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9425" windowHeight="11025"/>
  </bookViews>
  <sheets>
    <sheet name="2018 REPORT" sheetId="37" r:id="rId1"/>
    <sheet name="GENERAL" sheetId="38" r:id="rId2"/>
    <sheet name="YOUJIN HP" sheetId="31" r:id="rId3"/>
    <sheet name="DORMITORY LG DISPLAY HP" sheetId="28" r:id="rId4"/>
    <sheet name="INNOTEK" sheetId="33" r:id="rId5"/>
    <sheet name="AEON MALL II" sheetId="27" r:id="rId6"/>
    <sheet name="DAWON" sheetId="47" r:id="rId7"/>
    <sheet name="MRO - HANMAEK" sheetId="45" r:id="rId8"/>
    <sheet name="K&amp;L - MRO" sheetId="54" r:id="rId9"/>
    <sheet name="Hana MRO" sheetId="57" r:id="rId10"/>
    <sheet name="Hana DAWON" sheetId="60" r:id="rId11"/>
    <sheet name="Hana - MRO" sheetId="44" r:id="rId12"/>
    <sheet name="Hana - INN" sheetId="34" r:id="rId13"/>
    <sheet name="Cube - INN" sheetId="35" r:id="rId14"/>
    <sheet name="SA P&amp;S - INN" sheetId="36" r:id="rId15"/>
    <sheet name="Kerheung - INN" sheetId="40" r:id="rId16"/>
    <sheet name="T&amp;T - INN" sheetId="42" r:id="rId17"/>
    <sheet name="Cube -YJ" sheetId="32" r:id="rId18"/>
    <sheet name="Naroo - YJ" sheetId="43" r:id="rId19"/>
    <sheet name="Hana - YJ" sheetId="30" r:id="rId20"/>
    <sheet name="Safety -YJ" sheetId="41" r:id="rId21"/>
    <sheet name="Hana - DOR" sheetId="29" r:id="rId22"/>
    <sheet name="Cube - DOR" sheetId="39" r:id="rId23"/>
  </sheets>
  <externalReferences>
    <externalReference r:id="rId24"/>
    <externalReference r:id="rId25"/>
    <externalReference r:id="rId26"/>
  </externalReferences>
  <definedNames>
    <definedName name="\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\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\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\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\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\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\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_Fill" localSheetId="22" hidden="1">#REF!</definedName>
    <definedName name="_Fill" localSheetId="13" hidden="1">#REF!</definedName>
    <definedName name="_Fill" localSheetId="17" hidden="1">#REF!</definedName>
    <definedName name="_Fill" localSheetId="12" hidden="1">#REF!</definedName>
    <definedName name="_Fill" localSheetId="19" hidden="1">#REF!</definedName>
    <definedName name="_Fill" localSheetId="10" hidden="1">#REF!</definedName>
    <definedName name="_Fill" localSheetId="4" hidden="1">#REF!</definedName>
    <definedName name="_Fill" localSheetId="18" hidden="1">#REF!</definedName>
    <definedName name="_Fill" localSheetId="14" hidden="1">#REF!</definedName>
    <definedName name="_Fill" localSheetId="20" hidden="1">#REF!</definedName>
    <definedName name="_Fill" localSheetId="2" hidden="1">#REF!</definedName>
    <definedName name="_Fill" hidden="1">#REF!</definedName>
    <definedName name="_xlnm._FilterDatabase" localSheetId="0" hidden="1">'2018 REPORT'!$B$7:$G$7</definedName>
    <definedName name="_xlnm._FilterDatabase" localSheetId="5" hidden="1">'AEON MALL II'!$A$4:$I$420</definedName>
    <definedName name="_xlnm._FilterDatabase" localSheetId="13" hidden="1">'Cube - INN'!$A$6:$H$18</definedName>
    <definedName name="_xlnm._FilterDatabase" localSheetId="1" hidden="1">GENERAL!$A$7:$AF$67</definedName>
    <definedName name="_xlnm._FilterDatabase" localSheetId="21" hidden="1">'Hana - DOR'!$A$6:$J$110</definedName>
    <definedName name="_xlnm._FilterDatabase" localSheetId="12" hidden="1">'Hana - INN'!$A$5:$J$270</definedName>
    <definedName name="_xlnm._FilterDatabase" localSheetId="11" hidden="1">'Hana - MRO'!$A$6:$J$21</definedName>
    <definedName name="_xlnm._FilterDatabase" localSheetId="19" hidden="1">'Hana - YJ'!$A$6:$J$208</definedName>
    <definedName name="_xlnm._FilterDatabase" localSheetId="10" hidden="1">'Hana DAWON'!$A$7:$J$28</definedName>
    <definedName name="_xlnm._FilterDatabase" localSheetId="9" hidden="1">'Hana MRO'!$A$6:$J$65</definedName>
    <definedName name="_xlnm._FilterDatabase" localSheetId="4" hidden="1">INNOTEK!$A$5:$C$33</definedName>
    <definedName name="_xlnm._FilterDatabase" localSheetId="8" hidden="1">'K&amp;L - MRO'!$A$6:$H$13</definedName>
    <definedName name="_xlnm._FilterDatabase" localSheetId="15" hidden="1">'Kerheung - INN'!$A$6:$H$19</definedName>
    <definedName name="_xlnm._FilterDatabase" localSheetId="14" hidden="1">'SA P&amp;S - INN'!$A$6:$H$18</definedName>
    <definedName name="_xlnm._FilterDatabase" localSheetId="16" hidden="1">'T&amp;T - INN'!$A$6:$H$14</definedName>
    <definedName name="_Key1" localSheetId="22" hidden="1">#REF!</definedName>
    <definedName name="_Key1" localSheetId="13" hidden="1">#REF!</definedName>
    <definedName name="_Key1" localSheetId="17" hidden="1">#REF!</definedName>
    <definedName name="_Key1" localSheetId="3" hidden="1">#REF!</definedName>
    <definedName name="_Key1" localSheetId="12" hidden="1">#REF!</definedName>
    <definedName name="_Key1" localSheetId="19" hidden="1">#REF!</definedName>
    <definedName name="_Key1" localSheetId="10" hidden="1">#REF!</definedName>
    <definedName name="_Key1" localSheetId="4" hidden="1">#REF!</definedName>
    <definedName name="_Key1" localSheetId="18" hidden="1">#REF!</definedName>
    <definedName name="_Key1" localSheetId="14" hidden="1">#REF!</definedName>
    <definedName name="_Key1" localSheetId="20" hidden="1">#REF!</definedName>
    <definedName name="_Key1" localSheetId="2" hidden="1">#REF!</definedName>
    <definedName name="_Key1" hidden="1">#REF!</definedName>
    <definedName name="_Key2" localSheetId="22" hidden="1">#REF!</definedName>
    <definedName name="_Key2" localSheetId="13" hidden="1">#REF!</definedName>
    <definedName name="_Key2" localSheetId="17" hidden="1">#REF!</definedName>
    <definedName name="_Key2" localSheetId="3" hidden="1">#REF!</definedName>
    <definedName name="_Key2" localSheetId="12" hidden="1">#REF!</definedName>
    <definedName name="_Key2" localSheetId="19" hidden="1">#REF!</definedName>
    <definedName name="_Key2" localSheetId="4" hidden="1">#REF!</definedName>
    <definedName name="_Key2" localSheetId="18" hidden="1">#REF!</definedName>
    <definedName name="_Key2" localSheetId="14" hidden="1">#REF!</definedName>
    <definedName name="_Key2" localSheetId="20" hidden="1">#REF!</definedName>
    <definedName name="_Key2" localSheetId="2" hidden="1">#REF!</definedName>
    <definedName name="_Key2" hidden="1">#REF!</definedName>
    <definedName name="_MatInverse_In" localSheetId="22" hidden="1">#REF!</definedName>
    <definedName name="_MatInverse_In" localSheetId="13" hidden="1">#REF!</definedName>
    <definedName name="_MatInverse_In" localSheetId="17" hidden="1">#REF!</definedName>
    <definedName name="_MatInverse_In" localSheetId="3" hidden="1">#REF!</definedName>
    <definedName name="_MatInverse_In" localSheetId="12" hidden="1">#REF!</definedName>
    <definedName name="_MatInverse_In" localSheetId="19" hidden="1">#REF!</definedName>
    <definedName name="_MatInverse_In" localSheetId="4" hidden="1">#REF!</definedName>
    <definedName name="_MatInverse_In" localSheetId="18" hidden="1">#REF!</definedName>
    <definedName name="_MatInverse_In" localSheetId="14" hidden="1">#REF!</definedName>
    <definedName name="_MatInverse_In" localSheetId="20" hidden="1">#REF!</definedName>
    <definedName name="_MatInverse_In" localSheetId="2" hidden="1">#REF!</definedName>
    <definedName name="_MatInverse_In" hidden="1">#REF!</definedName>
    <definedName name="_MatMult_A" localSheetId="22" hidden="1">#REF!</definedName>
    <definedName name="_MatMult_A" localSheetId="13" hidden="1">#REF!</definedName>
    <definedName name="_MatMult_A" localSheetId="17" hidden="1">#REF!</definedName>
    <definedName name="_MatMult_A" localSheetId="12" hidden="1">#REF!</definedName>
    <definedName name="_MatMult_A" localSheetId="19" hidden="1">#REF!</definedName>
    <definedName name="_MatMult_A" localSheetId="4" hidden="1">#REF!</definedName>
    <definedName name="_MatMult_A" localSheetId="18" hidden="1">#REF!</definedName>
    <definedName name="_MatMult_A" localSheetId="14" hidden="1">#REF!</definedName>
    <definedName name="_MatMult_A" localSheetId="20" hidden="1">#REF!</definedName>
    <definedName name="_MatMult_A" localSheetId="2" hidden="1">#REF!</definedName>
    <definedName name="_MatMult_A" hidden="1">#REF!</definedName>
    <definedName name="_MatMult_AxB" localSheetId="22" hidden="1">#REF!</definedName>
    <definedName name="_MatMult_AxB" localSheetId="13" hidden="1">#REF!</definedName>
    <definedName name="_MatMult_AxB" localSheetId="17" hidden="1">#REF!</definedName>
    <definedName name="_MatMult_AxB" localSheetId="12" hidden="1">#REF!</definedName>
    <definedName name="_MatMult_AxB" localSheetId="19" hidden="1">#REF!</definedName>
    <definedName name="_MatMult_AxB" localSheetId="4" hidden="1">#REF!</definedName>
    <definedName name="_MatMult_AxB" localSheetId="18" hidden="1">#REF!</definedName>
    <definedName name="_MatMult_AxB" localSheetId="14" hidden="1">#REF!</definedName>
    <definedName name="_MatMult_AxB" localSheetId="20" hidden="1">#REF!</definedName>
    <definedName name="_MatMult_AxB" localSheetId="2" hidden="1">#REF!</definedName>
    <definedName name="_MatMult_AxB" hidden="1">#REF!</definedName>
    <definedName name="_MatMult_B" localSheetId="22" hidden="1">#REF!</definedName>
    <definedName name="_MatMult_B" localSheetId="13" hidden="1">#REF!</definedName>
    <definedName name="_MatMult_B" localSheetId="17" hidden="1">#REF!</definedName>
    <definedName name="_MatMult_B" localSheetId="12" hidden="1">#REF!</definedName>
    <definedName name="_MatMult_B" localSheetId="19" hidden="1">#REF!</definedName>
    <definedName name="_MatMult_B" localSheetId="4" hidden="1">#REF!</definedName>
    <definedName name="_MatMult_B" localSheetId="18" hidden="1">#REF!</definedName>
    <definedName name="_MatMult_B" localSheetId="14" hidden="1">#REF!</definedName>
    <definedName name="_MatMult_B" localSheetId="20" hidden="1">#REF!</definedName>
    <definedName name="_MatMult_B" localSheetId="2" hidden="1">#REF!</definedName>
    <definedName name="_MatMult_B" hidden="1">#REF!</definedName>
    <definedName name="_Order1" hidden="1">255</definedName>
    <definedName name="_Order2" hidden="1">255</definedName>
    <definedName name="_Sort" localSheetId="22" hidden="1">#REF!</definedName>
    <definedName name="_Sort" localSheetId="13" hidden="1">#REF!</definedName>
    <definedName name="_Sort" localSheetId="17" hidden="1">#REF!</definedName>
    <definedName name="_Sort" localSheetId="3" hidden="1">#REF!</definedName>
    <definedName name="_Sort" localSheetId="12" hidden="1">#REF!</definedName>
    <definedName name="_Sort" localSheetId="19" hidden="1">#REF!</definedName>
    <definedName name="_Sort" localSheetId="10" hidden="1">#REF!</definedName>
    <definedName name="_Sort" localSheetId="4" hidden="1">#REF!</definedName>
    <definedName name="_Sort" localSheetId="18" hidden="1">#REF!</definedName>
    <definedName name="_Sort" localSheetId="14" hidden="1">#REF!</definedName>
    <definedName name="_Sort" localSheetId="20" hidden="1">#REF!</definedName>
    <definedName name="_Sort" localSheetId="2" hidden="1">#REF!</definedName>
    <definedName name="_Sort" hidden="1">#REF!</definedName>
    <definedName name="aa" hidden="1">{"'별표'!$N$220"}</definedName>
    <definedName name="Access_Button" hidden="1">"민족문화관내역_건축__KDF_List"</definedName>
    <definedName name="AccessDatabase" hidden="1">"D:\TEMP\DATA-EX\MYDOCU~1\민족문화관내역(건축)2.mdb"</definedName>
    <definedName name="ADC" localSheetId="22" hidden="1">#REF!</definedName>
    <definedName name="ADC" localSheetId="13" hidden="1">#REF!</definedName>
    <definedName name="ADC" localSheetId="17" hidden="1">#REF!</definedName>
    <definedName name="ADC" localSheetId="3" hidden="1">#REF!</definedName>
    <definedName name="ADC" localSheetId="12" hidden="1">#REF!</definedName>
    <definedName name="ADC" localSheetId="19" hidden="1">#REF!</definedName>
    <definedName name="ADC" localSheetId="10" hidden="1">#REF!</definedName>
    <definedName name="ADC" localSheetId="4" hidden="1">#REF!</definedName>
    <definedName name="ADC" localSheetId="18" hidden="1">#REF!</definedName>
    <definedName name="ADC" localSheetId="14" hidden="1">#REF!</definedName>
    <definedName name="ADC" localSheetId="20" hidden="1">#REF!</definedName>
    <definedName name="ADC" localSheetId="2" hidden="1">#REF!</definedName>
    <definedName name="ADC" hidden="1">#REF!</definedName>
    <definedName name="aq" localSheetId="22" hidden="1">{#N/A,#N/A,FALSE,"CCTV"}</definedName>
    <definedName name="aq" localSheetId="3" hidden="1">{#N/A,#N/A,FALSE,"CCTV"}</definedName>
    <definedName name="aq" localSheetId="21" hidden="1">{#N/A,#N/A,FALSE,"CCTV"}</definedName>
    <definedName name="aq" localSheetId="10" hidden="1">{#N/A,#N/A,FALSE,"CCTV"}</definedName>
    <definedName name="aq" localSheetId="4" hidden="1">{#N/A,#N/A,FALSE,"CCTV"}</definedName>
    <definedName name="aq" localSheetId="2" hidden="1">{#N/A,#N/A,FALSE,"CCTV"}</definedName>
    <definedName name="aq" hidden="1">{#N/A,#N/A,FALSE,"CCTV"}</definedName>
    <definedName name="asdf" localSheetId="22" hidden="1">{#N/A,#N/A,FALSE,"Sheet1"}</definedName>
    <definedName name="asdf" localSheetId="3" hidden="1">{#N/A,#N/A,FALSE,"Sheet1"}</definedName>
    <definedName name="asdf" localSheetId="21" hidden="1">{#N/A,#N/A,FALSE,"Sheet1"}</definedName>
    <definedName name="asdf" localSheetId="10" hidden="1">{#N/A,#N/A,FALSE,"Sheet1"}</definedName>
    <definedName name="asdf" localSheetId="4" hidden="1">{#N/A,#N/A,FALSE,"Sheet1"}</definedName>
    <definedName name="asdf" localSheetId="2" hidden="1">{#N/A,#N/A,FALSE,"Sheet1"}</definedName>
    <definedName name="asdf" hidden="1">{#N/A,#N/A,FALSE,"Sheet1"}</definedName>
    <definedName name="AUD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UD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UD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UD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UD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UD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AU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BHJ" localSheetId="22" hidden="1">{#N/A,#N/A,FALSE,"Sheet6"}</definedName>
    <definedName name="BHJ" localSheetId="3" hidden="1">{#N/A,#N/A,FALSE,"Sheet6"}</definedName>
    <definedName name="BHJ" localSheetId="21" hidden="1">{#N/A,#N/A,FALSE,"Sheet6"}</definedName>
    <definedName name="BHJ" localSheetId="10" hidden="1">{#N/A,#N/A,FALSE,"Sheet6"}</definedName>
    <definedName name="BHJ" localSheetId="4" hidden="1">{#N/A,#N/A,FALSE,"Sheet6"}</definedName>
    <definedName name="BHJ" localSheetId="2" hidden="1">{#N/A,#N/A,FALSE,"Sheet6"}</definedName>
    <definedName name="BHJ" hidden="1">{#N/A,#N/A,FALSE,"Sheet6"}</definedName>
    <definedName name="CHO.J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.J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.J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.J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.J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.J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.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U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U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U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U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U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U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JU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sd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sd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sd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sd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sd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sd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chos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dddd" localSheetId="22" hidden="1">#REF!</definedName>
    <definedName name="ddddd" localSheetId="13" hidden="1">#REF!</definedName>
    <definedName name="ddddd" localSheetId="17" hidden="1">#REF!</definedName>
    <definedName name="ddddd" localSheetId="12" hidden="1">#REF!</definedName>
    <definedName name="ddddd" localSheetId="19" hidden="1">#REF!</definedName>
    <definedName name="ddddd" localSheetId="10" hidden="1">#REF!</definedName>
    <definedName name="ddddd" localSheetId="4" hidden="1">#REF!</definedName>
    <definedName name="ddddd" localSheetId="18" hidden="1">#REF!</definedName>
    <definedName name="ddddd" localSheetId="14" hidden="1">#REF!</definedName>
    <definedName name="ddddd" localSheetId="20" hidden="1">#REF!</definedName>
    <definedName name="ddddd" localSheetId="2" hidden="1">#REF!</definedName>
    <definedName name="ddddd" hidden="1">#REF!</definedName>
    <definedName name="dfd" localSheetId="22" hidden="1">{#N/A,#N/A,FALSE,"Sheet6"}</definedName>
    <definedName name="dfd" localSheetId="3" hidden="1">{#N/A,#N/A,FALSE,"Sheet6"}</definedName>
    <definedName name="dfd" localSheetId="21" hidden="1">{#N/A,#N/A,FALSE,"Sheet6"}</definedName>
    <definedName name="dfd" localSheetId="10" hidden="1">{#N/A,#N/A,FALSE,"Sheet6"}</definedName>
    <definedName name="dfd" localSheetId="4" hidden="1">{#N/A,#N/A,FALSE,"Sheet6"}</definedName>
    <definedName name="dfd" localSheetId="2" hidden="1">{#N/A,#N/A,FALSE,"Sheet6"}</definedName>
    <definedName name="dfd" hidden="1">{#N/A,#N/A,FALSE,"Sheet6"}</definedName>
    <definedName name="DFSD" localSheetId="22" hidden="1">{#N/A,#N/A,FALSE,"Sheet6"}</definedName>
    <definedName name="DFSD" localSheetId="3" hidden="1">{#N/A,#N/A,FALSE,"Sheet6"}</definedName>
    <definedName name="DFSD" localSheetId="21" hidden="1">{#N/A,#N/A,FALSE,"Sheet6"}</definedName>
    <definedName name="DFSD" localSheetId="10" hidden="1">{#N/A,#N/A,FALSE,"Sheet6"}</definedName>
    <definedName name="DFSD" localSheetId="4" hidden="1">{#N/A,#N/A,FALSE,"Sheet6"}</definedName>
    <definedName name="DFSD" localSheetId="2" hidden="1">{#N/A,#N/A,FALSE,"Sheet6"}</definedName>
    <definedName name="DFSD" hidden="1">{#N/A,#N/A,FALSE,"Sheet6"}</definedName>
    <definedName name="dksk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ksk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ksk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ksk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ksk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ksk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ksk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dldyddn" localSheetId="22" hidden="1">{"'별표'!$N$220"}</definedName>
    <definedName name="dldyddn" localSheetId="3" hidden="1">{"'별표'!$N$220"}</definedName>
    <definedName name="dldyddn" localSheetId="21" hidden="1">{"'별표'!$N$220"}</definedName>
    <definedName name="dldyddn" localSheetId="11" hidden="1">{"'별표'!$N$220"}</definedName>
    <definedName name="dldyddn" localSheetId="10" hidden="1">{"'별표'!$N$220"}</definedName>
    <definedName name="dldyddn" localSheetId="9" hidden="1">{"'별표'!$N$220"}</definedName>
    <definedName name="dldyddn" localSheetId="4" hidden="1">{"'별표'!$N$220"}</definedName>
    <definedName name="dldyddn" localSheetId="8" hidden="1">{"'별표'!$N$220"}</definedName>
    <definedName name="dldyddn" localSheetId="7" hidden="1">{"'별표'!$N$220"}</definedName>
    <definedName name="dldyddn" localSheetId="2" hidden="1">{"'별표'!$N$220"}</definedName>
    <definedName name="dldyddn" hidden="1">{"'별표'!$N$220"}</definedName>
    <definedName name="ed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ed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ed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ed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ed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ed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ed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EEE" localSheetId="22" hidden="1">{#N/A,#N/A,FALSE,"Sheet6"}</definedName>
    <definedName name="EEE" localSheetId="3" hidden="1">{#N/A,#N/A,FALSE,"Sheet6"}</definedName>
    <definedName name="EEE" localSheetId="21" hidden="1">{#N/A,#N/A,FALSE,"Sheet6"}</definedName>
    <definedName name="EEE" localSheetId="10" hidden="1">{#N/A,#N/A,FALSE,"Sheet6"}</definedName>
    <definedName name="EEE" localSheetId="4" hidden="1">{#N/A,#N/A,FALSE,"Sheet6"}</definedName>
    <definedName name="EEE" localSheetId="2" hidden="1">{#N/A,#N/A,FALSE,"Sheet6"}</definedName>
    <definedName name="EEE" hidden="1">{#N/A,#N/A,FALSE,"Sheet6"}</definedName>
    <definedName name="EK" localSheetId="22" hidden="1">#REF!</definedName>
    <definedName name="EK" localSheetId="13" hidden="1">#REF!</definedName>
    <definedName name="EK" localSheetId="17" hidden="1">#REF!</definedName>
    <definedName name="EK" localSheetId="12" hidden="1">#REF!</definedName>
    <definedName name="EK" localSheetId="19" hidden="1">#REF!</definedName>
    <definedName name="EK" localSheetId="10" hidden="1">#REF!</definedName>
    <definedName name="EK" localSheetId="4" hidden="1">#REF!</definedName>
    <definedName name="EK" localSheetId="18" hidden="1">#REF!</definedName>
    <definedName name="EK" localSheetId="14" hidden="1">#REF!</definedName>
    <definedName name="EK" localSheetId="20" hidden="1">#REF!</definedName>
    <definedName name="EK" localSheetId="2" hidden="1">#REF!</definedName>
    <definedName name="EK" hidden="1">#REF!</definedName>
    <definedName name="ETWE" localSheetId="22" hidden="1">{#N/A,#N/A,FALSE,"Sheet6"}</definedName>
    <definedName name="ETWE" localSheetId="3" hidden="1">{#N/A,#N/A,FALSE,"Sheet6"}</definedName>
    <definedName name="ETWE" localSheetId="21" hidden="1">{#N/A,#N/A,FALSE,"Sheet6"}</definedName>
    <definedName name="ETWE" localSheetId="10" hidden="1">{#N/A,#N/A,FALSE,"Sheet6"}</definedName>
    <definedName name="ETWE" localSheetId="4" hidden="1">{#N/A,#N/A,FALSE,"Sheet6"}</definedName>
    <definedName name="ETWE" localSheetId="2" hidden="1">{#N/A,#N/A,FALSE,"Sheet6"}</definedName>
    <definedName name="ETWE" hidden="1">{#N/A,#N/A,FALSE,"Sheet6"}</definedName>
    <definedName name="ETWEGF" localSheetId="22" hidden="1">{#N/A,#N/A,FALSE,"Sheet6"}</definedName>
    <definedName name="ETWEGF" localSheetId="3" hidden="1">{#N/A,#N/A,FALSE,"Sheet6"}</definedName>
    <definedName name="ETWEGF" localSheetId="21" hidden="1">{#N/A,#N/A,FALSE,"Sheet6"}</definedName>
    <definedName name="ETWEGF" localSheetId="10" hidden="1">{#N/A,#N/A,FALSE,"Sheet6"}</definedName>
    <definedName name="ETWEGF" localSheetId="4" hidden="1">{#N/A,#N/A,FALSE,"Sheet6"}</definedName>
    <definedName name="ETWEGF" localSheetId="2" hidden="1">{#N/A,#N/A,FALSE,"Sheet6"}</definedName>
    <definedName name="ETWEGF" hidden="1">{#N/A,#N/A,FALSE,"Sheet6"}</definedName>
    <definedName name="EWTWV" localSheetId="22" hidden="1">{#N/A,#N/A,FALSE,"Sheet6"}</definedName>
    <definedName name="EWTWV" localSheetId="3" hidden="1">{#N/A,#N/A,FALSE,"Sheet6"}</definedName>
    <definedName name="EWTWV" localSheetId="21" hidden="1">{#N/A,#N/A,FALSE,"Sheet6"}</definedName>
    <definedName name="EWTWV" localSheetId="10" hidden="1">{#N/A,#N/A,FALSE,"Sheet6"}</definedName>
    <definedName name="EWTWV" localSheetId="4" hidden="1">{#N/A,#N/A,FALSE,"Sheet6"}</definedName>
    <definedName name="EWTWV" localSheetId="2" hidden="1">{#N/A,#N/A,FALSE,"Sheet6"}</definedName>
    <definedName name="EWTWV" hidden="1">{#N/A,#N/A,FALSE,"Sheet6"}</definedName>
    <definedName name="fdfdsf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dfdsf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dfdsf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dfdsf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dfdsf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dfdsf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dfdsf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FFF" localSheetId="22" hidden="1">{#N/A,#N/A,FALSE,"교리2"}</definedName>
    <definedName name="FFF" localSheetId="3" hidden="1">{#N/A,#N/A,FALSE,"교리2"}</definedName>
    <definedName name="FFF" localSheetId="21" hidden="1">{#N/A,#N/A,FALSE,"교리2"}</definedName>
    <definedName name="FFF" localSheetId="10" hidden="1">{#N/A,#N/A,FALSE,"교리2"}</definedName>
    <definedName name="FFF" localSheetId="4" hidden="1">{#N/A,#N/A,FALSE,"교리2"}</definedName>
    <definedName name="FFF" localSheetId="2" hidden="1">{#N/A,#N/A,FALSE,"교리2"}</definedName>
    <definedName name="FFF" hidden="1">{#N/A,#N/A,FALSE,"교리2"}</definedName>
    <definedName name="fgjft" localSheetId="22" hidden="1">{#N/A,#N/A,FALSE,"Sheet6"}</definedName>
    <definedName name="fgjft" localSheetId="3" hidden="1">{#N/A,#N/A,FALSE,"Sheet6"}</definedName>
    <definedName name="fgjft" localSheetId="21" hidden="1">{#N/A,#N/A,FALSE,"Sheet6"}</definedName>
    <definedName name="fgjft" localSheetId="10" hidden="1">{#N/A,#N/A,FALSE,"Sheet6"}</definedName>
    <definedName name="fgjft" localSheetId="4" hidden="1">{#N/A,#N/A,FALSE,"Sheet6"}</definedName>
    <definedName name="fgjft" localSheetId="2" hidden="1">{#N/A,#N/A,FALSE,"Sheet6"}</definedName>
    <definedName name="fgjft" hidden="1">{#N/A,#N/A,FALSE,"Sheet6"}</definedName>
    <definedName name="gfjf" localSheetId="22" hidden="1">{#N/A,#N/A,FALSE,"Sheet6"}</definedName>
    <definedName name="gfjf" localSheetId="3" hidden="1">{#N/A,#N/A,FALSE,"Sheet6"}</definedName>
    <definedName name="gfjf" localSheetId="21" hidden="1">{#N/A,#N/A,FALSE,"Sheet6"}</definedName>
    <definedName name="gfjf" localSheetId="10" hidden="1">{#N/A,#N/A,FALSE,"Sheet6"}</definedName>
    <definedName name="gfjf" localSheetId="4" hidden="1">{#N/A,#N/A,FALSE,"Sheet6"}</definedName>
    <definedName name="gfjf" localSheetId="2" hidden="1">{#N/A,#N/A,FALSE,"Sheet6"}</definedName>
    <definedName name="gfjf" hidden="1">{#N/A,#N/A,FALSE,"Sheet6"}</definedName>
    <definedName name="ghfj" localSheetId="22" hidden="1">{#N/A,#N/A,FALSE,"Sheet6"}</definedName>
    <definedName name="ghfj" localSheetId="3" hidden="1">{#N/A,#N/A,FALSE,"Sheet6"}</definedName>
    <definedName name="ghfj" localSheetId="21" hidden="1">{#N/A,#N/A,FALSE,"Sheet6"}</definedName>
    <definedName name="ghfj" localSheetId="10" hidden="1">{#N/A,#N/A,FALSE,"Sheet6"}</definedName>
    <definedName name="ghfj" localSheetId="4" hidden="1">{#N/A,#N/A,FALSE,"Sheet6"}</definedName>
    <definedName name="ghfj" localSheetId="2" hidden="1">{#N/A,#N/A,FALSE,"Sheet6"}</definedName>
    <definedName name="ghfj" hidden="1">{#N/A,#N/A,FALSE,"Sheet6"}</definedName>
    <definedName name="GHGF" localSheetId="22" hidden="1">{#N/A,#N/A,FALSE,"Sheet6"}</definedName>
    <definedName name="GHGF" localSheetId="3" hidden="1">{#N/A,#N/A,FALSE,"Sheet6"}</definedName>
    <definedName name="GHGF" localSheetId="21" hidden="1">{#N/A,#N/A,FALSE,"Sheet6"}</definedName>
    <definedName name="GHGF" localSheetId="10" hidden="1">{#N/A,#N/A,FALSE,"Sheet6"}</definedName>
    <definedName name="GHGF" localSheetId="4" hidden="1">{#N/A,#N/A,FALSE,"Sheet6"}</definedName>
    <definedName name="GHGF" localSheetId="2" hidden="1">{#N/A,#N/A,FALSE,"Sheet6"}</definedName>
    <definedName name="GHGF" hidden="1">{#N/A,#N/A,FALSE,"Sheet6"}</definedName>
    <definedName name="GHGH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G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GH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GH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GH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G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G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HTRH" localSheetId="22" hidden="1">{#N/A,#N/A,FALSE,"Sheet6"}</definedName>
    <definedName name="GHTRH" localSheetId="3" hidden="1">{#N/A,#N/A,FALSE,"Sheet6"}</definedName>
    <definedName name="GHTRH" localSheetId="21" hidden="1">{#N/A,#N/A,FALSE,"Sheet6"}</definedName>
    <definedName name="GHTRH" localSheetId="10" hidden="1">{#N/A,#N/A,FALSE,"Sheet6"}</definedName>
    <definedName name="GHTRH" localSheetId="4" hidden="1">{#N/A,#N/A,FALSE,"Sheet6"}</definedName>
    <definedName name="GHTRH" localSheetId="2" hidden="1">{#N/A,#N/A,FALSE,"Sheet6"}</definedName>
    <definedName name="GHTRH" hidden="1">{#N/A,#N/A,FALSE,"Sheet6"}</definedName>
    <definedName name="GSETGS" localSheetId="22" hidden="1">{#N/A,#N/A,FALSE,"Sheet6"}</definedName>
    <definedName name="GSETGS" localSheetId="3" hidden="1">{#N/A,#N/A,FALSE,"Sheet6"}</definedName>
    <definedName name="GSETGS" localSheetId="21" hidden="1">{#N/A,#N/A,FALSE,"Sheet6"}</definedName>
    <definedName name="GSETGS" localSheetId="10" hidden="1">{#N/A,#N/A,FALSE,"Sheet6"}</definedName>
    <definedName name="GSETGS" localSheetId="4" hidden="1">{#N/A,#N/A,FALSE,"Sheet6"}</definedName>
    <definedName name="GSETGS" localSheetId="2" hidden="1">{#N/A,#N/A,FALSE,"Sheet6"}</definedName>
    <definedName name="GSETGS" hidden="1">{#N/A,#N/A,FALSE,"Sheet6"}</definedName>
    <definedName name="guo" localSheetId="22" hidden="1">{#N/A,#N/A,FALSE,"Sheet6"}</definedName>
    <definedName name="guo" localSheetId="3" hidden="1">{#N/A,#N/A,FALSE,"Sheet6"}</definedName>
    <definedName name="guo" localSheetId="21" hidden="1">{#N/A,#N/A,FALSE,"Sheet6"}</definedName>
    <definedName name="guo" localSheetId="10" hidden="1">{#N/A,#N/A,FALSE,"Sheet6"}</definedName>
    <definedName name="guo" localSheetId="4" hidden="1">{#N/A,#N/A,FALSE,"Sheet6"}</definedName>
    <definedName name="guo" localSheetId="2" hidden="1">{#N/A,#N/A,FALSE,"Sheet6"}</definedName>
    <definedName name="guo" hidden="1">{#N/A,#N/A,FALSE,"Sheet6"}</definedName>
    <definedName name="GYGY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YGY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YGY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YGY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YGY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YGY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GYGY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a" localSheetId="22" hidden="1">{#N/A,#N/A,FALSE,"지침";#N/A,#N/A,FALSE,"환경분석";#N/A,#N/A,FALSE,"Sheet16"}</definedName>
    <definedName name="ha" localSheetId="3" hidden="1">{#N/A,#N/A,FALSE,"지침";#N/A,#N/A,FALSE,"환경분석";#N/A,#N/A,FALSE,"Sheet16"}</definedName>
    <definedName name="ha" localSheetId="21" hidden="1">{#N/A,#N/A,FALSE,"지침";#N/A,#N/A,FALSE,"환경분석";#N/A,#N/A,FALSE,"Sheet16"}</definedName>
    <definedName name="ha" localSheetId="10" hidden="1">{#N/A,#N/A,FALSE,"지침";#N/A,#N/A,FALSE,"환경분석";#N/A,#N/A,FALSE,"Sheet16"}</definedName>
    <definedName name="ha" localSheetId="4" hidden="1">{#N/A,#N/A,FALSE,"지침";#N/A,#N/A,FALSE,"환경분석";#N/A,#N/A,FALSE,"Sheet16"}</definedName>
    <definedName name="ha" localSheetId="2" hidden="1">{#N/A,#N/A,FALSE,"지침";#N/A,#N/A,FALSE,"환경분석";#N/A,#N/A,FALSE,"Sheet16"}</definedName>
    <definedName name="ha" hidden="1">{#N/A,#N/A,FALSE,"지침";#N/A,#N/A,FALSE,"환경분석";#N/A,#N/A,FALSE,"Sheet16"}</definedName>
    <definedName name="HGFH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GF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GFH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GFH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GFH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GF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GF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gj" localSheetId="22" hidden="1">{#N/A,#N/A,FALSE,"Sheet6"}</definedName>
    <definedName name="hgj" localSheetId="3" hidden="1">{#N/A,#N/A,FALSE,"Sheet6"}</definedName>
    <definedName name="hgj" localSheetId="21" hidden="1">{#N/A,#N/A,FALSE,"Sheet6"}</definedName>
    <definedName name="hgj" localSheetId="10" hidden="1">{#N/A,#N/A,FALSE,"Sheet6"}</definedName>
    <definedName name="hgj" localSheetId="4" hidden="1">{#N/A,#N/A,FALSE,"Sheet6"}</definedName>
    <definedName name="hgj" localSheetId="2" hidden="1">{#N/A,#N/A,FALSE,"Sheet6"}</definedName>
    <definedName name="hgj" hidden="1">{#N/A,#N/A,FALSE,"Sheet6"}</definedName>
    <definedName name="hj" localSheetId="22" hidden="1">{#N/A,#N/A,FALSE,"Sheet6"}</definedName>
    <definedName name="hj" localSheetId="3" hidden="1">{#N/A,#N/A,FALSE,"Sheet6"}</definedName>
    <definedName name="hj" localSheetId="21" hidden="1">{#N/A,#N/A,FALSE,"Sheet6"}</definedName>
    <definedName name="hj" localSheetId="10" hidden="1">{#N/A,#N/A,FALSE,"Sheet6"}</definedName>
    <definedName name="hj" localSheetId="4" hidden="1">{#N/A,#N/A,FALSE,"Sheet6"}</definedName>
    <definedName name="hj" localSheetId="2" hidden="1">{#N/A,#N/A,FALSE,"Sheet6"}</definedName>
    <definedName name="hj" hidden="1">{#N/A,#N/A,FALSE,"Sheet6"}</definedName>
    <definedName name="HKJHJ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KJHJ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KJHJ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KJHJ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KJHJ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KJHJ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KJHJ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TML_CodePage" hidden="1">949</definedName>
    <definedName name="HTML_Control" localSheetId="22" hidden="1">{"'별표'!$N$220"}</definedName>
    <definedName name="HTML_Control" localSheetId="3" hidden="1">{"'별표'!$N$220"}</definedName>
    <definedName name="HTML_Control" localSheetId="21" hidden="1">{"'별표'!$N$220"}</definedName>
    <definedName name="HTML_Control" localSheetId="11" hidden="1">{"'별표'!$N$220"}</definedName>
    <definedName name="HTML_Control" localSheetId="10" hidden="1">{"'별표'!$N$220"}</definedName>
    <definedName name="HTML_Control" localSheetId="9" hidden="1">{"'별표'!$N$220"}</definedName>
    <definedName name="HTML_Control" localSheetId="4" hidden="1">{"'별표'!$N$220"}</definedName>
    <definedName name="HTML_Control" localSheetId="8" hidden="1">{"'별표'!$N$220"}</definedName>
    <definedName name="HTML_Control" localSheetId="7" hidden="1">{"'별표'!$N$220"}</definedName>
    <definedName name="HTML_Control" localSheetId="2" hidden="1">{"'별표'!$N$220"}</definedName>
    <definedName name="HTML_Control" hidden="1">{"'별표'!$N$220"}</definedName>
    <definedName name="HTML_Description" hidden="1">""</definedName>
    <definedName name="HTML_Email" hidden="1">""</definedName>
    <definedName name="HTML_Header" hidden="1">"별표"</definedName>
    <definedName name="HTML_LastUpdate" hidden="1">"98-03-12"</definedName>
    <definedName name="HTML_LineAfter" hidden="1">FALSE</definedName>
    <definedName name="HTML_LineBefore" hidden="1">FALSE</definedName>
    <definedName name="HTML_Name" hidden="1">"나승온"</definedName>
    <definedName name="HTML_OBDlg2" hidden="1">TRUE</definedName>
    <definedName name="HTML_OBDlg4" hidden="1">TRUE</definedName>
    <definedName name="HTML_OS" hidden="1">0</definedName>
    <definedName name="HTML_PathFile" hidden="1">"C:\WINDOWS\Favorites\MyHTML.htm"</definedName>
    <definedName name="HTML_Title" hidden="1">"한전감포"</definedName>
    <definedName name="HUH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H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H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H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H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HUHU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FH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F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FH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FH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FH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F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F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H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H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H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H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HG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KH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KH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KH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KH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KH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KH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JKH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KKK" hidden="1">{"'별표'!$N$220"}</definedName>
    <definedName name="nego검토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go검토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go검토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go검토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go검토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go검토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go검토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NEWNAME" localSheetId="22" hidden="1">{#N/A,#N/A,FALSE,"CCTV"}</definedName>
    <definedName name="NEWNAME" localSheetId="3" hidden="1">{#N/A,#N/A,FALSE,"CCTV"}</definedName>
    <definedName name="NEWNAME" localSheetId="21" hidden="1">{#N/A,#N/A,FALSE,"CCTV"}</definedName>
    <definedName name="NEWNAME" localSheetId="10" hidden="1">{#N/A,#N/A,FALSE,"CCTV"}</definedName>
    <definedName name="NEWNAME" localSheetId="4" hidden="1">{#N/A,#N/A,FALSE,"CCTV"}</definedName>
    <definedName name="NEWNAME" localSheetId="2" hidden="1">{#N/A,#N/A,FALSE,"CCTV"}</definedName>
    <definedName name="NEWNAME" hidden="1">{#N/A,#N/A,FALSE,"CCTV"}</definedName>
    <definedName name="_xlnm.Print_Area" localSheetId="22">'Cube - DOR'!$A$1:$WVT$10</definedName>
    <definedName name="_xlnm.Print_Area" localSheetId="13">'Cube - INN'!$A$1:$H$14</definedName>
    <definedName name="_xlnm.Print_Area" localSheetId="17">'Cube -YJ'!$A$1:$WVT$12</definedName>
    <definedName name="_xlnm.Print_Area" localSheetId="3">'DORMITORY LG DISPLAY HP'!$A$1:$C$35</definedName>
    <definedName name="_xlnm.Print_Area" localSheetId="21">'Hana - DOR'!$A$7:$H$47</definedName>
    <definedName name="_xlnm.Print_Area" localSheetId="12">'Hana - INN'!$A$1:$H$88</definedName>
    <definedName name="_xlnm.Print_Area" localSheetId="11">'Hana - MRO'!$A$1:$H$20</definedName>
    <definedName name="_xlnm.Print_Area" localSheetId="19">'Hana - YJ'!$A$1:$H$19</definedName>
    <definedName name="_xlnm.Print_Area" localSheetId="10">'Hana DAWON'!$A$1:$H$39</definedName>
    <definedName name="_xlnm.Print_Area" localSheetId="9">'Hana MRO'!$A$1:$H$198</definedName>
    <definedName name="_xlnm.Print_Area" localSheetId="4">INNOTEK!$A$1:$C$19</definedName>
    <definedName name="_xlnm.Print_Area" localSheetId="8">'K&amp;L - MRO'!$A$1:$H$18</definedName>
    <definedName name="_xlnm.Print_Area" localSheetId="15">'Kerheung - INN'!$A$1:$H$11</definedName>
    <definedName name="_xlnm.Print_Area" localSheetId="7">'MRO - HANMAEK'!$A$1:$C$34</definedName>
    <definedName name="_xlnm.Print_Area" localSheetId="18">'Naroo - YJ'!$A$1:$WVT$12</definedName>
    <definedName name="_xlnm.Print_Area" localSheetId="14">'SA P&amp;S - INN'!$A$1:$H$10</definedName>
    <definedName name="_xlnm.Print_Area" localSheetId="20">'Safety -YJ'!$A$1:$H$13</definedName>
    <definedName name="_xlnm.Print_Area" localSheetId="16">'T&amp;T - INN'!$A$1:$H$10</definedName>
    <definedName name="_xlnm.Print_Area" localSheetId="2">'YOUJIN HP'!$A$1:$C$36</definedName>
    <definedName name="_xlnm.Print_Titles" localSheetId="12">'Hana - INN'!$5:$5</definedName>
    <definedName name="_xlnm.Print_Titles" localSheetId="11">'Hana - MRO'!$6:$6</definedName>
    <definedName name="_xlnm.Print_Titles" localSheetId="9">'Hana MRO'!$6:$6</definedName>
    <definedName name="_xlnm.Print_Titles">#N/A</definedName>
    <definedName name="qncjstkdehdwhrud" localSheetId="22" hidden="1">{#N/A,#N/A,TRUE,"1";#N/A,#N/A,TRUE,"2";#N/A,#N/A,TRUE,"3";#N/A,#N/A,TRUE,"4";#N/A,#N/A,TRUE,"5";#N/A,#N/A,TRUE,"6";#N/A,#N/A,TRUE,"7"}</definedName>
    <definedName name="qncjstkdehdwhrud" localSheetId="3" hidden="1">{#N/A,#N/A,TRUE,"1";#N/A,#N/A,TRUE,"2";#N/A,#N/A,TRUE,"3";#N/A,#N/A,TRUE,"4";#N/A,#N/A,TRUE,"5";#N/A,#N/A,TRUE,"6";#N/A,#N/A,TRUE,"7"}</definedName>
    <definedName name="qncjstkdehdwhrud" localSheetId="21" hidden="1">{#N/A,#N/A,TRUE,"1";#N/A,#N/A,TRUE,"2";#N/A,#N/A,TRUE,"3";#N/A,#N/A,TRUE,"4";#N/A,#N/A,TRUE,"5";#N/A,#N/A,TRUE,"6";#N/A,#N/A,TRUE,"7"}</definedName>
    <definedName name="qncjstkdehdwhrud" localSheetId="10" hidden="1">{#N/A,#N/A,TRUE,"1";#N/A,#N/A,TRUE,"2";#N/A,#N/A,TRUE,"3";#N/A,#N/A,TRUE,"4";#N/A,#N/A,TRUE,"5";#N/A,#N/A,TRUE,"6";#N/A,#N/A,TRUE,"7"}</definedName>
    <definedName name="qncjstkdehdwhrud" localSheetId="4" hidden="1">{#N/A,#N/A,TRUE,"1";#N/A,#N/A,TRUE,"2";#N/A,#N/A,TRUE,"3";#N/A,#N/A,TRUE,"4";#N/A,#N/A,TRUE,"5";#N/A,#N/A,TRUE,"6";#N/A,#N/A,TRUE,"7"}</definedName>
    <definedName name="qncjstkdehdwhrud" localSheetId="2" hidden="1">{#N/A,#N/A,TRUE,"1";#N/A,#N/A,TRUE,"2";#N/A,#N/A,TRUE,"3";#N/A,#N/A,TRUE,"4";#N/A,#N/A,TRUE,"5";#N/A,#N/A,TRUE,"6";#N/A,#N/A,TRUE,"7"}</definedName>
    <definedName name="qncjstkdehdwhrud" hidden="1">{#N/A,#N/A,TRUE,"1";#N/A,#N/A,TRUE,"2";#N/A,#N/A,TRUE,"3";#N/A,#N/A,TRUE,"4";#N/A,#N/A,TRUE,"5";#N/A,#N/A,TRUE,"6";#N/A,#N/A,TRUE,"7"}</definedName>
    <definedName name="qq" localSheetId="2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" localSheetId="3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" localSheetId="21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" localSheetId="1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" localSheetId="4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" localSheetId="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q" localSheetId="2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q" localSheetId="3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q" localSheetId="21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q" localSheetId="1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q" localSheetId="4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q" localSheetId="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qqq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sfdgnl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fdgnl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fdgnl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fdgnl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fdgnl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fdgnl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fdgnl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hape" localSheetId="22">#REF!</definedName>
    <definedName name="shape" localSheetId="13">#REF!</definedName>
    <definedName name="shape" localSheetId="17">#REF!</definedName>
    <definedName name="shape" localSheetId="12">#REF!</definedName>
    <definedName name="shape" localSheetId="19">#REF!</definedName>
    <definedName name="shape" localSheetId="10">#REF!</definedName>
    <definedName name="shape" localSheetId="4">#REF!</definedName>
    <definedName name="shape" localSheetId="18">#REF!</definedName>
    <definedName name="shape" localSheetId="14">#REF!</definedName>
    <definedName name="shape" localSheetId="20">#REF!</definedName>
    <definedName name="shape" localSheetId="2">#REF!</definedName>
    <definedName name="shape">#REF!</definedName>
    <definedName name="SHEET100" localSheetId="22" hidden="1">#REF!</definedName>
    <definedName name="SHEET100" localSheetId="13" hidden="1">#REF!</definedName>
    <definedName name="SHEET100" localSheetId="17" hidden="1">#REF!</definedName>
    <definedName name="SHEET100" localSheetId="12" hidden="1">#REF!</definedName>
    <definedName name="SHEET100" localSheetId="19" hidden="1">#REF!</definedName>
    <definedName name="SHEET100" localSheetId="10" hidden="1">#REF!</definedName>
    <definedName name="SHEET100" localSheetId="4" hidden="1">#REF!</definedName>
    <definedName name="SHEET100" localSheetId="18" hidden="1">#REF!</definedName>
    <definedName name="SHEET100" localSheetId="14" hidden="1">#REF!</definedName>
    <definedName name="SHEET100" localSheetId="20" hidden="1">#REF!</definedName>
    <definedName name="SHEET100" localSheetId="2" hidden="1">#REF!</definedName>
    <definedName name="SHEET100" hidden="1">#REF!</definedName>
    <definedName name="ss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s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s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s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s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s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ss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t" localSheetId="2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t" localSheetId="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t" localSheetId="2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t" localSheetId="10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t" localSheetId="4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t" localSheetId="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t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tdrutru" localSheetId="22" hidden="1">{#N/A,#N/A,FALSE,"Sheet6"}</definedName>
    <definedName name="tdrutru" localSheetId="3" hidden="1">{#N/A,#N/A,FALSE,"Sheet6"}</definedName>
    <definedName name="tdrutru" localSheetId="21" hidden="1">{#N/A,#N/A,FALSE,"Sheet6"}</definedName>
    <definedName name="tdrutru" localSheetId="10" hidden="1">{#N/A,#N/A,FALSE,"Sheet6"}</definedName>
    <definedName name="tdrutru" localSheetId="4" hidden="1">{#N/A,#N/A,FALSE,"Sheet6"}</definedName>
    <definedName name="tdrutru" localSheetId="2" hidden="1">{#N/A,#N/A,FALSE,"Sheet6"}</definedName>
    <definedName name="tdrutru" hidden="1">{#N/A,#N/A,FALSE,"Sheet6"}</definedName>
    <definedName name="TRHEE" localSheetId="22" hidden="1">{#N/A,#N/A,FALSE,"Sheet6"}</definedName>
    <definedName name="TRHEE" localSheetId="3" hidden="1">{#N/A,#N/A,FALSE,"Sheet6"}</definedName>
    <definedName name="TRHEE" localSheetId="21" hidden="1">{#N/A,#N/A,FALSE,"Sheet6"}</definedName>
    <definedName name="TRHEE" localSheetId="10" hidden="1">{#N/A,#N/A,FALSE,"Sheet6"}</definedName>
    <definedName name="TRHEE" localSheetId="4" hidden="1">{#N/A,#N/A,FALSE,"Sheet6"}</definedName>
    <definedName name="TRHEE" localSheetId="2" hidden="1">{#N/A,#N/A,FALSE,"Sheet6"}</definedName>
    <definedName name="TRHEE" hidden="1">{#N/A,#N/A,FALSE,"Sheet6"}</definedName>
    <definedName name="trhr" localSheetId="22" hidden="1">{#N/A,#N/A,FALSE,"Sheet6"}</definedName>
    <definedName name="trhr" localSheetId="3" hidden="1">{#N/A,#N/A,FALSE,"Sheet6"}</definedName>
    <definedName name="trhr" localSheetId="21" hidden="1">{#N/A,#N/A,FALSE,"Sheet6"}</definedName>
    <definedName name="trhr" localSheetId="10" hidden="1">{#N/A,#N/A,FALSE,"Sheet6"}</definedName>
    <definedName name="trhr" localSheetId="4" hidden="1">{#N/A,#N/A,FALSE,"Sheet6"}</definedName>
    <definedName name="trhr" localSheetId="2" hidden="1">{#N/A,#N/A,FALSE,"Sheet6"}</definedName>
    <definedName name="trhr" hidden="1">{#N/A,#N/A,FALSE,"Sheet6"}</definedName>
    <definedName name="ttr" localSheetId="22" hidden="1">{#N/A,#N/A,FALSE,"Sheet6"}</definedName>
    <definedName name="ttr" localSheetId="3" hidden="1">{#N/A,#N/A,FALSE,"Sheet6"}</definedName>
    <definedName name="ttr" localSheetId="21" hidden="1">{#N/A,#N/A,FALSE,"Sheet6"}</definedName>
    <definedName name="ttr" localSheetId="10" hidden="1">{#N/A,#N/A,FALSE,"Sheet6"}</definedName>
    <definedName name="ttr" localSheetId="4" hidden="1">{#N/A,#N/A,FALSE,"Sheet6"}</definedName>
    <definedName name="ttr" localSheetId="2" hidden="1">{#N/A,#N/A,FALSE,"Sheet6"}</definedName>
    <definedName name="ttr" hidden="1">{#N/A,#N/A,FALSE,"Sheet6"}</definedName>
    <definedName name="tyiutyui" localSheetId="22" hidden="1">{#N/A,#N/A,FALSE,"Sheet6"}</definedName>
    <definedName name="tyiutyui" localSheetId="3" hidden="1">{#N/A,#N/A,FALSE,"Sheet6"}</definedName>
    <definedName name="tyiutyui" localSheetId="21" hidden="1">{#N/A,#N/A,FALSE,"Sheet6"}</definedName>
    <definedName name="tyiutyui" localSheetId="10" hidden="1">{#N/A,#N/A,FALSE,"Sheet6"}</definedName>
    <definedName name="tyiutyui" localSheetId="4" hidden="1">{#N/A,#N/A,FALSE,"Sheet6"}</definedName>
    <definedName name="tyiutyui" localSheetId="2" hidden="1">{#N/A,#N/A,FALSE,"Sheet6"}</definedName>
    <definedName name="tyiutyui" hidden="1">{#N/A,#N/A,FALSE,"Sheet6"}</definedName>
    <definedName name="vbnhj" localSheetId="22" hidden="1">{#N/A,#N/A,FALSE,"Sheet6"}</definedName>
    <definedName name="vbnhj" localSheetId="3" hidden="1">{#N/A,#N/A,FALSE,"Sheet6"}</definedName>
    <definedName name="vbnhj" localSheetId="21" hidden="1">{#N/A,#N/A,FALSE,"Sheet6"}</definedName>
    <definedName name="vbnhj" localSheetId="10" hidden="1">{#N/A,#N/A,FALSE,"Sheet6"}</definedName>
    <definedName name="vbnhj" localSheetId="4" hidden="1">{#N/A,#N/A,FALSE,"Sheet6"}</definedName>
    <definedName name="vbnhj" localSheetId="2" hidden="1">{#N/A,#N/A,FALSE,"Sheet6"}</definedName>
    <definedName name="vbnhj" hidden="1">{#N/A,#N/A,FALSE,"Sheet6"}</definedName>
    <definedName name="w" localSheetId="22">#REF!</definedName>
    <definedName name="w" localSheetId="13">#REF!</definedName>
    <definedName name="w" localSheetId="17">#REF!</definedName>
    <definedName name="w" localSheetId="12">#REF!</definedName>
    <definedName name="w" localSheetId="19">#REF!</definedName>
    <definedName name="w" localSheetId="10">#REF!</definedName>
    <definedName name="w" localSheetId="4">#REF!</definedName>
    <definedName name="w" localSheetId="18">#REF!</definedName>
    <definedName name="w" localSheetId="14">#REF!</definedName>
    <definedName name="w" localSheetId="20">#REF!</definedName>
    <definedName name="w" localSheetId="2">#REF!</definedName>
    <definedName name="w">#REF!</definedName>
    <definedName name="WRITE" localSheetId="22" hidden="1">{#N/A,#N/A,FALSE,"CCTV"}</definedName>
    <definedName name="WRITE" localSheetId="3" hidden="1">{#N/A,#N/A,FALSE,"CCTV"}</definedName>
    <definedName name="WRITE" localSheetId="21" hidden="1">{#N/A,#N/A,FALSE,"CCTV"}</definedName>
    <definedName name="WRITE" localSheetId="10" hidden="1">{#N/A,#N/A,FALSE,"CCTV"}</definedName>
    <definedName name="WRITE" localSheetId="4" hidden="1">{#N/A,#N/A,FALSE,"CCTV"}</definedName>
    <definedName name="WRITE" localSheetId="2" hidden="1">{#N/A,#N/A,FALSE,"CCTV"}</definedName>
    <definedName name="WRITE" hidden="1">{#N/A,#N/A,FALSE,"CCTV"}</definedName>
    <definedName name="wrn.0812ESC." localSheetId="2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wrn.0812ESC." localSheetId="3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wrn.0812ESC." localSheetId="21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wrn.0812ESC." localSheetId="10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wrn.0812ESC." localSheetId="4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wrn.0812ESC." localSheetId="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wrn.0812ESC.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wrn.34건물기초." localSheetId="22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wrn.34건물기초." localSheetId="3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wrn.34건물기초." localSheetId="21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wrn.34건물기초." localSheetId="10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wrn.34건물기초." localSheetId="4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wrn.34건물기초." localSheetId="2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wrn.34건물기초.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wrn.97." localSheetId="22" hidden="1">{#N/A,#N/A,FALSE,"지침";#N/A,#N/A,FALSE,"환경분석";#N/A,#N/A,FALSE,"Sheet16"}</definedName>
    <definedName name="wrn.97." localSheetId="3" hidden="1">{#N/A,#N/A,FALSE,"지침";#N/A,#N/A,FALSE,"환경분석";#N/A,#N/A,FALSE,"Sheet16"}</definedName>
    <definedName name="wrn.97." localSheetId="21" hidden="1">{#N/A,#N/A,FALSE,"지침";#N/A,#N/A,FALSE,"환경분석";#N/A,#N/A,FALSE,"Sheet16"}</definedName>
    <definedName name="wrn.97." localSheetId="10" hidden="1">{#N/A,#N/A,FALSE,"지침";#N/A,#N/A,FALSE,"환경분석";#N/A,#N/A,FALSE,"Sheet16"}</definedName>
    <definedName name="wrn.97." localSheetId="4" hidden="1">{#N/A,#N/A,FALSE,"지침";#N/A,#N/A,FALSE,"환경분석";#N/A,#N/A,FALSE,"Sheet16"}</definedName>
    <definedName name="wrn.97." localSheetId="2" hidden="1">{#N/A,#N/A,FALSE,"지침";#N/A,#N/A,FALSE,"환경분석";#N/A,#N/A,FALSE,"Sheet16"}</definedName>
    <definedName name="wrn.97." hidden="1">{#N/A,#N/A,FALSE,"지침";#N/A,#N/A,FALSE,"환경분석";#N/A,#N/A,FALSE,"Sheet16"}</definedName>
    <definedName name="wrn.97년._.사업계획._.및._.예산지침." localSheetId="22" hidden="1">{#N/A,#N/A,TRUE,"1";#N/A,#N/A,TRUE,"2";#N/A,#N/A,TRUE,"3";#N/A,#N/A,TRUE,"4";#N/A,#N/A,TRUE,"5";#N/A,#N/A,TRUE,"6";#N/A,#N/A,TRUE,"7"}</definedName>
    <definedName name="wrn.97년._.사업계획._.및._.예산지침." localSheetId="3" hidden="1">{#N/A,#N/A,TRUE,"1";#N/A,#N/A,TRUE,"2";#N/A,#N/A,TRUE,"3";#N/A,#N/A,TRUE,"4";#N/A,#N/A,TRUE,"5";#N/A,#N/A,TRUE,"6";#N/A,#N/A,TRUE,"7"}</definedName>
    <definedName name="wrn.97년._.사업계획._.및._.예산지침." localSheetId="21" hidden="1">{#N/A,#N/A,TRUE,"1";#N/A,#N/A,TRUE,"2";#N/A,#N/A,TRUE,"3";#N/A,#N/A,TRUE,"4";#N/A,#N/A,TRUE,"5";#N/A,#N/A,TRUE,"6";#N/A,#N/A,TRUE,"7"}</definedName>
    <definedName name="wrn.97년._.사업계획._.및._.예산지침." localSheetId="10" hidden="1">{#N/A,#N/A,TRUE,"1";#N/A,#N/A,TRUE,"2";#N/A,#N/A,TRUE,"3";#N/A,#N/A,TRUE,"4";#N/A,#N/A,TRUE,"5";#N/A,#N/A,TRUE,"6";#N/A,#N/A,TRUE,"7"}</definedName>
    <definedName name="wrn.97년._.사업계획._.및._.예산지침." localSheetId="4" hidden="1">{#N/A,#N/A,TRUE,"1";#N/A,#N/A,TRUE,"2";#N/A,#N/A,TRUE,"3";#N/A,#N/A,TRUE,"4";#N/A,#N/A,TRUE,"5";#N/A,#N/A,TRUE,"6";#N/A,#N/A,TRUE,"7"}</definedName>
    <definedName name="wrn.97년._.사업계획._.및._.예산지침." localSheetId="2" hidden="1">{#N/A,#N/A,TRUE,"1";#N/A,#N/A,TRUE,"2";#N/A,#N/A,TRUE,"3";#N/A,#N/A,TRUE,"4";#N/A,#N/A,TRUE,"5";#N/A,#N/A,TRUE,"6";#N/A,#N/A,TRUE,"7"}</definedName>
    <definedName name="wrn.97년._.사업계획._.및._.예산지침." hidden="1">{#N/A,#N/A,TRUE,"1";#N/A,#N/A,TRUE,"2";#N/A,#N/A,TRUE,"3";#N/A,#N/A,TRUE,"4";#N/A,#N/A,TRUE,"5";#N/A,#N/A,TRUE,"6";#N/A,#N/A,TRUE,"7"}</definedName>
    <definedName name="WRN.98." localSheetId="22" hidden="1">{#N/A,#N/A,FALSE,"지침";#N/A,#N/A,FALSE,"환경분석";#N/A,#N/A,FALSE,"Sheet16"}</definedName>
    <definedName name="WRN.98." localSheetId="3" hidden="1">{#N/A,#N/A,FALSE,"지침";#N/A,#N/A,FALSE,"환경분석";#N/A,#N/A,FALSE,"Sheet16"}</definedName>
    <definedName name="WRN.98." localSheetId="21" hidden="1">{#N/A,#N/A,FALSE,"지침";#N/A,#N/A,FALSE,"환경분석";#N/A,#N/A,FALSE,"Sheet16"}</definedName>
    <definedName name="WRN.98." localSheetId="10" hidden="1">{#N/A,#N/A,FALSE,"지침";#N/A,#N/A,FALSE,"환경분석";#N/A,#N/A,FALSE,"Sheet16"}</definedName>
    <definedName name="WRN.98." localSheetId="4" hidden="1">{#N/A,#N/A,FALSE,"지침";#N/A,#N/A,FALSE,"환경분석";#N/A,#N/A,FALSE,"Sheet16"}</definedName>
    <definedName name="WRN.98." localSheetId="2" hidden="1">{#N/A,#N/A,FALSE,"지침";#N/A,#N/A,FALSE,"환경분석";#N/A,#N/A,FALSE,"Sheet16"}</definedName>
    <definedName name="WRN.98." hidden="1">{#N/A,#N/A,FALSE,"지침";#N/A,#N/A,FALSE,"환경분석";#N/A,#N/A,FALSE,"Sheet16"}</definedName>
    <definedName name="wrn.ac30prn." localSheetId="22" hidden="1">{#N/A,#N/A,FALSE,"별표20 ";#N/A,#N/A,FALSE,"부표";#N/A,#N/A,FALSE,"품셈내역";#N/A,#N/A,FALSE,"품셈집계";#N/A,#N/A,FALSE,"내역서";#N/A,#N/A,FALSE,"집계표";#N/A,#N/A,FALSE,"표지";#N/A,#N/A,FALSE,"별표총괄표"}</definedName>
    <definedName name="wrn.ac30prn." localSheetId="3" hidden="1">{#N/A,#N/A,FALSE,"별표20 ";#N/A,#N/A,FALSE,"부표";#N/A,#N/A,FALSE,"품셈내역";#N/A,#N/A,FALSE,"품셈집계";#N/A,#N/A,FALSE,"내역서";#N/A,#N/A,FALSE,"집계표";#N/A,#N/A,FALSE,"표지";#N/A,#N/A,FALSE,"별표총괄표"}</definedName>
    <definedName name="wrn.ac30prn." localSheetId="21" hidden="1">{#N/A,#N/A,FALSE,"별표20 ";#N/A,#N/A,FALSE,"부표";#N/A,#N/A,FALSE,"품셈내역";#N/A,#N/A,FALSE,"품셈집계";#N/A,#N/A,FALSE,"내역서";#N/A,#N/A,FALSE,"집계표";#N/A,#N/A,FALSE,"표지";#N/A,#N/A,FALSE,"별표총괄표"}</definedName>
    <definedName name="wrn.ac30prn." localSheetId="10" hidden="1">{#N/A,#N/A,FALSE,"별표20 ";#N/A,#N/A,FALSE,"부표";#N/A,#N/A,FALSE,"품셈내역";#N/A,#N/A,FALSE,"품셈집계";#N/A,#N/A,FALSE,"내역서";#N/A,#N/A,FALSE,"집계표";#N/A,#N/A,FALSE,"표지";#N/A,#N/A,FALSE,"별표총괄표"}</definedName>
    <definedName name="wrn.ac30prn." localSheetId="4" hidden="1">{#N/A,#N/A,FALSE,"별표20 ";#N/A,#N/A,FALSE,"부표";#N/A,#N/A,FALSE,"품셈내역";#N/A,#N/A,FALSE,"품셈집계";#N/A,#N/A,FALSE,"내역서";#N/A,#N/A,FALSE,"집계표";#N/A,#N/A,FALSE,"표지";#N/A,#N/A,FALSE,"별표총괄표"}</definedName>
    <definedName name="wrn.ac30prn." localSheetId="2" hidden="1">{#N/A,#N/A,FALSE,"별표20 ";#N/A,#N/A,FALSE,"부표";#N/A,#N/A,FALSE,"품셈내역";#N/A,#N/A,FALSE,"품셈집계";#N/A,#N/A,FALSE,"내역서";#N/A,#N/A,FALSE,"집계표";#N/A,#N/A,FALSE,"표지";#N/A,#N/A,FALSE,"별표총괄표"}</definedName>
    <definedName name="wrn.ac30prn." hidden="1">{#N/A,#N/A,FALSE,"별표20 ";#N/A,#N/A,FALSE,"부표";#N/A,#N/A,FALSE,"품셈내역";#N/A,#N/A,FALSE,"품셈집계";#N/A,#N/A,FALSE,"내역서";#N/A,#N/A,FALSE,"집계표";#N/A,#N/A,FALSE,"표지";#N/A,#N/A,FALSE,"별표총괄표"}</definedName>
    <definedName name="wrn.BM." localSheetId="22" hidden="1">{#N/A,#N/A,FALSE,"CCTV"}</definedName>
    <definedName name="wrn.BM." localSheetId="3" hidden="1">{#N/A,#N/A,FALSE,"CCTV"}</definedName>
    <definedName name="wrn.BM." localSheetId="21" hidden="1">{#N/A,#N/A,FALSE,"CCTV"}</definedName>
    <definedName name="wrn.BM." localSheetId="10" hidden="1">{#N/A,#N/A,FALSE,"CCTV"}</definedName>
    <definedName name="wrn.BM." localSheetId="4" hidden="1">{#N/A,#N/A,FALSE,"CCTV"}</definedName>
    <definedName name="wrn.BM." localSheetId="2" hidden="1">{#N/A,#N/A,FALSE,"CCTV"}</definedName>
    <definedName name="wrn.BM." hidden="1">{#N/A,#N/A,FALSE,"CCTV"}</definedName>
    <definedName name="wrn.건물기초." localSheetId="22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wrn.건물기초." localSheetId="3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wrn.건물기초." localSheetId="21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wrn.건물기초." localSheetId="10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wrn.건물기초." localSheetId="4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wrn.건물기초." localSheetId="2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wrn.건물기초.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wrn.건설기계사업소._.상반기보고." localSheetId="22" hidden="1">{#N/A,#N/A,FALSE,"사업총괄";#N/A,#N/A,FALSE,"장비사업";#N/A,#N/A,FALSE,"철구사업";#N/A,#N/A,FALSE,"준설사업"}</definedName>
    <definedName name="wrn.건설기계사업소._.상반기보고." localSheetId="3" hidden="1">{#N/A,#N/A,FALSE,"사업총괄";#N/A,#N/A,FALSE,"장비사업";#N/A,#N/A,FALSE,"철구사업";#N/A,#N/A,FALSE,"준설사업"}</definedName>
    <definedName name="wrn.건설기계사업소._.상반기보고." localSheetId="21" hidden="1">{#N/A,#N/A,FALSE,"사업총괄";#N/A,#N/A,FALSE,"장비사업";#N/A,#N/A,FALSE,"철구사업";#N/A,#N/A,FALSE,"준설사업"}</definedName>
    <definedName name="wrn.건설기계사업소._.상반기보고." localSheetId="10" hidden="1">{#N/A,#N/A,FALSE,"사업총괄";#N/A,#N/A,FALSE,"장비사업";#N/A,#N/A,FALSE,"철구사업";#N/A,#N/A,FALSE,"준설사업"}</definedName>
    <definedName name="wrn.건설기계사업소._.상반기보고." localSheetId="4" hidden="1">{#N/A,#N/A,FALSE,"사업총괄";#N/A,#N/A,FALSE,"장비사업";#N/A,#N/A,FALSE,"철구사업";#N/A,#N/A,FALSE,"준설사업"}</definedName>
    <definedName name="wrn.건설기계사업소._.상반기보고." localSheetId="2" hidden="1">{#N/A,#N/A,FALSE,"사업총괄";#N/A,#N/A,FALSE,"장비사업";#N/A,#N/A,FALSE,"철구사업";#N/A,#N/A,FALSE,"준설사업"}</definedName>
    <definedName name="wrn.건설기계사업소._.상반기보고." hidden="1">{#N/A,#N/A,FALSE,"사업총괄";#N/A,#N/A,FALSE,"장비사업";#N/A,#N/A,FALSE,"철구사업";#N/A,#N/A,FALSE,"준설사업"}</definedName>
    <definedName name="wrn.고희석." localSheetId="22" hidden="1">{#N/A,#N/A,FALSE,"교리2"}</definedName>
    <definedName name="wrn.고희석." localSheetId="3" hidden="1">{#N/A,#N/A,FALSE,"교리2"}</definedName>
    <definedName name="wrn.고희석." localSheetId="21" hidden="1">{#N/A,#N/A,FALSE,"교리2"}</definedName>
    <definedName name="wrn.고희석." localSheetId="10" hidden="1">{#N/A,#N/A,FALSE,"교리2"}</definedName>
    <definedName name="wrn.고희석." localSheetId="4" hidden="1">{#N/A,#N/A,FALSE,"교리2"}</definedName>
    <definedName name="wrn.고희석." localSheetId="2" hidden="1">{#N/A,#N/A,FALSE,"교리2"}</definedName>
    <definedName name="wrn.고희석." hidden="1">{#N/A,#N/A,FALSE,"교리2"}</definedName>
    <definedName name="wrn.기성." localSheetId="22" hidden="1">{#N/A,#N/A,FALSE,"신청통보";#N/A,#N/A,FALSE,"기성확인서";#N/A,#N/A,FALSE,"기성내역서"}</definedName>
    <definedName name="wrn.기성." localSheetId="3" hidden="1">{#N/A,#N/A,FALSE,"신청통보";#N/A,#N/A,FALSE,"기성확인서";#N/A,#N/A,FALSE,"기성내역서"}</definedName>
    <definedName name="wrn.기성." localSheetId="21" hidden="1">{#N/A,#N/A,FALSE,"신청통보";#N/A,#N/A,FALSE,"기성확인서";#N/A,#N/A,FALSE,"기성내역서"}</definedName>
    <definedName name="wrn.기성." localSheetId="10" hidden="1">{#N/A,#N/A,FALSE,"신청통보";#N/A,#N/A,FALSE,"기성확인서";#N/A,#N/A,FALSE,"기성내역서"}</definedName>
    <definedName name="wrn.기성." localSheetId="4" hidden="1">{#N/A,#N/A,FALSE,"신청통보";#N/A,#N/A,FALSE,"기성확인서";#N/A,#N/A,FALSE,"기성내역서"}</definedName>
    <definedName name="wrn.기성." localSheetId="2" hidden="1">{#N/A,#N/A,FALSE,"신청통보";#N/A,#N/A,FALSE,"기성확인서";#N/A,#N/A,FALSE,"기성내역서"}</definedName>
    <definedName name="wrn.기성." hidden="1">{#N/A,#N/A,FALSE,"신청통보";#N/A,#N/A,FALSE,"기성확인서";#N/A,#N/A,FALSE,"기성내역서"}</definedName>
    <definedName name="wrn.기초." localSheetId="22" hidden="1">{#N/A,#N/A,FALSE,"터빈집계";#N/A,#N/A,FALSE,"터빈내역";#N/A,#N/A,FALSE,"보일러집계";#N/A,#N/A,FALSE,"보일러내역"}</definedName>
    <definedName name="wrn.기초." localSheetId="3" hidden="1">{#N/A,#N/A,FALSE,"터빈집계";#N/A,#N/A,FALSE,"터빈내역";#N/A,#N/A,FALSE,"보일러집계";#N/A,#N/A,FALSE,"보일러내역"}</definedName>
    <definedName name="wrn.기초." localSheetId="21" hidden="1">{#N/A,#N/A,FALSE,"터빈집계";#N/A,#N/A,FALSE,"터빈내역";#N/A,#N/A,FALSE,"보일러집계";#N/A,#N/A,FALSE,"보일러내역"}</definedName>
    <definedName name="wrn.기초." localSheetId="10" hidden="1">{#N/A,#N/A,FALSE,"터빈집계";#N/A,#N/A,FALSE,"터빈내역";#N/A,#N/A,FALSE,"보일러집계";#N/A,#N/A,FALSE,"보일러내역"}</definedName>
    <definedName name="wrn.기초." localSheetId="4" hidden="1">{#N/A,#N/A,FALSE,"터빈집계";#N/A,#N/A,FALSE,"터빈내역";#N/A,#N/A,FALSE,"보일러집계";#N/A,#N/A,FALSE,"보일러내역"}</definedName>
    <definedName name="wrn.기초." localSheetId="2" hidden="1">{#N/A,#N/A,FALSE,"터빈집계";#N/A,#N/A,FALSE,"터빈내역";#N/A,#N/A,FALSE,"보일러집계";#N/A,#N/A,FALSE,"보일러내역"}</definedName>
    <definedName name="wrn.기초." hidden="1">{#N/A,#N/A,FALSE,"터빈집계";#N/A,#N/A,FALSE,"터빈내역";#N/A,#N/A,FALSE,"보일러집계";#N/A,#N/A,FALSE,"보일러내역"}</definedName>
    <definedName name="wrn.담배인삼공사._.실행품의." localSheetId="22" hidden="1">{#N/A,#N/A,FALSE,"품의서";#N/A,#N/A,FALSE,"견적실행대비분석표";#N/A,#N/A,FALSE,"공종별도급대비견적실행";#N/A,#N/A,FALSE,"외주공사 추정금액";#N/A,#N/A,FALSE,"공종별도급대비계약현황";#N/A,#N/A,FALSE,"공종별도급대비견적현황"}</definedName>
    <definedName name="wrn.담배인삼공사._.실행품의." localSheetId="3" hidden="1">{#N/A,#N/A,FALSE,"품의서";#N/A,#N/A,FALSE,"견적실행대비분석표";#N/A,#N/A,FALSE,"공종별도급대비견적실행";#N/A,#N/A,FALSE,"외주공사 추정금액";#N/A,#N/A,FALSE,"공종별도급대비계약현황";#N/A,#N/A,FALSE,"공종별도급대비견적현황"}</definedName>
    <definedName name="wrn.담배인삼공사._.실행품의." localSheetId="21" hidden="1">{#N/A,#N/A,FALSE,"품의서";#N/A,#N/A,FALSE,"견적실행대비분석표";#N/A,#N/A,FALSE,"공종별도급대비견적실행";#N/A,#N/A,FALSE,"외주공사 추정금액";#N/A,#N/A,FALSE,"공종별도급대비계약현황";#N/A,#N/A,FALSE,"공종별도급대비견적현황"}</definedName>
    <definedName name="wrn.담배인삼공사._.실행품의." localSheetId="10" hidden="1">{#N/A,#N/A,FALSE,"품의서";#N/A,#N/A,FALSE,"견적실행대비분석표";#N/A,#N/A,FALSE,"공종별도급대비견적실행";#N/A,#N/A,FALSE,"외주공사 추정금액";#N/A,#N/A,FALSE,"공종별도급대비계약현황";#N/A,#N/A,FALSE,"공종별도급대비견적현황"}</definedName>
    <definedName name="wrn.담배인삼공사._.실행품의." localSheetId="4" hidden="1">{#N/A,#N/A,FALSE,"품의서";#N/A,#N/A,FALSE,"견적실행대비분석표";#N/A,#N/A,FALSE,"공종별도급대비견적실행";#N/A,#N/A,FALSE,"외주공사 추정금액";#N/A,#N/A,FALSE,"공종별도급대비계약현황";#N/A,#N/A,FALSE,"공종별도급대비견적현황"}</definedName>
    <definedName name="wrn.담배인삼공사._.실행품의." localSheetId="2" hidden="1">{#N/A,#N/A,FALSE,"품의서";#N/A,#N/A,FALSE,"견적실행대비분석표";#N/A,#N/A,FALSE,"공종별도급대비견적실행";#N/A,#N/A,FALSE,"외주공사 추정금액";#N/A,#N/A,FALSE,"공종별도급대비계약현황";#N/A,#N/A,FALSE,"공종별도급대비견적현황"}</definedName>
    <definedName name="wrn.담배인삼공사._.실행품의." hidden="1">{#N/A,#N/A,FALSE,"품의서";#N/A,#N/A,FALSE,"견적실행대비분석표";#N/A,#N/A,FALSE,"공종별도급대비견적실행";#N/A,#N/A,FALSE,"외주공사 추정금액";#N/A,#N/A,FALSE,"공종별도급대비계약현황";#N/A,#N/A,FALSE,"공종별도급대비견적현황"}</definedName>
    <definedName name="wrn.변경예산." localSheetId="22" hidden="1">{#N/A,#N/A,FALSE,"변경관리예산";#N/A,#N/A,FALSE,"변경장비예산";#N/A,#N/A,FALSE,"변경준설예산";#N/A,#N/A,FALSE,"변경철구예산"}</definedName>
    <definedName name="wrn.변경예산." localSheetId="3" hidden="1">{#N/A,#N/A,FALSE,"변경관리예산";#N/A,#N/A,FALSE,"변경장비예산";#N/A,#N/A,FALSE,"변경준설예산";#N/A,#N/A,FALSE,"변경철구예산"}</definedName>
    <definedName name="wrn.변경예산." localSheetId="21" hidden="1">{#N/A,#N/A,FALSE,"변경관리예산";#N/A,#N/A,FALSE,"변경장비예산";#N/A,#N/A,FALSE,"변경준설예산";#N/A,#N/A,FALSE,"변경철구예산"}</definedName>
    <definedName name="wrn.변경예산." localSheetId="10" hidden="1">{#N/A,#N/A,FALSE,"변경관리예산";#N/A,#N/A,FALSE,"변경장비예산";#N/A,#N/A,FALSE,"변경준설예산";#N/A,#N/A,FALSE,"변경철구예산"}</definedName>
    <definedName name="wrn.변경예산." localSheetId="4" hidden="1">{#N/A,#N/A,FALSE,"변경관리예산";#N/A,#N/A,FALSE,"변경장비예산";#N/A,#N/A,FALSE,"변경준설예산";#N/A,#N/A,FALSE,"변경철구예산"}</definedName>
    <definedName name="wrn.변경예산." localSheetId="2" hidden="1">{#N/A,#N/A,FALSE,"변경관리예산";#N/A,#N/A,FALSE,"변경장비예산";#N/A,#N/A,FALSE,"변경준설예산";#N/A,#N/A,FALSE,"변경철구예산"}</definedName>
    <definedName name="wrn.변경예산." hidden="1">{#N/A,#N/A,FALSE,"변경관리예산";#N/A,#N/A,FALSE,"변경장비예산";#N/A,#N/A,FALSE,"변경준설예산";#N/A,#N/A,FALSE,"변경철구예산"}</definedName>
    <definedName name="wrn.보일러마감." localSheetId="22" hidden="1">{#N/A,#N/A,FALSE,"물가변동 (2)";#N/A,#N/A,FALSE,"공사비";#N/A,#N/A,FALSE,"사급";#N/A,#N/A,FALSE,"도급집계";#N/A,#N/A,FALSE,"재료비";#N/A,#N/A,FALSE,"노무비";#N/A,#N/A,FALSE,"경비"}</definedName>
    <definedName name="wrn.보일러마감." localSheetId="3" hidden="1">{#N/A,#N/A,FALSE,"물가변동 (2)";#N/A,#N/A,FALSE,"공사비";#N/A,#N/A,FALSE,"사급";#N/A,#N/A,FALSE,"도급집계";#N/A,#N/A,FALSE,"재료비";#N/A,#N/A,FALSE,"노무비";#N/A,#N/A,FALSE,"경비"}</definedName>
    <definedName name="wrn.보일러마감." localSheetId="21" hidden="1">{#N/A,#N/A,FALSE,"물가변동 (2)";#N/A,#N/A,FALSE,"공사비";#N/A,#N/A,FALSE,"사급";#N/A,#N/A,FALSE,"도급집계";#N/A,#N/A,FALSE,"재료비";#N/A,#N/A,FALSE,"노무비";#N/A,#N/A,FALSE,"경비"}</definedName>
    <definedName name="wrn.보일러마감." localSheetId="10" hidden="1">{#N/A,#N/A,FALSE,"물가변동 (2)";#N/A,#N/A,FALSE,"공사비";#N/A,#N/A,FALSE,"사급";#N/A,#N/A,FALSE,"도급집계";#N/A,#N/A,FALSE,"재료비";#N/A,#N/A,FALSE,"노무비";#N/A,#N/A,FALSE,"경비"}</definedName>
    <definedName name="wrn.보일러마감." localSheetId="4" hidden="1">{#N/A,#N/A,FALSE,"물가변동 (2)";#N/A,#N/A,FALSE,"공사비";#N/A,#N/A,FALSE,"사급";#N/A,#N/A,FALSE,"도급집계";#N/A,#N/A,FALSE,"재료비";#N/A,#N/A,FALSE,"노무비";#N/A,#N/A,FALSE,"경비"}</definedName>
    <definedName name="wrn.보일러마감." localSheetId="2" hidden="1">{#N/A,#N/A,FALSE,"물가변동 (2)";#N/A,#N/A,FALSE,"공사비";#N/A,#N/A,FALSE,"사급";#N/A,#N/A,FALSE,"도급집계";#N/A,#N/A,FALSE,"재료비";#N/A,#N/A,FALSE,"노무비";#N/A,#N/A,FALSE,"경비"}</definedName>
    <definedName name="wrn.보일러마감." hidden="1">{#N/A,#N/A,FALSE,"물가변동 (2)";#N/A,#N/A,FALSE,"공사비";#N/A,#N/A,FALSE,"사급";#N/A,#N/A,FALSE,"도급집계";#N/A,#N/A,FALSE,"재료비";#N/A,#N/A,FALSE,"노무비";#N/A,#N/A,FALSE,"경비"}</definedName>
    <definedName name="wrn.부산주경기장.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부산주경기장.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부산주경기장.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부산주경기장.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부산주경기장.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부산주경기장.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부산주경기장.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wrn.사업현황." localSheetId="22" hidden="1">{#N/A,#N/A,FALSE,"표지";#N/A,#N/A,FALSE,"조직표";#N/A,#N/A,FALSE,"정직원인원";#N/A,#N/A,FALSE,"사업계획";#N/A,#N/A,FALSE,"부동산";#N/A,#N/A,FALSE,"장비현황";#N/A,#N/A,FALSE,"장비가동";#N/A,#N/A,FALSE,"매각장비";#N/A,#N/A,FALSE,"철구제작";#N/A,#N/A,FALSE,"철구수주";#N/A,#N/A,FALSE,"철구시설";#N/A,#N/A,FALSE,"준설장비";#N/A,#N/A,FALSE,"준설수량";#N/A,#N/A,FALSE,"골재인원";#N/A,#N/A,FALSE,"골재손익";#N/A,#N/A,FALSE,"노조현황"}</definedName>
    <definedName name="wrn.사업현황." localSheetId="3" hidden="1">{#N/A,#N/A,FALSE,"표지";#N/A,#N/A,FALSE,"조직표";#N/A,#N/A,FALSE,"정직원인원";#N/A,#N/A,FALSE,"사업계획";#N/A,#N/A,FALSE,"부동산";#N/A,#N/A,FALSE,"장비현황";#N/A,#N/A,FALSE,"장비가동";#N/A,#N/A,FALSE,"매각장비";#N/A,#N/A,FALSE,"철구제작";#N/A,#N/A,FALSE,"철구수주";#N/A,#N/A,FALSE,"철구시설";#N/A,#N/A,FALSE,"준설장비";#N/A,#N/A,FALSE,"준설수량";#N/A,#N/A,FALSE,"골재인원";#N/A,#N/A,FALSE,"골재손익";#N/A,#N/A,FALSE,"노조현황"}</definedName>
    <definedName name="wrn.사업현황." localSheetId="21" hidden="1">{#N/A,#N/A,FALSE,"표지";#N/A,#N/A,FALSE,"조직표";#N/A,#N/A,FALSE,"정직원인원";#N/A,#N/A,FALSE,"사업계획";#N/A,#N/A,FALSE,"부동산";#N/A,#N/A,FALSE,"장비현황";#N/A,#N/A,FALSE,"장비가동";#N/A,#N/A,FALSE,"매각장비";#N/A,#N/A,FALSE,"철구제작";#N/A,#N/A,FALSE,"철구수주";#N/A,#N/A,FALSE,"철구시설";#N/A,#N/A,FALSE,"준설장비";#N/A,#N/A,FALSE,"준설수량";#N/A,#N/A,FALSE,"골재인원";#N/A,#N/A,FALSE,"골재손익";#N/A,#N/A,FALSE,"노조현황"}</definedName>
    <definedName name="wrn.사업현황." localSheetId="10" hidden="1">{#N/A,#N/A,FALSE,"표지";#N/A,#N/A,FALSE,"조직표";#N/A,#N/A,FALSE,"정직원인원";#N/A,#N/A,FALSE,"사업계획";#N/A,#N/A,FALSE,"부동산";#N/A,#N/A,FALSE,"장비현황";#N/A,#N/A,FALSE,"장비가동";#N/A,#N/A,FALSE,"매각장비";#N/A,#N/A,FALSE,"철구제작";#N/A,#N/A,FALSE,"철구수주";#N/A,#N/A,FALSE,"철구시설";#N/A,#N/A,FALSE,"준설장비";#N/A,#N/A,FALSE,"준설수량";#N/A,#N/A,FALSE,"골재인원";#N/A,#N/A,FALSE,"골재손익";#N/A,#N/A,FALSE,"노조현황"}</definedName>
    <definedName name="wrn.사업현황." localSheetId="4" hidden="1">{#N/A,#N/A,FALSE,"표지";#N/A,#N/A,FALSE,"조직표";#N/A,#N/A,FALSE,"정직원인원";#N/A,#N/A,FALSE,"사업계획";#N/A,#N/A,FALSE,"부동산";#N/A,#N/A,FALSE,"장비현황";#N/A,#N/A,FALSE,"장비가동";#N/A,#N/A,FALSE,"매각장비";#N/A,#N/A,FALSE,"철구제작";#N/A,#N/A,FALSE,"철구수주";#N/A,#N/A,FALSE,"철구시설";#N/A,#N/A,FALSE,"준설장비";#N/A,#N/A,FALSE,"준설수량";#N/A,#N/A,FALSE,"골재인원";#N/A,#N/A,FALSE,"골재손익";#N/A,#N/A,FALSE,"노조현황"}</definedName>
    <definedName name="wrn.사업현황." localSheetId="2" hidden="1">{#N/A,#N/A,FALSE,"표지";#N/A,#N/A,FALSE,"조직표";#N/A,#N/A,FALSE,"정직원인원";#N/A,#N/A,FALSE,"사업계획";#N/A,#N/A,FALSE,"부동산";#N/A,#N/A,FALSE,"장비현황";#N/A,#N/A,FALSE,"장비가동";#N/A,#N/A,FALSE,"매각장비";#N/A,#N/A,FALSE,"철구제작";#N/A,#N/A,FALSE,"철구수주";#N/A,#N/A,FALSE,"철구시설";#N/A,#N/A,FALSE,"준설장비";#N/A,#N/A,FALSE,"준설수량";#N/A,#N/A,FALSE,"골재인원";#N/A,#N/A,FALSE,"골재손익";#N/A,#N/A,FALSE,"노조현황"}</definedName>
    <definedName name="wrn.사업현황." hidden="1">{#N/A,#N/A,FALSE,"표지";#N/A,#N/A,FALSE,"조직표";#N/A,#N/A,FALSE,"정직원인원";#N/A,#N/A,FALSE,"사업계획";#N/A,#N/A,FALSE,"부동산";#N/A,#N/A,FALSE,"장비현황";#N/A,#N/A,FALSE,"장비가동";#N/A,#N/A,FALSE,"매각장비";#N/A,#N/A,FALSE,"철구제작";#N/A,#N/A,FALSE,"철구수주";#N/A,#N/A,FALSE,"철구시설";#N/A,#N/A,FALSE,"준설장비";#N/A,#N/A,FALSE,"준설수량";#N/A,#N/A,FALSE,"골재인원";#N/A,#N/A,FALSE,"골재손익";#N/A,#N/A,FALSE,"노조현황"}</definedName>
    <definedName name="wrn.손익보고." localSheetId="2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localSheetId="3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localSheetId="21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localSheetId="1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localSheetId="4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localSheetId="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손익보고.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rn.송변전공종단가." localSheetId="2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wrn.송변전공종단가." localSheetId="3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wrn.송변전공종단가." localSheetId="21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wrn.송변전공종단가." localSheetId="10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wrn.송변전공종단가." localSheetId="4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wrn.송변전공종단가." localSheetId="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wrn.송변전공종단가.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wrn.시행결의." localSheetId="22" hidden="1">{#N/A,#N/A,FALSE,"도급대비시행율";#N/A,#N/A,FALSE,"결의서";#N/A,#N/A,FALSE,"내역서";#N/A,#N/A,FALSE,"도급예상"}</definedName>
    <definedName name="wrn.시행결의." localSheetId="3" hidden="1">{#N/A,#N/A,FALSE,"도급대비시행율";#N/A,#N/A,FALSE,"결의서";#N/A,#N/A,FALSE,"내역서";#N/A,#N/A,FALSE,"도급예상"}</definedName>
    <definedName name="wrn.시행결의." localSheetId="21" hidden="1">{#N/A,#N/A,FALSE,"도급대비시행율";#N/A,#N/A,FALSE,"결의서";#N/A,#N/A,FALSE,"내역서";#N/A,#N/A,FALSE,"도급예상"}</definedName>
    <definedName name="wrn.시행결의." localSheetId="10" hidden="1">{#N/A,#N/A,FALSE,"도급대비시행율";#N/A,#N/A,FALSE,"결의서";#N/A,#N/A,FALSE,"내역서";#N/A,#N/A,FALSE,"도급예상"}</definedName>
    <definedName name="wrn.시행결의." localSheetId="4" hidden="1">{#N/A,#N/A,FALSE,"도급대비시행율";#N/A,#N/A,FALSE,"결의서";#N/A,#N/A,FALSE,"내역서";#N/A,#N/A,FALSE,"도급예상"}</definedName>
    <definedName name="wrn.시행결의." localSheetId="2" hidden="1">{#N/A,#N/A,FALSE,"도급대비시행율";#N/A,#N/A,FALSE,"결의서";#N/A,#N/A,FALSE,"내역서";#N/A,#N/A,FALSE,"도급예상"}</definedName>
    <definedName name="wrn.시행결의." hidden="1">{#N/A,#N/A,FALSE,"도급대비시행율";#N/A,#N/A,FALSE,"결의서";#N/A,#N/A,FALSE,"내역서";#N/A,#N/A,FALSE,"도급예상"}</definedName>
    <definedName name="wrn.실행품의." localSheetId="22" hidden="1">{#N/A,#N/A,FALSE,"갑지";#N/A,#N/A,FALSE,"개요";#N/A,#N/A,FALSE,"비목별";#N/A,#N/A,FALSE,"건물별";#N/A,#N/A,FALSE,"기구표";#N/A,#N/A,FALSE,"직원투입"}</definedName>
    <definedName name="wrn.실행품의." localSheetId="3" hidden="1">{#N/A,#N/A,FALSE,"갑지";#N/A,#N/A,FALSE,"개요";#N/A,#N/A,FALSE,"비목별";#N/A,#N/A,FALSE,"건물별";#N/A,#N/A,FALSE,"기구표";#N/A,#N/A,FALSE,"직원투입"}</definedName>
    <definedName name="wrn.실행품의." localSheetId="21" hidden="1">{#N/A,#N/A,FALSE,"갑지";#N/A,#N/A,FALSE,"개요";#N/A,#N/A,FALSE,"비목별";#N/A,#N/A,FALSE,"건물별";#N/A,#N/A,FALSE,"기구표";#N/A,#N/A,FALSE,"직원투입"}</definedName>
    <definedName name="wrn.실행품의." localSheetId="10" hidden="1">{#N/A,#N/A,FALSE,"갑지";#N/A,#N/A,FALSE,"개요";#N/A,#N/A,FALSE,"비목별";#N/A,#N/A,FALSE,"건물별";#N/A,#N/A,FALSE,"기구표";#N/A,#N/A,FALSE,"직원투입"}</definedName>
    <definedName name="wrn.실행품의." localSheetId="4" hidden="1">{#N/A,#N/A,FALSE,"갑지";#N/A,#N/A,FALSE,"개요";#N/A,#N/A,FALSE,"비목별";#N/A,#N/A,FALSE,"건물별";#N/A,#N/A,FALSE,"기구표";#N/A,#N/A,FALSE,"직원투입"}</definedName>
    <definedName name="wrn.실행품의." localSheetId="2" hidden="1">{#N/A,#N/A,FALSE,"갑지";#N/A,#N/A,FALSE,"개요";#N/A,#N/A,FALSE,"비목별";#N/A,#N/A,FALSE,"건물별";#N/A,#N/A,FALSE,"기구표";#N/A,#N/A,FALSE,"직원투입"}</definedName>
    <definedName name="wrn.실행품의." hidden="1">{#N/A,#N/A,FALSE,"갑지";#N/A,#N/A,FALSE,"개요";#N/A,#N/A,FALSE,"비목별";#N/A,#N/A,FALSE,"건물별";#N/A,#N/A,FALSE,"기구표";#N/A,#N/A,FALSE,"직원투입"}</definedName>
    <definedName name="wrn.예상손익." localSheetId="22" hidden="1">{#N/A,#N/A,FALSE,"예상손익";#N/A,#N/A,FALSE,"관리분석";#N/A,#N/A,FALSE,"장비분석";#N/A,#N/A,FALSE,"준설분석";#N/A,#N/A,FALSE,"철구분석"}</definedName>
    <definedName name="wrn.예상손익." localSheetId="3" hidden="1">{#N/A,#N/A,FALSE,"예상손익";#N/A,#N/A,FALSE,"관리분석";#N/A,#N/A,FALSE,"장비분석";#N/A,#N/A,FALSE,"준설분석";#N/A,#N/A,FALSE,"철구분석"}</definedName>
    <definedName name="wrn.예상손익." localSheetId="21" hidden="1">{#N/A,#N/A,FALSE,"예상손익";#N/A,#N/A,FALSE,"관리분석";#N/A,#N/A,FALSE,"장비분석";#N/A,#N/A,FALSE,"준설분석";#N/A,#N/A,FALSE,"철구분석"}</definedName>
    <definedName name="wrn.예상손익." localSheetId="10" hidden="1">{#N/A,#N/A,FALSE,"예상손익";#N/A,#N/A,FALSE,"관리분석";#N/A,#N/A,FALSE,"장비분석";#N/A,#N/A,FALSE,"준설분석";#N/A,#N/A,FALSE,"철구분석"}</definedName>
    <definedName name="wrn.예상손익." localSheetId="4" hidden="1">{#N/A,#N/A,FALSE,"예상손익";#N/A,#N/A,FALSE,"관리분석";#N/A,#N/A,FALSE,"장비분석";#N/A,#N/A,FALSE,"준설분석";#N/A,#N/A,FALSE,"철구분석"}</definedName>
    <definedName name="wrn.예상손익." localSheetId="2" hidden="1">{#N/A,#N/A,FALSE,"예상손익";#N/A,#N/A,FALSE,"관리분석";#N/A,#N/A,FALSE,"장비분석";#N/A,#N/A,FALSE,"준설분석";#N/A,#N/A,FALSE,"철구분석"}</definedName>
    <definedName name="wrn.예상손익." hidden="1">{#N/A,#N/A,FALSE,"예상손익";#N/A,#N/A,FALSE,"관리분석";#N/A,#N/A,FALSE,"장비분석";#N/A,#N/A,FALSE,"준설분석";#N/A,#N/A,FALSE,"철구분석"}</definedName>
    <definedName name="wrn.외주기성." localSheetId="22" hidden="1">{#N/A,#N/A,FALSE,"신청통보";#N/A,#N/A,FALSE,"기성확인서";#N/A,#N/A,FALSE,"기성내역서"}</definedName>
    <definedName name="wrn.외주기성." localSheetId="3" hidden="1">{#N/A,#N/A,FALSE,"신청통보";#N/A,#N/A,FALSE,"기성확인서";#N/A,#N/A,FALSE,"기성내역서"}</definedName>
    <definedName name="wrn.외주기성." localSheetId="21" hidden="1">{#N/A,#N/A,FALSE,"신청통보";#N/A,#N/A,FALSE,"기성확인서";#N/A,#N/A,FALSE,"기성내역서"}</definedName>
    <definedName name="wrn.외주기성." localSheetId="10" hidden="1">{#N/A,#N/A,FALSE,"신청통보";#N/A,#N/A,FALSE,"기성확인서";#N/A,#N/A,FALSE,"기성내역서"}</definedName>
    <definedName name="wrn.외주기성." localSheetId="4" hidden="1">{#N/A,#N/A,FALSE,"신청통보";#N/A,#N/A,FALSE,"기성확인서";#N/A,#N/A,FALSE,"기성내역서"}</definedName>
    <definedName name="wrn.외주기성." localSheetId="2" hidden="1">{#N/A,#N/A,FALSE,"신청통보";#N/A,#N/A,FALSE,"기성확인서";#N/A,#N/A,FALSE,"기성내역서"}</definedName>
    <definedName name="wrn.외주기성." hidden="1">{#N/A,#N/A,FALSE,"신청통보";#N/A,#N/A,FALSE,"기성확인서";#N/A,#N/A,FALSE,"기성내역서"}</definedName>
    <definedName name="wrn.지수1." localSheetId="2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rn.지수1." localSheetId="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rn.지수1." localSheetId="2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rn.지수1." localSheetId="10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rn.지수1." localSheetId="4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rn.지수1." localSheetId="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rn.지수1.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rn.진각빌딩." localSheetId="22" hidden="1">{#N/A,#N/A,FALSE,"품의서";#N/A,#N/A,FALSE,"견적실행대비분석표";#N/A,#N/A,FALSE,"공종별도급대비견적실행";#N/A,#N/A,FALSE,"외주공사 추정금액";#N/A,#N/A,FALSE,"공종별도급대비계약현황"}</definedName>
    <definedName name="wrn.진각빌딩." localSheetId="3" hidden="1">{#N/A,#N/A,FALSE,"품의서";#N/A,#N/A,FALSE,"견적실행대비분석표";#N/A,#N/A,FALSE,"공종별도급대비견적실행";#N/A,#N/A,FALSE,"외주공사 추정금액";#N/A,#N/A,FALSE,"공종별도급대비계약현황"}</definedName>
    <definedName name="wrn.진각빌딩." localSheetId="21" hidden="1">{#N/A,#N/A,FALSE,"품의서";#N/A,#N/A,FALSE,"견적실행대비분석표";#N/A,#N/A,FALSE,"공종별도급대비견적실행";#N/A,#N/A,FALSE,"외주공사 추정금액";#N/A,#N/A,FALSE,"공종별도급대비계약현황"}</definedName>
    <definedName name="wrn.진각빌딩." localSheetId="10" hidden="1">{#N/A,#N/A,FALSE,"품의서";#N/A,#N/A,FALSE,"견적실행대비분석표";#N/A,#N/A,FALSE,"공종별도급대비견적실행";#N/A,#N/A,FALSE,"외주공사 추정금액";#N/A,#N/A,FALSE,"공종별도급대비계약현황"}</definedName>
    <definedName name="wrn.진각빌딩." localSheetId="4" hidden="1">{#N/A,#N/A,FALSE,"품의서";#N/A,#N/A,FALSE,"견적실행대비분석표";#N/A,#N/A,FALSE,"공종별도급대비견적실행";#N/A,#N/A,FALSE,"외주공사 추정금액";#N/A,#N/A,FALSE,"공종별도급대비계약현황"}</definedName>
    <definedName name="wrn.진각빌딩." localSheetId="2" hidden="1">{#N/A,#N/A,FALSE,"품의서";#N/A,#N/A,FALSE,"견적실행대비분석표";#N/A,#N/A,FALSE,"공종별도급대비견적실행";#N/A,#N/A,FALSE,"외주공사 추정금액";#N/A,#N/A,FALSE,"공종별도급대비계약현황"}</definedName>
    <definedName name="wrn.진각빌딩." hidden="1">{#N/A,#N/A,FALSE,"품의서";#N/A,#N/A,FALSE,"견적실행대비분석표";#N/A,#N/A,FALSE,"공종별도급대비견적실행";#N/A,#N/A,FALSE,"외주공사 추정금액";#N/A,#N/A,FALSE,"공종별도급대비계약현황"}</definedName>
    <definedName name="wrn.집기비품보고서._.품목별._.및._.현장별._.집계표." localSheetId="22" hidden="1">{#N/A,#N/A,FALSE,"Sheet6"}</definedName>
    <definedName name="wrn.집기비품보고서._.품목별._.및._.현장별._.집계표." localSheetId="3" hidden="1">{#N/A,#N/A,FALSE,"Sheet6"}</definedName>
    <definedName name="wrn.집기비품보고서._.품목별._.및._.현장별._.집계표." localSheetId="21" hidden="1">{#N/A,#N/A,FALSE,"Sheet6"}</definedName>
    <definedName name="wrn.집기비품보고서._.품목별._.및._.현장별._.집계표." localSheetId="10" hidden="1">{#N/A,#N/A,FALSE,"Sheet6"}</definedName>
    <definedName name="wrn.집기비품보고서._.품목별._.및._.현장별._.집계표." localSheetId="4" hidden="1">{#N/A,#N/A,FALSE,"Sheet6"}</definedName>
    <definedName name="wrn.집기비품보고서._.품목별._.및._.현장별._.집계표." localSheetId="2" hidden="1">{#N/A,#N/A,FALSE,"Sheet6"}</definedName>
    <definedName name="wrn.집기비품보고서._.품목별._.및._.현장별._.집계표." hidden="1">{#N/A,#N/A,FALSE,"Sheet6"}</definedName>
    <definedName name="wrn.철골집계표._.5칸." localSheetId="22" hidden="1">{#N/A,#N/A,FALSE,"Sheet1"}</definedName>
    <definedName name="wrn.철골집계표._.5칸." localSheetId="3" hidden="1">{#N/A,#N/A,FALSE,"Sheet1"}</definedName>
    <definedName name="wrn.철골집계표._.5칸." localSheetId="21" hidden="1">{#N/A,#N/A,FALSE,"Sheet1"}</definedName>
    <definedName name="wrn.철골집계표._.5칸." localSheetId="10" hidden="1">{#N/A,#N/A,FALSE,"Sheet1"}</definedName>
    <definedName name="wrn.철골집계표._.5칸." localSheetId="4" hidden="1">{#N/A,#N/A,FALSE,"Sheet1"}</definedName>
    <definedName name="wrn.철골집계표._.5칸." localSheetId="2" hidden="1">{#N/A,#N/A,FALSE,"Sheet1"}</definedName>
    <definedName name="wrn.철골집계표._.5칸." hidden="1">{#N/A,#N/A,FALSE,"Sheet1"}</definedName>
    <definedName name="wrn.표준공종단가." localSheetId="22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wrn.표준공종단가." localSheetId="3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wrn.표준공종단가." localSheetId="21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wrn.표준공종단가." localSheetId="10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wrn.표준공종단가." localSheetId="4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wrn.표준공종단가." localSheetId="2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wrn.표준공종단가.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wrn.표지." localSheetId="22" hidden="1">{#N/A,#N/A,FALSE,"표지"}</definedName>
    <definedName name="wrn.표지." localSheetId="3" hidden="1">{#N/A,#N/A,FALSE,"표지"}</definedName>
    <definedName name="wrn.표지." localSheetId="21" hidden="1">{#N/A,#N/A,FALSE,"표지"}</definedName>
    <definedName name="wrn.표지." localSheetId="10" hidden="1">{#N/A,#N/A,FALSE,"표지"}</definedName>
    <definedName name="wrn.표지." localSheetId="4" hidden="1">{#N/A,#N/A,FALSE,"표지"}</definedName>
    <definedName name="wrn.표지." localSheetId="2" hidden="1">{#N/A,#N/A,FALSE,"표지"}</definedName>
    <definedName name="wrn.표지." hidden="1">{#N/A,#N/A,FALSE,"표지"}</definedName>
    <definedName name="ww" localSheetId="2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" localSheetId="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" localSheetId="2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" localSheetId="10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" localSheetId="4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" localSheetId="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W" localSheetId="2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W" localSheetId="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W" localSheetId="2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W" localSheetId="10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W" localSheetId="4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W" localSheetId="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W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wwww" localSheetId="2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www" localSheetId="3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www" localSheetId="21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www" localSheetId="1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www" localSheetId="4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www" localSheetId="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wwww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XCB" localSheetId="22" hidden="1">{#N/A,#N/A,FALSE,"Sheet6"}</definedName>
    <definedName name="XCB" localSheetId="3" hidden="1">{#N/A,#N/A,FALSE,"Sheet6"}</definedName>
    <definedName name="XCB" localSheetId="21" hidden="1">{#N/A,#N/A,FALSE,"Sheet6"}</definedName>
    <definedName name="XCB" localSheetId="10" hidden="1">{#N/A,#N/A,FALSE,"Sheet6"}</definedName>
    <definedName name="XCB" localSheetId="4" hidden="1">{#N/A,#N/A,FALSE,"Sheet6"}</definedName>
    <definedName name="XCB" localSheetId="2" hidden="1">{#N/A,#N/A,FALSE,"Sheet6"}</definedName>
    <definedName name="XCB" hidden="1">{#N/A,#N/A,FALSE,"Sheet6"}</definedName>
    <definedName name="xf" localSheetId="22" hidden="1">{#N/A,#N/A,FALSE,"Sheet6"}</definedName>
    <definedName name="xf" localSheetId="3" hidden="1">{#N/A,#N/A,FALSE,"Sheet6"}</definedName>
    <definedName name="xf" localSheetId="21" hidden="1">{#N/A,#N/A,FALSE,"Sheet6"}</definedName>
    <definedName name="xf" localSheetId="10" hidden="1">{#N/A,#N/A,FALSE,"Sheet6"}</definedName>
    <definedName name="xf" localSheetId="4" hidden="1">{#N/A,#N/A,FALSE,"Sheet6"}</definedName>
    <definedName name="xf" localSheetId="2" hidden="1">{#N/A,#N/A,FALSE,"Sheet6"}</definedName>
    <definedName name="xf" hidden="1">{#N/A,#N/A,FALSE,"Sheet6"}</definedName>
    <definedName name="yu" localSheetId="22" hidden="1">{#N/A,#N/A,FALSE,"Sheet6"}</definedName>
    <definedName name="yu" localSheetId="3" hidden="1">{#N/A,#N/A,FALSE,"Sheet6"}</definedName>
    <definedName name="yu" localSheetId="21" hidden="1">{#N/A,#N/A,FALSE,"Sheet6"}</definedName>
    <definedName name="yu" localSheetId="10" hidden="1">{#N/A,#N/A,FALSE,"Sheet6"}</definedName>
    <definedName name="yu" localSheetId="4" hidden="1">{#N/A,#N/A,FALSE,"Sheet6"}</definedName>
    <definedName name="yu" localSheetId="2" hidden="1">{#N/A,#N/A,FALSE,"Sheet6"}</definedName>
    <definedName name="yu" hidden="1">{#N/A,#N/A,FALSE,"Sheet6"}</definedName>
    <definedName name="YUTY" localSheetId="22" hidden="1">{#N/A,#N/A,FALSE,"Sheet6"}</definedName>
    <definedName name="YUTY" localSheetId="3" hidden="1">{#N/A,#N/A,FALSE,"Sheet6"}</definedName>
    <definedName name="YUTY" localSheetId="21" hidden="1">{#N/A,#N/A,FALSE,"Sheet6"}</definedName>
    <definedName name="YUTY" localSheetId="10" hidden="1">{#N/A,#N/A,FALSE,"Sheet6"}</definedName>
    <definedName name="YUTY" localSheetId="4" hidden="1">{#N/A,#N/A,FALSE,"Sheet6"}</definedName>
    <definedName name="YUTY" localSheetId="2" hidden="1">{#N/A,#N/A,FALSE,"Sheet6"}</definedName>
    <definedName name="YUTY" hidden="1">{#N/A,#N/A,FALSE,"Sheet6"}</definedName>
    <definedName name="ㄱㄱㄱㄱㄱ" localSheetId="22" hidden="1">{#N/A,#N/A,FALSE,"교리2"}</definedName>
    <definedName name="ㄱㄱㄱㄱㄱ" localSheetId="3" hidden="1">{#N/A,#N/A,FALSE,"교리2"}</definedName>
    <definedName name="ㄱㄱㄱㄱㄱ" localSheetId="21" hidden="1">{#N/A,#N/A,FALSE,"교리2"}</definedName>
    <definedName name="ㄱㄱㄱㄱㄱ" localSheetId="10" hidden="1">{#N/A,#N/A,FALSE,"교리2"}</definedName>
    <definedName name="ㄱㄱㄱㄱㄱ" localSheetId="4" hidden="1">{#N/A,#N/A,FALSE,"교리2"}</definedName>
    <definedName name="ㄱㄱㄱㄱㄱ" localSheetId="2" hidden="1">{#N/A,#N/A,FALSE,"교리2"}</definedName>
    <definedName name="ㄱㄱㄱㄱㄱ" hidden="1">{#N/A,#N/A,FALSE,"교리2"}</definedName>
    <definedName name="ㄱㄱㄱㅎ" localSheetId="22" hidden="1">{#N/A,#N/A,FALSE,"Sheet6"}</definedName>
    <definedName name="ㄱㄱㄱㅎ" localSheetId="3" hidden="1">{#N/A,#N/A,FALSE,"Sheet6"}</definedName>
    <definedName name="ㄱㄱㄱㅎ" localSheetId="21" hidden="1">{#N/A,#N/A,FALSE,"Sheet6"}</definedName>
    <definedName name="ㄱㄱㄱㅎ" localSheetId="10" hidden="1">{#N/A,#N/A,FALSE,"Sheet6"}</definedName>
    <definedName name="ㄱㄱㄱㅎ" localSheetId="4" hidden="1">{#N/A,#N/A,FALSE,"Sheet6"}</definedName>
    <definedName name="ㄱㄱㄱㅎ" localSheetId="2" hidden="1">{#N/A,#N/A,FALSE,"Sheet6"}</definedName>
    <definedName name="ㄱㄱㄱㅎ" hidden="1">{#N/A,#N/A,FALSE,"Sheet6"}</definedName>
    <definedName name="ㄱㄷㄱ" localSheetId="22" hidden="1">{#N/A,#N/A,FALSE,"Sheet6"}</definedName>
    <definedName name="ㄱㄷㄱ" localSheetId="3" hidden="1">{#N/A,#N/A,FALSE,"Sheet6"}</definedName>
    <definedName name="ㄱㄷㄱ" localSheetId="21" hidden="1">{#N/A,#N/A,FALSE,"Sheet6"}</definedName>
    <definedName name="ㄱㄷㄱ" localSheetId="10" hidden="1">{#N/A,#N/A,FALSE,"Sheet6"}</definedName>
    <definedName name="ㄱㄷㄱ" localSheetId="4" hidden="1">{#N/A,#N/A,FALSE,"Sheet6"}</definedName>
    <definedName name="ㄱㄷㄱ" localSheetId="2" hidden="1">{#N/A,#N/A,FALSE,"Sheet6"}</definedName>
    <definedName name="ㄱㄷㄱ" hidden="1">{#N/A,#N/A,FALSE,"Sheet6"}</definedName>
    <definedName name="ㄱㄷㅅ" localSheetId="22" hidden="1">{#N/A,#N/A,FALSE,"Sheet6"}</definedName>
    <definedName name="ㄱㄷㅅ" localSheetId="3" hidden="1">{#N/A,#N/A,FALSE,"Sheet6"}</definedName>
    <definedName name="ㄱㄷㅅ" localSheetId="21" hidden="1">{#N/A,#N/A,FALSE,"Sheet6"}</definedName>
    <definedName name="ㄱㄷㅅ" localSheetId="10" hidden="1">{#N/A,#N/A,FALSE,"Sheet6"}</definedName>
    <definedName name="ㄱㄷㅅ" localSheetId="4" hidden="1">{#N/A,#N/A,FALSE,"Sheet6"}</definedName>
    <definedName name="ㄱㄷㅅ" localSheetId="2" hidden="1">{#N/A,#N/A,FALSE,"Sheet6"}</definedName>
    <definedName name="ㄱㄷㅅ" hidden="1">{#N/A,#N/A,FALSE,"Sheet6"}</definedName>
    <definedName name="ㄱㄹ홍ㄱ호" localSheetId="22" hidden="1">{#N/A,#N/A,FALSE,"Sheet6"}</definedName>
    <definedName name="ㄱㄹ홍ㄱ호" localSheetId="3" hidden="1">{#N/A,#N/A,FALSE,"Sheet6"}</definedName>
    <definedName name="ㄱㄹ홍ㄱ호" localSheetId="21" hidden="1">{#N/A,#N/A,FALSE,"Sheet6"}</definedName>
    <definedName name="ㄱㄹ홍ㄱ호" localSheetId="10" hidden="1">{#N/A,#N/A,FALSE,"Sheet6"}</definedName>
    <definedName name="ㄱㄹ홍ㄱ호" localSheetId="4" hidden="1">{#N/A,#N/A,FALSE,"Sheet6"}</definedName>
    <definedName name="ㄱㄹ홍ㄱ호" localSheetId="2" hidden="1">{#N/A,#N/A,FALSE,"Sheet6"}</definedName>
    <definedName name="ㄱㄹ홍ㄱ호" hidden="1">{#N/A,#N/A,FALSE,"Sheet6"}</definedName>
    <definedName name="ㄱ쇽" localSheetId="22" hidden="1">{#N/A,#N/A,FALSE,"Sheet6"}</definedName>
    <definedName name="ㄱ쇽" localSheetId="3" hidden="1">{#N/A,#N/A,FALSE,"Sheet6"}</definedName>
    <definedName name="ㄱ쇽" localSheetId="21" hidden="1">{#N/A,#N/A,FALSE,"Sheet6"}</definedName>
    <definedName name="ㄱ쇽" localSheetId="10" hidden="1">{#N/A,#N/A,FALSE,"Sheet6"}</definedName>
    <definedName name="ㄱ쇽" localSheetId="4" hidden="1">{#N/A,#N/A,FALSE,"Sheet6"}</definedName>
    <definedName name="ㄱ쇽" localSheetId="2" hidden="1">{#N/A,#N/A,FALSE,"Sheet6"}</definedName>
    <definedName name="ㄱ쇽" hidden="1">{#N/A,#N/A,FALSE,"Sheet6"}</definedName>
    <definedName name="간접경비" localSheetId="22" hidden="1">#REF!</definedName>
    <definedName name="간접경비" localSheetId="13" hidden="1">#REF!</definedName>
    <definedName name="간접경비" localSheetId="17" hidden="1">#REF!</definedName>
    <definedName name="간접경비" localSheetId="3" hidden="1">#REF!</definedName>
    <definedName name="간접경비" localSheetId="12" hidden="1">#REF!</definedName>
    <definedName name="간접경비" localSheetId="19" hidden="1">#REF!</definedName>
    <definedName name="간접경비" localSheetId="10" hidden="1">#REF!</definedName>
    <definedName name="간접경비" localSheetId="4" hidden="1">#REF!</definedName>
    <definedName name="간접경비" localSheetId="18" hidden="1">#REF!</definedName>
    <definedName name="간접경비" localSheetId="14" hidden="1">#REF!</definedName>
    <definedName name="간접경비" localSheetId="20" hidden="1">#REF!</definedName>
    <definedName name="간접경비" localSheetId="2" hidden="1">#REF!</definedName>
    <definedName name="간접경비" hidden="1">#REF!</definedName>
    <definedName name="간접비" localSheetId="22" hidden="1">{#N/A,#N/A,FALSE,"갑지";#N/A,#N/A,FALSE,"개요";#N/A,#N/A,FALSE,"비목별";#N/A,#N/A,FALSE,"건물별";#N/A,#N/A,FALSE,"기구표";#N/A,#N/A,FALSE,"직원투입"}</definedName>
    <definedName name="간접비" localSheetId="3" hidden="1">{#N/A,#N/A,FALSE,"갑지";#N/A,#N/A,FALSE,"개요";#N/A,#N/A,FALSE,"비목별";#N/A,#N/A,FALSE,"건물별";#N/A,#N/A,FALSE,"기구표";#N/A,#N/A,FALSE,"직원투입"}</definedName>
    <definedName name="간접비" localSheetId="21" hidden="1">{#N/A,#N/A,FALSE,"갑지";#N/A,#N/A,FALSE,"개요";#N/A,#N/A,FALSE,"비목별";#N/A,#N/A,FALSE,"건물별";#N/A,#N/A,FALSE,"기구표";#N/A,#N/A,FALSE,"직원투입"}</definedName>
    <definedName name="간접비" localSheetId="10" hidden="1">{#N/A,#N/A,FALSE,"갑지";#N/A,#N/A,FALSE,"개요";#N/A,#N/A,FALSE,"비목별";#N/A,#N/A,FALSE,"건물별";#N/A,#N/A,FALSE,"기구표";#N/A,#N/A,FALSE,"직원투입"}</definedName>
    <definedName name="간접비" localSheetId="4" hidden="1">{#N/A,#N/A,FALSE,"갑지";#N/A,#N/A,FALSE,"개요";#N/A,#N/A,FALSE,"비목별";#N/A,#N/A,FALSE,"건물별";#N/A,#N/A,FALSE,"기구표";#N/A,#N/A,FALSE,"직원투입"}</definedName>
    <definedName name="간접비" localSheetId="2" hidden="1">{#N/A,#N/A,FALSE,"갑지";#N/A,#N/A,FALSE,"개요";#N/A,#N/A,FALSE,"비목별";#N/A,#N/A,FALSE,"건물별";#N/A,#N/A,FALSE,"기구표";#N/A,#N/A,FALSE,"직원투입"}</definedName>
    <definedName name="간접비" hidden="1">{#N/A,#N/A,FALSE,"갑지";#N/A,#N/A,FALSE,"개요";#N/A,#N/A,FALSE,"비목별";#N/A,#N/A,FALSE,"건물별";#N/A,#N/A,FALSE,"기구표";#N/A,#N/A,FALSE,"직원투입"}</definedName>
    <definedName name="간접비1" localSheetId="22" hidden="1">{#N/A,#N/A,FALSE,"갑지";#N/A,#N/A,FALSE,"개요";#N/A,#N/A,FALSE,"비목별";#N/A,#N/A,FALSE,"건물별";#N/A,#N/A,FALSE,"기구표";#N/A,#N/A,FALSE,"직원투입"}</definedName>
    <definedName name="간접비1" localSheetId="3" hidden="1">{#N/A,#N/A,FALSE,"갑지";#N/A,#N/A,FALSE,"개요";#N/A,#N/A,FALSE,"비목별";#N/A,#N/A,FALSE,"건물별";#N/A,#N/A,FALSE,"기구표";#N/A,#N/A,FALSE,"직원투입"}</definedName>
    <definedName name="간접비1" localSheetId="21" hidden="1">{#N/A,#N/A,FALSE,"갑지";#N/A,#N/A,FALSE,"개요";#N/A,#N/A,FALSE,"비목별";#N/A,#N/A,FALSE,"건물별";#N/A,#N/A,FALSE,"기구표";#N/A,#N/A,FALSE,"직원투입"}</definedName>
    <definedName name="간접비1" localSheetId="10" hidden="1">{#N/A,#N/A,FALSE,"갑지";#N/A,#N/A,FALSE,"개요";#N/A,#N/A,FALSE,"비목별";#N/A,#N/A,FALSE,"건물별";#N/A,#N/A,FALSE,"기구표";#N/A,#N/A,FALSE,"직원투입"}</definedName>
    <definedName name="간접비1" localSheetId="4" hidden="1">{#N/A,#N/A,FALSE,"갑지";#N/A,#N/A,FALSE,"개요";#N/A,#N/A,FALSE,"비목별";#N/A,#N/A,FALSE,"건물별";#N/A,#N/A,FALSE,"기구표";#N/A,#N/A,FALSE,"직원투입"}</definedName>
    <definedName name="간접비1" localSheetId="2" hidden="1">{#N/A,#N/A,FALSE,"갑지";#N/A,#N/A,FALSE,"개요";#N/A,#N/A,FALSE,"비목별";#N/A,#N/A,FALSE,"건물별";#N/A,#N/A,FALSE,"기구표";#N/A,#N/A,FALSE,"직원투입"}</definedName>
    <definedName name="간접비1" hidden="1">{#N/A,#N/A,FALSE,"갑지";#N/A,#N/A,FALSE,"개요";#N/A,#N/A,FALSE,"비목별";#N/A,#N/A,FALSE,"건물별";#N/A,#N/A,FALSE,"기구표";#N/A,#N/A,FALSE,"직원투입"}</definedName>
    <definedName name="감리상주" localSheetId="22" hidden="1">{#N/A,#N/A,FALSE,"지침";#N/A,#N/A,FALSE,"환경분석";#N/A,#N/A,FALSE,"Sheet16"}</definedName>
    <definedName name="감리상주" localSheetId="3" hidden="1">{#N/A,#N/A,FALSE,"지침";#N/A,#N/A,FALSE,"환경분석";#N/A,#N/A,FALSE,"Sheet16"}</definedName>
    <definedName name="감리상주" localSheetId="21" hidden="1">{#N/A,#N/A,FALSE,"지침";#N/A,#N/A,FALSE,"환경분석";#N/A,#N/A,FALSE,"Sheet16"}</definedName>
    <definedName name="감리상주" localSheetId="10" hidden="1">{#N/A,#N/A,FALSE,"지침";#N/A,#N/A,FALSE,"환경분석";#N/A,#N/A,FALSE,"Sheet16"}</definedName>
    <definedName name="감리상주" localSheetId="4" hidden="1">{#N/A,#N/A,FALSE,"지침";#N/A,#N/A,FALSE,"환경분석";#N/A,#N/A,FALSE,"Sheet16"}</definedName>
    <definedName name="감리상주" localSheetId="2" hidden="1">{#N/A,#N/A,FALSE,"지침";#N/A,#N/A,FALSE,"환경분석";#N/A,#N/A,FALSE,"Sheet16"}</definedName>
    <definedName name="감리상주" hidden="1">{#N/A,#N/A,FALSE,"지침";#N/A,#N/A,FALSE,"환경분석";#N/A,#N/A,FALSE,"Sheet16"}</definedName>
    <definedName name="감복만" localSheetId="22" hidden="1">{#N/A,#N/A,FALSE,"교리2"}</definedName>
    <definedName name="감복만" localSheetId="3" hidden="1">{#N/A,#N/A,FALSE,"교리2"}</definedName>
    <definedName name="감복만" localSheetId="21" hidden="1">{#N/A,#N/A,FALSE,"교리2"}</definedName>
    <definedName name="감복만" localSheetId="10" hidden="1">{#N/A,#N/A,FALSE,"교리2"}</definedName>
    <definedName name="감복만" localSheetId="4" hidden="1">{#N/A,#N/A,FALSE,"교리2"}</definedName>
    <definedName name="감복만" localSheetId="2" hidden="1">{#N/A,#N/A,FALSE,"교리2"}</definedName>
    <definedName name="감복만" hidden="1">{#N/A,#N/A,FALSE,"교리2"}</definedName>
    <definedName name="감승주" localSheetId="22" hidden="1">{#N/A,#N/A,FALSE,"교리2"}</definedName>
    <definedName name="감승주" localSheetId="3" hidden="1">{#N/A,#N/A,FALSE,"교리2"}</definedName>
    <definedName name="감승주" localSheetId="21" hidden="1">{#N/A,#N/A,FALSE,"교리2"}</definedName>
    <definedName name="감승주" localSheetId="10" hidden="1">{#N/A,#N/A,FALSE,"교리2"}</definedName>
    <definedName name="감승주" localSheetId="4" hidden="1">{#N/A,#N/A,FALSE,"교리2"}</definedName>
    <definedName name="감승주" localSheetId="2" hidden="1">{#N/A,#N/A,FALSE,"교리2"}</definedName>
    <definedName name="감승주" hidden="1">{#N/A,#N/A,FALSE,"교리2"}</definedName>
    <definedName name="갑지" localSheetId="22" hidden="1">#REF!</definedName>
    <definedName name="갑지" localSheetId="13" hidden="1">#REF!</definedName>
    <definedName name="갑지" localSheetId="17" hidden="1">#REF!</definedName>
    <definedName name="갑지" localSheetId="12" hidden="1">#REF!</definedName>
    <definedName name="갑지" localSheetId="19" hidden="1">#REF!</definedName>
    <definedName name="갑지" localSheetId="10" hidden="1">#REF!</definedName>
    <definedName name="갑지" localSheetId="4" hidden="1">#REF!</definedName>
    <definedName name="갑지" localSheetId="18" hidden="1">#REF!</definedName>
    <definedName name="갑지" localSheetId="14" hidden="1">#REF!</definedName>
    <definedName name="갑지" localSheetId="20" hidden="1">#REF!</definedName>
    <definedName name="갑지" localSheetId="2" hidden="1">#REF!</definedName>
    <definedName name="갑지" hidden="1">#REF!</definedName>
    <definedName name="갑지02" localSheetId="22" hidden="1">{#N/A,#N/A,FALSE,"Sheet6"}</definedName>
    <definedName name="갑지02" localSheetId="3" hidden="1">{#N/A,#N/A,FALSE,"Sheet6"}</definedName>
    <definedName name="갑지02" localSheetId="21" hidden="1">{#N/A,#N/A,FALSE,"Sheet6"}</definedName>
    <definedName name="갑지02" localSheetId="10" hidden="1">{#N/A,#N/A,FALSE,"Sheet6"}</definedName>
    <definedName name="갑지02" localSheetId="4" hidden="1">{#N/A,#N/A,FALSE,"Sheet6"}</definedName>
    <definedName name="갑지02" localSheetId="2" hidden="1">{#N/A,#N/A,FALSE,"Sheet6"}</definedName>
    <definedName name="갑지02" hidden="1">{#N/A,#N/A,FALSE,"Sheet6"}</definedName>
    <definedName name="강관" localSheetId="2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강관" localSheetId="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강관" localSheetId="2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강관" localSheetId="10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강관" localSheetId="4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강관" localSheetId="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강관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강종식" localSheetId="2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강종식" localSheetId="3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강종식" localSheetId="21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강종식" localSheetId="10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강종식" localSheetId="4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강종식" localSheetId="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강종식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걱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걱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걱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걱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걱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걱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걱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건축비목집계" localSheetId="22" hidden="1">{#N/A,#N/A,FALSE,"표지"}</definedName>
    <definedName name="건축비목집계" localSheetId="3" hidden="1">{#N/A,#N/A,FALSE,"표지"}</definedName>
    <definedName name="건축비목집계" localSheetId="21" hidden="1">{#N/A,#N/A,FALSE,"표지"}</definedName>
    <definedName name="건축비목집계" localSheetId="10" hidden="1">{#N/A,#N/A,FALSE,"표지"}</definedName>
    <definedName name="건축비목집계" localSheetId="4" hidden="1">{#N/A,#N/A,FALSE,"표지"}</definedName>
    <definedName name="건축비목집계" localSheetId="2" hidden="1">{#N/A,#N/A,FALSE,"표지"}</definedName>
    <definedName name="건축비목집계" hidden="1">{#N/A,#N/A,FALSE,"표지"}</definedName>
    <definedName name="견적3" localSheetId="22" hidden="1">{#N/A,#N/A,FALSE,"Sheet6"}</definedName>
    <definedName name="견적3" localSheetId="3" hidden="1">{#N/A,#N/A,FALSE,"Sheet6"}</definedName>
    <definedName name="견적3" localSheetId="21" hidden="1">{#N/A,#N/A,FALSE,"Sheet6"}</definedName>
    <definedName name="견적3" localSheetId="10" hidden="1">{#N/A,#N/A,FALSE,"Sheet6"}</definedName>
    <definedName name="견적3" localSheetId="4" hidden="1">{#N/A,#N/A,FALSE,"Sheet6"}</definedName>
    <definedName name="견적3" localSheetId="2" hidden="1">{#N/A,#N/A,FALSE,"Sheet6"}</definedName>
    <definedName name="견적3" hidden="1">{#N/A,#N/A,FALSE,"Sheet6"}</definedName>
    <definedName name="견적4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4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4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4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4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4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검토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검토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검토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검토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검토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검토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검토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내역" localSheetId="22" hidden="1">{#N/A,#N/A,FALSE,"CCTV"}</definedName>
    <definedName name="견적내역" localSheetId="3" hidden="1">{#N/A,#N/A,FALSE,"CCTV"}</definedName>
    <definedName name="견적내역" localSheetId="21" hidden="1">{#N/A,#N/A,FALSE,"CCTV"}</definedName>
    <definedName name="견적내역" localSheetId="10" hidden="1">{#N/A,#N/A,FALSE,"CCTV"}</definedName>
    <definedName name="견적내역" localSheetId="4" hidden="1">{#N/A,#N/A,FALSE,"CCTV"}</definedName>
    <definedName name="견적내역" localSheetId="2" hidden="1">{#N/A,#N/A,FALSE,"CCTV"}</definedName>
    <definedName name="견적내역" hidden="1">{#N/A,#N/A,FALSE,"CCTV"}</definedName>
    <definedName name="견적예가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예가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예가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예가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예가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예가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견적예가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경" localSheetId="2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" localSheetId="3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" localSheetId="21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" localSheetId="10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" localSheetId="4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" localSheetId="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량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경량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경량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경량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경량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경량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경량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경수" localSheetId="22" hidden="1">{#N/A,#N/A,FALSE,"도급대비시행율";#N/A,#N/A,FALSE,"결의서";#N/A,#N/A,FALSE,"내역서";#N/A,#N/A,FALSE,"도급예상"}</definedName>
    <definedName name="경수" localSheetId="3" hidden="1">{#N/A,#N/A,FALSE,"도급대비시행율";#N/A,#N/A,FALSE,"결의서";#N/A,#N/A,FALSE,"내역서";#N/A,#N/A,FALSE,"도급예상"}</definedName>
    <definedName name="경수" localSheetId="21" hidden="1">{#N/A,#N/A,FALSE,"도급대비시행율";#N/A,#N/A,FALSE,"결의서";#N/A,#N/A,FALSE,"내역서";#N/A,#N/A,FALSE,"도급예상"}</definedName>
    <definedName name="경수" localSheetId="10" hidden="1">{#N/A,#N/A,FALSE,"도급대비시행율";#N/A,#N/A,FALSE,"결의서";#N/A,#N/A,FALSE,"내역서";#N/A,#N/A,FALSE,"도급예상"}</definedName>
    <definedName name="경수" localSheetId="4" hidden="1">{#N/A,#N/A,FALSE,"도급대비시행율";#N/A,#N/A,FALSE,"결의서";#N/A,#N/A,FALSE,"내역서";#N/A,#N/A,FALSE,"도급예상"}</definedName>
    <definedName name="경수" localSheetId="2" hidden="1">{#N/A,#N/A,FALSE,"도급대비시행율";#N/A,#N/A,FALSE,"결의서";#N/A,#N/A,FALSE,"내역서";#N/A,#N/A,FALSE,"도급예상"}</definedName>
    <definedName name="경수" hidden="1">{#N/A,#N/A,FALSE,"도급대비시행율";#N/A,#N/A,FALSE,"결의서";#N/A,#N/A,FALSE,"내역서";#N/A,#N/A,FALSE,"도급예상"}</definedName>
    <definedName name="경수을지" localSheetId="2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수을지" localSheetId="3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수을지" localSheetId="21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수을지" localSheetId="10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수을지" localSheetId="4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수을지" localSheetId="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경수을지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계측기기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계측기기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계측기기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계측기기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계측기기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계측기기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계측기기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곧ㄱ" localSheetId="22" hidden="1">{#N/A,#N/A,FALSE,"Sheet6"}</definedName>
    <definedName name="곧ㄱ" localSheetId="3" hidden="1">{#N/A,#N/A,FALSE,"Sheet6"}</definedName>
    <definedName name="곧ㄱ" localSheetId="21" hidden="1">{#N/A,#N/A,FALSE,"Sheet6"}</definedName>
    <definedName name="곧ㄱ" localSheetId="10" hidden="1">{#N/A,#N/A,FALSE,"Sheet6"}</definedName>
    <definedName name="곧ㄱ" localSheetId="4" hidden="1">{#N/A,#N/A,FALSE,"Sheet6"}</definedName>
    <definedName name="곧ㄱ" localSheetId="2" hidden="1">{#N/A,#N/A,FALSE,"Sheet6"}</definedName>
    <definedName name="곧ㄱ" hidden="1">{#N/A,#N/A,FALSE,"Sheet6"}</definedName>
    <definedName name="공공도서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공도서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내역ㅇ" localSheetId="22" hidden="1">{#N/A,#N/A,FALSE,"Sheet6"}</definedName>
    <definedName name="공내역ㅇ" localSheetId="3" hidden="1">{#N/A,#N/A,FALSE,"Sheet6"}</definedName>
    <definedName name="공내역ㅇ" localSheetId="21" hidden="1">{#N/A,#N/A,FALSE,"Sheet6"}</definedName>
    <definedName name="공내역ㅇ" localSheetId="10" hidden="1">{#N/A,#N/A,FALSE,"Sheet6"}</definedName>
    <definedName name="공내역ㅇ" localSheetId="4" hidden="1">{#N/A,#N/A,FALSE,"Sheet6"}</definedName>
    <definedName name="공내역ㅇ" localSheetId="2" hidden="1">{#N/A,#N/A,FALSE,"Sheet6"}</definedName>
    <definedName name="공내역ㅇ" hidden="1">{#N/A,#N/A,FALSE,"Sheet6"}</definedName>
    <definedName name="공양식" localSheetId="22" hidden="1">{#N/A,#N/A,FALSE,"교리2"}</definedName>
    <definedName name="공양식" localSheetId="3" hidden="1">{#N/A,#N/A,FALSE,"교리2"}</definedName>
    <definedName name="공양식" localSheetId="21" hidden="1">{#N/A,#N/A,FALSE,"교리2"}</definedName>
    <definedName name="공양식" localSheetId="10" hidden="1">{#N/A,#N/A,FALSE,"교리2"}</definedName>
    <definedName name="공양식" localSheetId="4" hidden="1">{#N/A,#N/A,FALSE,"교리2"}</definedName>
    <definedName name="공양식" localSheetId="2" hidden="1">{#N/A,#N/A,FALSE,"교리2"}</definedName>
    <definedName name="공양식" hidden="1">{#N/A,#N/A,FALSE,"교리2"}</definedName>
    <definedName name="공종별" localSheetId="22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공종별" localSheetId="3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공종별" localSheetId="21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공종별" localSheetId="10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공종별" localSheetId="4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공종별" localSheetId="2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공종별" hidden="1">{"stand",#N/A,TRUE,"공종단가";"mtrvl",#N/A,TRUE,"단가산출";"gis170vl",#N/A,TRUE,"단가산출";"gis23vl",#N/A,TRUE,"단가산출";"cpdlavl",#N/A,TRUE,"단가산출";"BUSVL",#N/A,TRUE,"단가산출";"CABLE",#N/A,TRUE,"단가산출";"MTRST",#N/A,TRUE,"MTR품";"GIS170ST",#N/A,TRUE,"170GIS품";"GIS23ST",#N/A,TRUE,"25.8GIS품";"GITAST",#N/A,TRUE,"잡설비품";"STST",#N/A,TRUE,"표준공종"}</definedName>
    <definedName name="공종별집계표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종별집계표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종별집계표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종별집계표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종별집계표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종별집계표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공종별집계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관리비" localSheetId="22" hidden="1">#REF!</definedName>
    <definedName name="관리비" localSheetId="13" hidden="1">#REF!</definedName>
    <definedName name="관리비" localSheetId="17" hidden="1">#REF!</definedName>
    <definedName name="관리비" localSheetId="12" hidden="1">#REF!</definedName>
    <definedName name="관리비" localSheetId="19" hidden="1">#REF!</definedName>
    <definedName name="관리비" localSheetId="10" hidden="1">#REF!</definedName>
    <definedName name="관리비" localSheetId="4" hidden="1">#REF!</definedName>
    <definedName name="관리비" localSheetId="18" hidden="1">#REF!</definedName>
    <definedName name="관리비" localSheetId="14" hidden="1">#REF!</definedName>
    <definedName name="관리비" localSheetId="20" hidden="1">#REF!</definedName>
    <definedName name="관리비" localSheetId="2" hidden="1">#REF!</definedName>
    <definedName name="관리비" hidden="1">#REF!</definedName>
    <definedName name="관리비2" localSheetId="22" hidden="1">{#N/A,#N/A,FALSE,"갑지";#N/A,#N/A,FALSE,"개요";#N/A,#N/A,FALSE,"비목별";#N/A,#N/A,FALSE,"건물별";#N/A,#N/A,FALSE,"기구표";#N/A,#N/A,FALSE,"직원투입"}</definedName>
    <definedName name="관리비2" localSheetId="3" hidden="1">{#N/A,#N/A,FALSE,"갑지";#N/A,#N/A,FALSE,"개요";#N/A,#N/A,FALSE,"비목별";#N/A,#N/A,FALSE,"건물별";#N/A,#N/A,FALSE,"기구표";#N/A,#N/A,FALSE,"직원투입"}</definedName>
    <definedName name="관리비2" localSheetId="21" hidden="1">{#N/A,#N/A,FALSE,"갑지";#N/A,#N/A,FALSE,"개요";#N/A,#N/A,FALSE,"비목별";#N/A,#N/A,FALSE,"건물별";#N/A,#N/A,FALSE,"기구표";#N/A,#N/A,FALSE,"직원투입"}</definedName>
    <definedName name="관리비2" localSheetId="10" hidden="1">{#N/A,#N/A,FALSE,"갑지";#N/A,#N/A,FALSE,"개요";#N/A,#N/A,FALSE,"비목별";#N/A,#N/A,FALSE,"건물별";#N/A,#N/A,FALSE,"기구표";#N/A,#N/A,FALSE,"직원투입"}</definedName>
    <definedName name="관리비2" localSheetId="4" hidden="1">{#N/A,#N/A,FALSE,"갑지";#N/A,#N/A,FALSE,"개요";#N/A,#N/A,FALSE,"비목별";#N/A,#N/A,FALSE,"건물별";#N/A,#N/A,FALSE,"기구표";#N/A,#N/A,FALSE,"직원투입"}</definedName>
    <definedName name="관리비2" localSheetId="2" hidden="1">{#N/A,#N/A,FALSE,"갑지";#N/A,#N/A,FALSE,"개요";#N/A,#N/A,FALSE,"비목별";#N/A,#N/A,FALSE,"건물별";#N/A,#N/A,FALSE,"기구표";#N/A,#N/A,FALSE,"직원투입"}</definedName>
    <definedName name="관리비2" hidden="1">{#N/A,#N/A,FALSE,"갑지";#N/A,#N/A,FALSE,"개요";#N/A,#N/A,FALSE,"비목별";#N/A,#N/A,FALSE,"건물별";#N/A,#N/A,FALSE,"기구표";#N/A,#N/A,FALSE,"직원투입"}</definedName>
    <definedName name="교굑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교굑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교굑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교굑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교굑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교굑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교굑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굗ㄱ" localSheetId="22" hidden="1">{#N/A,#N/A,FALSE,"Sheet6"}</definedName>
    <definedName name="굗ㄱ" localSheetId="3" hidden="1">{#N/A,#N/A,FALSE,"Sheet6"}</definedName>
    <definedName name="굗ㄱ" localSheetId="21" hidden="1">{#N/A,#N/A,FALSE,"Sheet6"}</definedName>
    <definedName name="굗ㄱ" localSheetId="10" hidden="1">{#N/A,#N/A,FALSE,"Sheet6"}</definedName>
    <definedName name="굗ㄱ" localSheetId="4" hidden="1">{#N/A,#N/A,FALSE,"Sheet6"}</definedName>
    <definedName name="굗ㄱ" localSheetId="2" hidden="1">{#N/A,#N/A,FALSE,"Sheet6"}</definedName>
    <definedName name="굗ㄱ" hidden="1">{#N/A,#N/A,FALSE,"Sheet6"}</definedName>
    <definedName name="구" localSheetId="22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구" localSheetId="3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구" localSheetId="21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구" localSheetId="10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구" localSheetId="4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구" localSheetId="2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구" hidden="1">{#N/A,#N/A,FALSE,"집계";#N/A,#N/A,FALSE,"표지";#N/A,#N/A,FALSE,"터빈집계";#N/A,#N/A,FALSE,"터빈내역";#N/A,#N/A,FALSE,"주제어집계";#N/A,#N/A,FALSE,"주제어내역";#N/A,#N/A,FALSE,"보일러집계";#N/A,#N/A,FALSE,"보일러내역";#N/A,#N/A,FALSE,"별표19";#N/A,#N/A,FALSE,"정산신규품";#N/A,#N/A,FALSE,"신규별표";#N/A,#N/A,FALSE,"골재 ";#N/A,#N/A,FALSE,"운반비"}</definedName>
    <definedName name="구본" localSheetId="22" hidden="1">{#N/A,#N/A,FALSE,"Sheet6"}</definedName>
    <definedName name="구본" localSheetId="3" hidden="1">{#N/A,#N/A,FALSE,"Sheet6"}</definedName>
    <definedName name="구본" localSheetId="21" hidden="1">{#N/A,#N/A,FALSE,"Sheet6"}</definedName>
    <definedName name="구본" localSheetId="10" hidden="1">{#N/A,#N/A,FALSE,"Sheet6"}</definedName>
    <definedName name="구본" localSheetId="4" hidden="1">{#N/A,#N/A,FALSE,"Sheet6"}</definedName>
    <definedName name="구본" localSheetId="2" hidden="1">{#N/A,#N/A,FALSE,"Sheet6"}</definedName>
    <definedName name="구본" hidden="1">{#N/A,#N/A,FALSE,"Sheet6"}</definedName>
    <definedName name="구자관" localSheetId="22" hidden="1">{#N/A,#N/A,FALSE,"신청통보";#N/A,#N/A,FALSE,"기성확인서";#N/A,#N/A,FALSE,"기성내역서"}</definedName>
    <definedName name="구자관" localSheetId="3" hidden="1">{#N/A,#N/A,FALSE,"신청통보";#N/A,#N/A,FALSE,"기성확인서";#N/A,#N/A,FALSE,"기성내역서"}</definedName>
    <definedName name="구자관" localSheetId="21" hidden="1">{#N/A,#N/A,FALSE,"신청통보";#N/A,#N/A,FALSE,"기성확인서";#N/A,#N/A,FALSE,"기성내역서"}</definedName>
    <definedName name="구자관" localSheetId="10" hidden="1">{#N/A,#N/A,FALSE,"신청통보";#N/A,#N/A,FALSE,"기성확인서";#N/A,#N/A,FALSE,"기성내역서"}</definedName>
    <definedName name="구자관" localSheetId="4" hidden="1">{#N/A,#N/A,FALSE,"신청통보";#N/A,#N/A,FALSE,"기성확인서";#N/A,#N/A,FALSE,"기성내역서"}</definedName>
    <definedName name="구자관" localSheetId="2" hidden="1">{#N/A,#N/A,FALSE,"신청통보";#N/A,#N/A,FALSE,"기성확인서";#N/A,#N/A,FALSE,"기성내역서"}</definedName>
    <definedName name="구자관" hidden="1">{#N/A,#N/A,FALSE,"신청통보";#N/A,#N/A,FALSE,"기성확인서";#N/A,#N/A,FALSE,"기성내역서"}</definedName>
    <definedName name="국보" localSheetId="22" hidden="1">{#N/A,#N/A,FALSE,"Sheet6"}</definedName>
    <definedName name="국보" localSheetId="3" hidden="1">{#N/A,#N/A,FALSE,"Sheet6"}</definedName>
    <definedName name="국보" localSheetId="21" hidden="1">{#N/A,#N/A,FALSE,"Sheet6"}</definedName>
    <definedName name="국보" localSheetId="10" hidden="1">{#N/A,#N/A,FALSE,"Sheet6"}</definedName>
    <definedName name="국보" localSheetId="4" hidden="1">{#N/A,#N/A,FALSE,"Sheet6"}</definedName>
    <definedName name="국보" localSheetId="2" hidden="1">{#N/A,#N/A,FALSE,"Sheet6"}</definedName>
    <definedName name="국보" hidden="1">{#N/A,#N/A,FALSE,"Sheet6"}</definedName>
    <definedName name="굼융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굼융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굼융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굼융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굼융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굼융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굼융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근거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근거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근거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근거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근거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근거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근거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액대비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액대비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액대비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액대비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액대비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액대비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액대비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오관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오관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오관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오관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오관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오관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오관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융비용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융비용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융비용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융비용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융비용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융비용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금융비용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길화" localSheetId="2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길화" localSheetId="3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길화" localSheetId="21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길화" localSheetId="10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길화" localSheetId="4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길화" localSheetId="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길화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길화건" localSheetId="22" hidden="1">{#N/A,#N/A,FALSE,"도급대비시행율";#N/A,#N/A,FALSE,"결의서";#N/A,#N/A,FALSE,"내역서";#N/A,#N/A,FALSE,"도급예상"}</definedName>
    <definedName name="길화건" localSheetId="3" hidden="1">{#N/A,#N/A,FALSE,"도급대비시행율";#N/A,#N/A,FALSE,"결의서";#N/A,#N/A,FALSE,"내역서";#N/A,#N/A,FALSE,"도급예상"}</definedName>
    <definedName name="길화건" localSheetId="21" hidden="1">{#N/A,#N/A,FALSE,"도급대비시행율";#N/A,#N/A,FALSE,"결의서";#N/A,#N/A,FALSE,"내역서";#N/A,#N/A,FALSE,"도급예상"}</definedName>
    <definedName name="길화건" localSheetId="10" hidden="1">{#N/A,#N/A,FALSE,"도급대비시행율";#N/A,#N/A,FALSE,"결의서";#N/A,#N/A,FALSE,"내역서";#N/A,#N/A,FALSE,"도급예상"}</definedName>
    <definedName name="길화건" localSheetId="4" hidden="1">{#N/A,#N/A,FALSE,"도급대비시행율";#N/A,#N/A,FALSE,"결의서";#N/A,#N/A,FALSE,"내역서";#N/A,#N/A,FALSE,"도급예상"}</definedName>
    <definedName name="길화건" localSheetId="2" hidden="1">{#N/A,#N/A,FALSE,"도급대비시행율";#N/A,#N/A,FALSE,"결의서";#N/A,#N/A,FALSE,"내역서";#N/A,#N/A,FALSE,"도급예상"}</definedName>
    <definedName name="길화건" hidden="1">{#N/A,#N/A,FALSE,"도급대비시행율";#N/A,#N/A,FALSE,"결의서";#N/A,#N/A,FALSE,"내역서";#N/A,#N/A,FALSE,"도급예상"}</definedName>
    <definedName name="길화건업" localSheetId="22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길화건업" localSheetId="3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길화건업" localSheetId="21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길화건업" localSheetId="10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길화건업" localSheetId="4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길화건업" localSheetId="2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길화건업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김봉만" localSheetId="22" hidden="1">{#N/A,#N/A,FALSE,"교리2"}</definedName>
    <definedName name="김봉만" localSheetId="3" hidden="1">{#N/A,#N/A,FALSE,"교리2"}</definedName>
    <definedName name="김봉만" localSheetId="21" hidden="1">{#N/A,#N/A,FALSE,"교리2"}</definedName>
    <definedName name="김봉만" localSheetId="10" hidden="1">{#N/A,#N/A,FALSE,"교리2"}</definedName>
    <definedName name="김봉만" localSheetId="4" hidden="1">{#N/A,#N/A,FALSE,"교리2"}</definedName>
    <definedName name="김봉만" localSheetId="2" hidden="1">{#N/A,#N/A,FALSE,"교리2"}</definedName>
    <definedName name="김봉만" hidden="1">{#N/A,#N/A,FALSE,"교리2"}</definedName>
    <definedName name="김승주" localSheetId="22" hidden="1">{#N/A,#N/A,FALSE,"교리2"}</definedName>
    <definedName name="김승주" localSheetId="3" hidden="1">{#N/A,#N/A,FALSE,"교리2"}</definedName>
    <definedName name="김승주" localSheetId="21" hidden="1">{#N/A,#N/A,FALSE,"교리2"}</definedName>
    <definedName name="김승주" localSheetId="10" hidden="1">{#N/A,#N/A,FALSE,"교리2"}</definedName>
    <definedName name="김승주" localSheetId="4" hidden="1">{#N/A,#N/A,FALSE,"교리2"}</definedName>
    <definedName name="김승주" localSheetId="2" hidden="1">{#N/A,#N/A,FALSE,"교리2"}</definedName>
    <definedName name="김승주" hidden="1">{#N/A,#N/A,FALSE,"교리2"}</definedName>
    <definedName name="ㄳㄷ" localSheetId="22" hidden="1">{#N/A,#N/A,FALSE,"Sheet6"}</definedName>
    <definedName name="ㄳㄷ" localSheetId="3" hidden="1">{#N/A,#N/A,FALSE,"Sheet6"}</definedName>
    <definedName name="ㄳㄷ" localSheetId="21" hidden="1">{#N/A,#N/A,FALSE,"Sheet6"}</definedName>
    <definedName name="ㄳㄷ" localSheetId="10" hidden="1">{#N/A,#N/A,FALSE,"Sheet6"}</definedName>
    <definedName name="ㄳㄷ" localSheetId="4" hidden="1">{#N/A,#N/A,FALSE,"Sheet6"}</definedName>
    <definedName name="ㄳㄷ" localSheetId="2" hidden="1">{#N/A,#N/A,FALSE,"Sheet6"}</definedName>
    <definedName name="ㄳㄷ" hidden="1">{#N/A,#N/A,FALSE,"Sheet6"}</definedName>
    <definedName name="ㄴ" localSheetId="2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ㄴ" localSheetId="3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ㄴ" localSheetId="21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ㄴ" localSheetId="1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ㄴ" localSheetId="4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ㄴ" localSheetId="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ㄴ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ㄴㄷㄱㅈ" localSheetId="22" hidden="1">{#N/A,#N/A,FALSE,"Sheet6"}</definedName>
    <definedName name="ㄴㄷㄱㅈ" localSheetId="3" hidden="1">{#N/A,#N/A,FALSE,"Sheet6"}</definedName>
    <definedName name="ㄴㄷㄱㅈ" localSheetId="21" hidden="1">{#N/A,#N/A,FALSE,"Sheet6"}</definedName>
    <definedName name="ㄴㄷㄱㅈ" localSheetId="10" hidden="1">{#N/A,#N/A,FALSE,"Sheet6"}</definedName>
    <definedName name="ㄴㄷㄱㅈ" localSheetId="4" hidden="1">{#N/A,#N/A,FALSE,"Sheet6"}</definedName>
    <definedName name="ㄴㄷㄱㅈ" localSheetId="2" hidden="1">{#N/A,#N/A,FALSE,"Sheet6"}</definedName>
    <definedName name="ㄴㄷㄱㅈ" hidden="1">{#N/A,#N/A,FALSE,"Sheet6"}</definedName>
    <definedName name="나" localSheetId="22" hidden="1">{#N/A,#N/A,FALSE,"교리2"}</definedName>
    <definedName name="나" localSheetId="3" hidden="1">{#N/A,#N/A,FALSE,"교리2"}</definedName>
    <definedName name="나" localSheetId="21" hidden="1">{#N/A,#N/A,FALSE,"교리2"}</definedName>
    <definedName name="나" localSheetId="10" hidden="1">{#N/A,#N/A,FALSE,"교리2"}</definedName>
    <definedName name="나" localSheetId="4" hidden="1">{#N/A,#N/A,FALSE,"교리2"}</definedName>
    <definedName name="나" localSheetId="2" hidden="1">{#N/A,#N/A,FALSE,"교리2"}</definedName>
    <definedName name="나" hidden="1">{#N/A,#N/A,FALSE,"교리2"}</definedName>
    <definedName name="남남" localSheetId="22" hidden="1">#REF!</definedName>
    <definedName name="남남" localSheetId="13" hidden="1">#REF!</definedName>
    <definedName name="남남" localSheetId="17" hidden="1">#REF!</definedName>
    <definedName name="남남" localSheetId="12" hidden="1">#REF!</definedName>
    <definedName name="남남" localSheetId="19" hidden="1">#REF!</definedName>
    <definedName name="남남" localSheetId="10" hidden="1">#REF!</definedName>
    <definedName name="남남" localSheetId="4" hidden="1">#REF!</definedName>
    <definedName name="남남" localSheetId="18" hidden="1">#REF!</definedName>
    <definedName name="남남" localSheetId="14" hidden="1">#REF!</definedName>
    <definedName name="남남" localSheetId="20" hidden="1">#REF!</definedName>
    <definedName name="남남" localSheetId="2" hidden="1">#REF!</definedName>
    <definedName name="남남" hidden="1">#REF!</definedName>
    <definedName name="내역산출근거" localSheetId="22" hidden="1">{#N/A,#N/A,TRUE,"1";#N/A,#N/A,TRUE,"2";#N/A,#N/A,TRUE,"3";#N/A,#N/A,TRUE,"4";#N/A,#N/A,TRUE,"5";#N/A,#N/A,TRUE,"6";#N/A,#N/A,TRUE,"7"}</definedName>
    <definedName name="내역산출근거" localSheetId="3" hidden="1">{#N/A,#N/A,TRUE,"1";#N/A,#N/A,TRUE,"2";#N/A,#N/A,TRUE,"3";#N/A,#N/A,TRUE,"4";#N/A,#N/A,TRUE,"5";#N/A,#N/A,TRUE,"6";#N/A,#N/A,TRUE,"7"}</definedName>
    <definedName name="내역산출근거" localSheetId="21" hidden="1">{#N/A,#N/A,TRUE,"1";#N/A,#N/A,TRUE,"2";#N/A,#N/A,TRUE,"3";#N/A,#N/A,TRUE,"4";#N/A,#N/A,TRUE,"5";#N/A,#N/A,TRUE,"6";#N/A,#N/A,TRUE,"7"}</definedName>
    <definedName name="내역산출근거" localSheetId="10" hidden="1">{#N/A,#N/A,TRUE,"1";#N/A,#N/A,TRUE,"2";#N/A,#N/A,TRUE,"3";#N/A,#N/A,TRUE,"4";#N/A,#N/A,TRUE,"5";#N/A,#N/A,TRUE,"6";#N/A,#N/A,TRUE,"7"}</definedName>
    <definedName name="내역산출근거" localSheetId="4" hidden="1">{#N/A,#N/A,TRUE,"1";#N/A,#N/A,TRUE,"2";#N/A,#N/A,TRUE,"3";#N/A,#N/A,TRUE,"4";#N/A,#N/A,TRUE,"5";#N/A,#N/A,TRUE,"6";#N/A,#N/A,TRUE,"7"}</definedName>
    <definedName name="내역산출근거" localSheetId="2" hidden="1">{#N/A,#N/A,TRUE,"1";#N/A,#N/A,TRUE,"2";#N/A,#N/A,TRUE,"3";#N/A,#N/A,TRUE,"4";#N/A,#N/A,TRUE,"5";#N/A,#N/A,TRUE,"6";#N/A,#N/A,TRUE,"7"}</definedName>
    <definedName name="내역산출근거" hidden="1">{#N/A,#N/A,TRUE,"1";#N/A,#N/A,TRUE,"2";#N/A,#N/A,TRUE,"3";#N/A,#N/A,TRUE,"4";#N/A,#N/A,TRUE,"5";#N/A,#N/A,TRUE,"6";#N/A,#N/A,TRUE,"7"}</definedName>
    <definedName name="노원문화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노원문화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논현동외" localSheetId="22" hidden="1">{#N/A,#N/A,FALSE,"Sheet6"}</definedName>
    <definedName name="논현동외" localSheetId="3" hidden="1">{#N/A,#N/A,FALSE,"Sheet6"}</definedName>
    <definedName name="논현동외" localSheetId="21" hidden="1">{#N/A,#N/A,FALSE,"Sheet6"}</definedName>
    <definedName name="논현동외" localSheetId="10" hidden="1">{#N/A,#N/A,FALSE,"Sheet6"}</definedName>
    <definedName name="논현동외" localSheetId="4" hidden="1">{#N/A,#N/A,FALSE,"Sheet6"}</definedName>
    <definedName name="논현동외" localSheetId="2" hidden="1">{#N/A,#N/A,FALSE,"Sheet6"}</definedName>
    <definedName name="논현동외" hidden="1">{#N/A,#N/A,FALSE,"Sheet6"}</definedName>
    <definedName name="ㄷ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ㄷ" localSheetId="2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ㄷㄷ" localSheetId="3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ㄷㄷ" localSheetId="21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ㄷㄷ" localSheetId="1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ㄷㄷ" localSheetId="4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ㄷㄷ" localSheetId="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ㄷㄷ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ㄷㄷㄷㄷ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ㄷㄷㄷ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ㄷㄷㄷ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ㄷㄷㄷ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ㄷㄷㄷ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ㄷㄷㄷ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ㄷㄷㄷㄷ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공항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공항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공항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공항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공항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공항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대구공항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44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44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44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44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44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44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도급44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동관" localSheetId="2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동관" localSheetId="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동관" localSheetId="2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동관" localSheetId="10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동관" localSheetId="4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동관" localSheetId="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동관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ㄹㄹ" localSheetId="3" hidden="1">#N/A</definedName>
    <definedName name="ㄹㄹ" localSheetId="4" hidden="1">#N/A</definedName>
    <definedName name="ㄹㄹ" localSheetId="2" hidden="1">#N/A</definedName>
    <definedName name="ㄹㄹㄹ" localSheetId="22" hidden="1">#REF!</definedName>
    <definedName name="ㄹㄹㄹ" localSheetId="13" hidden="1">#REF!</definedName>
    <definedName name="ㄹㄹㄹ" localSheetId="17" hidden="1">#REF!</definedName>
    <definedName name="ㄹㄹㄹ" localSheetId="3" hidden="1">#REF!</definedName>
    <definedName name="ㄹㄹㄹ" localSheetId="12" hidden="1">#REF!</definedName>
    <definedName name="ㄹㄹㄹ" localSheetId="19" hidden="1">#REF!</definedName>
    <definedName name="ㄹㄹㄹ" localSheetId="10" hidden="1">#REF!</definedName>
    <definedName name="ㄹㄹㄹ" localSheetId="4" hidden="1">#REF!</definedName>
    <definedName name="ㄹㄹㄹ" localSheetId="18" hidden="1">#REF!</definedName>
    <definedName name="ㄹㄹㄹ" localSheetId="14" hidden="1">#REF!</definedName>
    <definedName name="ㄹㄹㄹ" localSheetId="20" hidden="1">#REF!</definedName>
    <definedName name="ㄹㄹㄹ" localSheetId="2" hidden="1">#REF!</definedName>
    <definedName name="ㄹㄹㄹ" hidden="1">#REF!</definedName>
    <definedName name="ㄹㅇ" localSheetId="22" hidden="1">{#N/A,#N/A,FALSE,"도급대비시행율";#N/A,#N/A,FALSE,"결의서";#N/A,#N/A,FALSE,"내역서";#N/A,#N/A,FALSE,"도급예상"}</definedName>
    <definedName name="ㄹㅇ" localSheetId="3" hidden="1">{#N/A,#N/A,FALSE,"도급대비시행율";#N/A,#N/A,FALSE,"결의서";#N/A,#N/A,FALSE,"내역서";#N/A,#N/A,FALSE,"도급예상"}</definedName>
    <definedName name="ㄹㅇ" localSheetId="21" hidden="1">{#N/A,#N/A,FALSE,"도급대비시행율";#N/A,#N/A,FALSE,"결의서";#N/A,#N/A,FALSE,"내역서";#N/A,#N/A,FALSE,"도급예상"}</definedName>
    <definedName name="ㄹㅇ" localSheetId="10" hidden="1">{#N/A,#N/A,FALSE,"도급대비시행율";#N/A,#N/A,FALSE,"결의서";#N/A,#N/A,FALSE,"내역서";#N/A,#N/A,FALSE,"도급예상"}</definedName>
    <definedName name="ㄹㅇ" localSheetId="4" hidden="1">{#N/A,#N/A,FALSE,"도급대비시행율";#N/A,#N/A,FALSE,"결의서";#N/A,#N/A,FALSE,"내역서";#N/A,#N/A,FALSE,"도급예상"}</definedName>
    <definedName name="ㄹㅇ" localSheetId="2" hidden="1">{#N/A,#N/A,FALSE,"도급대비시행율";#N/A,#N/A,FALSE,"결의서";#N/A,#N/A,FALSE,"내역서";#N/A,#N/A,FALSE,"도급예상"}</definedName>
    <definedName name="ㄹㅇ" hidden="1">{#N/A,#N/A,FALSE,"도급대비시행율";#N/A,#N/A,FALSE,"결의서";#N/A,#N/A,FALSE,"내역서";#N/A,#N/A,FALSE,"도급예상"}</definedName>
    <definedName name="ㄹㅇㅁㄴ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ㄹㅇㅁㄴ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ㄹㅇㅁㄴ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ㄹㅇㅁㄴ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ㄹㅇㅁㄴ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ㄹㅇㅁㄴ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ㄹㅇㅁㄴ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러헐" localSheetId="22" hidden="1">{#N/A,#N/A,FALSE,"도급대비시행율";#N/A,#N/A,FALSE,"결의서";#N/A,#N/A,FALSE,"내역서";#N/A,#N/A,FALSE,"도급예상"}</definedName>
    <definedName name="러헐" localSheetId="3" hidden="1">{#N/A,#N/A,FALSE,"도급대비시행율";#N/A,#N/A,FALSE,"결의서";#N/A,#N/A,FALSE,"내역서";#N/A,#N/A,FALSE,"도급예상"}</definedName>
    <definedName name="러헐" localSheetId="21" hidden="1">{#N/A,#N/A,FALSE,"도급대비시행율";#N/A,#N/A,FALSE,"결의서";#N/A,#N/A,FALSE,"내역서";#N/A,#N/A,FALSE,"도급예상"}</definedName>
    <definedName name="러헐" localSheetId="10" hidden="1">{#N/A,#N/A,FALSE,"도급대비시행율";#N/A,#N/A,FALSE,"결의서";#N/A,#N/A,FALSE,"내역서";#N/A,#N/A,FALSE,"도급예상"}</definedName>
    <definedName name="러헐" localSheetId="4" hidden="1">{#N/A,#N/A,FALSE,"도급대비시행율";#N/A,#N/A,FALSE,"결의서";#N/A,#N/A,FALSE,"내역서";#N/A,#N/A,FALSE,"도급예상"}</definedName>
    <definedName name="러헐" localSheetId="2" hidden="1">{#N/A,#N/A,FALSE,"도급대비시행율";#N/A,#N/A,FALSE,"결의서";#N/A,#N/A,FALSE,"내역서";#N/A,#N/A,FALSE,"도급예상"}</definedName>
    <definedName name="러헐" hidden="1">{#N/A,#N/A,FALSE,"도급대비시행율";#N/A,#N/A,FALSE,"결의서";#N/A,#N/A,FALSE,"내역서";#N/A,#N/A,FALSE,"도급예상"}</definedName>
    <definedName name="려ㅛㄹ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려ㅛㄹ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려ㅛㄹ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려ㅛㄹ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려ㅛㄹ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려ㅛㄹ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려ㅛㄹ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ㅀㅅㄱ" localSheetId="22" hidden="1">{#N/A,#N/A,FALSE,"Sheet6"}</definedName>
    <definedName name="ㅀㅅㄱ" localSheetId="3" hidden="1">{#N/A,#N/A,FALSE,"Sheet6"}</definedName>
    <definedName name="ㅀㅅㄱ" localSheetId="21" hidden="1">{#N/A,#N/A,FALSE,"Sheet6"}</definedName>
    <definedName name="ㅀㅅㄱ" localSheetId="10" hidden="1">{#N/A,#N/A,FALSE,"Sheet6"}</definedName>
    <definedName name="ㅀㅅㄱ" localSheetId="4" hidden="1">{#N/A,#N/A,FALSE,"Sheet6"}</definedName>
    <definedName name="ㅀㅅㄱ" localSheetId="2" hidden="1">{#N/A,#N/A,FALSE,"Sheet6"}</definedName>
    <definedName name="ㅀㅅㄱ" hidden="1">{#N/A,#N/A,FALSE,"Sheet6"}</definedName>
    <definedName name="ㅁㄴㄴㅇ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ㄴㄴㅇ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ㄴㄴㅇ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ㄴㄴㅇ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ㄴㄴㅇ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ㄴㄴㅇ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ㄴㄴㅇ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ㅁㅁㅁㅁ" localSheetId="2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ㅁㅁㅁㅁㅁ" localSheetId="3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ㅁㅁㅁㅁㅁ" localSheetId="21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ㅁㅁㅁㅁㅁ" localSheetId="1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ㅁㅁㅁㅁㅁ" localSheetId="4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ㅁㅁㅁㅁㅁ" localSheetId="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ㅁㅁㅁㅁㅁ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ㅁㅇㄴㅁ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ㅇㄴㅁ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ㅇㄴㅁ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ㅇㄴㅁ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ㅇㄴㅁ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ㅇㄴㅁ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ㅁㅇㄴㅁ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망루" localSheetId="2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망루" localSheetId="3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망루" localSheetId="21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망루" localSheetId="10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망루" localSheetId="4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망루" localSheetId="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망루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모" localSheetId="22" hidden="1">{#N/A,#N/A,FALSE,"변경관리예산";#N/A,#N/A,FALSE,"변경장비예산";#N/A,#N/A,FALSE,"변경준설예산";#N/A,#N/A,FALSE,"변경철구예산"}</definedName>
    <definedName name="모" localSheetId="3" hidden="1">{#N/A,#N/A,FALSE,"변경관리예산";#N/A,#N/A,FALSE,"변경장비예산";#N/A,#N/A,FALSE,"변경준설예산";#N/A,#N/A,FALSE,"변경철구예산"}</definedName>
    <definedName name="모" localSheetId="21" hidden="1">{#N/A,#N/A,FALSE,"변경관리예산";#N/A,#N/A,FALSE,"변경장비예산";#N/A,#N/A,FALSE,"변경준설예산";#N/A,#N/A,FALSE,"변경철구예산"}</definedName>
    <definedName name="모" localSheetId="10" hidden="1">{#N/A,#N/A,FALSE,"변경관리예산";#N/A,#N/A,FALSE,"변경장비예산";#N/A,#N/A,FALSE,"변경준설예산";#N/A,#N/A,FALSE,"변경철구예산"}</definedName>
    <definedName name="모" localSheetId="4" hidden="1">{#N/A,#N/A,FALSE,"변경관리예산";#N/A,#N/A,FALSE,"변경장비예산";#N/A,#N/A,FALSE,"변경준설예산";#N/A,#N/A,FALSE,"변경철구예산"}</definedName>
    <definedName name="모" localSheetId="2" hidden="1">{#N/A,#N/A,FALSE,"변경관리예산";#N/A,#N/A,FALSE,"변경장비예산";#N/A,#N/A,FALSE,"변경준설예산";#N/A,#N/A,FALSE,"변경철구예산"}</definedName>
    <definedName name="모" hidden="1">{#N/A,#N/A,FALSE,"변경관리예산";#N/A,#N/A,FALSE,"변경장비예산";#N/A,#N/A,FALSE,"변경준설예산";#N/A,#N/A,FALSE,"변경철구예산"}</definedName>
    <definedName name="ㅂㅂ" localSheetId="2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ㅂㅂ" localSheetId="3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ㅂㅂ" localSheetId="21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ㅂㅂ" localSheetId="1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ㅂㅂ" localSheetId="4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ㅂㅂ" localSheetId="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ㅂㅂ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ㅂㅂㅂㅂㅂ" localSheetId="22" hidden="1">{"'별표'!$N$220"}</definedName>
    <definedName name="ㅂㅂㅂㅂㅂ" localSheetId="3" hidden="1">{"'별표'!$N$220"}</definedName>
    <definedName name="ㅂㅂㅂㅂㅂ" localSheetId="21" hidden="1">{"'별표'!$N$220"}</definedName>
    <definedName name="ㅂㅂㅂㅂㅂ" localSheetId="11" hidden="1">{"'별표'!$N$220"}</definedName>
    <definedName name="ㅂㅂㅂㅂㅂ" localSheetId="10" hidden="1">{"'별표'!$N$220"}</definedName>
    <definedName name="ㅂㅂㅂㅂㅂ" localSheetId="9" hidden="1">{"'별표'!$N$220"}</definedName>
    <definedName name="ㅂㅂㅂㅂㅂ" localSheetId="4" hidden="1">{"'별표'!$N$220"}</definedName>
    <definedName name="ㅂㅂㅂㅂㅂ" localSheetId="8" hidden="1">{"'별표'!$N$220"}</definedName>
    <definedName name="ㅂㅂㅂㅂㅂ" localSheetId="7" hidden="1">{"'별표'!$N$220"}</definedName>
    <definedName name="ㅂㅂㅂㅂㅂ" localSheetId="2" hidden="1">{"'별표'!$N$220"}</definedName>
    <definedName name="ㅂㅂㅂㅂㅂ" hidden="1">{"'별표'!$N$220"}</definedName>
    <definedName name="박경근" localSheetId="2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박경근" localSheetId="3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박경근" localSheetId="21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박경근" localSheetId="10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박경근" localSheetId="4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박경근" localSheetId="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박경근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벙" localSheetId="22" hidden="1">{#N/A,#N/A,FALSE,"Sheet6"}</definedName>
    <definedName name="벙" localSheetId="3" hidden="1">{#N/A,#N/A,FALSE,"Sheet6"}</definedName>
    <definedName name="벙" localSheetId="21" hidden="1">{#N/A,#N/A,FALSE,"Sheet6"}</definedName>
    <definedName name="벙" localSheetId="10" hidden="1">{#N/A,#N/A,FALSE,"Sheet6"}</definedName>
    <definedName name="벙" localSheetId="4" hidden="1">{#N/A,#N/A,FALSE,"Sheet6"}</definedName>
    <definedName name="벙" localSheetId="2" hidden="1">{#N/A,#N/A,FALSE,"Sheet6"}</definedName>
    <definedName name="벙" hidden="1">{#N/A,#N/A,FALSE,"Sheet6"}</definedName>
    <definedName name="보오링그라우팅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오링그라우팅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오링그라우팅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오링그라우팅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오링그라우팅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오링그라우팅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보오링그라우팅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복지" localSheetId="22" hidden="1">#REF!</definedName>
    <definedName name="복지" localSheetId="13" hidden="1">#REF!</definedName>
    <definedName name="복지" localSheetId="17" hidden="1">#REF!</definedName>
    <definedName name="복지" localSheetId="12" hidden="1">#REF!</definedName>
    <definedName name="복지" localSheetId="19" hidden="1">#REF!</definedName>
    <definedName name="복지" localSheetId="10" hidden="1">#REF!</definedName>
    <definedName name="복지" localSheetId="4" hidden="1">#REF!</definedName>
    <definedName name="복지" localSheetId="18" hidden="1">#REF!</definedName>
    <definedName name="복지" localSheetId="14" hidden="1">#REF!</definedName>
    <definedName name="복지" localSheetId="20" hidden="1">#REF!</definedName>
    <definedName name="복지" localSheetId="2" hidden="1">#REF!</definedName>
    <definedName name="복지" hidden="1">#REF!</definedName>
    <definedName name="부천상동조경" localSheetId="22" hidden="1">{#N/A,#N/A,FALSE,"표지"}</definedName>
    <definedName name="부천상동조경" localSheetId="3" hidden="1">{#N/A,#N/A,FALSE,"표지"}</definedName>
    <definedName name="부천상동조경" localSheetId="21" hidden="1">{#N/A,#N/A,FALSE,"표지"}</definedName>
    <definedName name="부천상동조경" localSheetId="10" hidden="1">{#N/A,#N/A,FALSE,"표지"}</definedName>
    <definedName name="부천상동조경" localSheetId="4" hidden="1">{#N/A,#N/A,FALSE,"표지"}</definedName>
    <definedName name="부천상동조경" localSheetId="2" hidden="1">{#N/A,#N/A,FALSE,"표지"}</definedName>
    <definedName name="부천상동조경" hidden="1">{#N/A,#N/A,FALSE,"표지"}</definedName>
    <definedName name="분석변경" localSheetId="22" hidden="1">{#N/A,#N/A,FALSE,"변경관리예산";#N/A,#N/A,FALSE,"변경장비예산";#N/A,#N/A,FALSE,"변경준설예산";#N/A,#N/A,FALSE,"변경철구예산"}</definedName>
    <definedName name="분석변경" localSheetId="3" hidden="1">{#N/A,#N/A,FALSE,"변경관리예산";#N/A,#N/A,FALSE,"변경장비예산";#N/A,#N/A,FALSE,"변경준설예산";#N/A,#N/A,FALSE,"변경철구예산"}</definedName>
    <definedName name="분석변경" localSheetId="21" hidden="1">{#N/A,#N/A,FALSE,"변경관리예산";#N/A,#N/A,FALSE,"변경장비예산";#N/A,#N/A,FALSE,"변경준설예산";#N/A,#N/A,FALSE,"변경철구예산"}</definedName>
    <definedName name="분석변경" localSheetId="10" hidden="1">{#N/A,#N/A,FALSE,"변경관리예산";#N/A,#N/A,FALSE,"변경장비예산";#N/A,#N/A,FALSE,"변경준설예산";#N/A,#N/A,FALSE,"변경철구예산"}</definedName>
    <definedName name="분석변경" localSheetId="4" hidden="1">{#N/A,#N/A,FALSE,"변경관리예산";#N/A,#N/A,FALSE,"변경장비예산";#N/A,#N/A,FALSE,"변경준설예산";#N/A,#N/A,FALSE,"변경철구예산"}</definedName>
    <definedName name="분석변경" localSheetId="2" hidden="1">{#N/A,#N/A,FALSE,"변경관리예산";#N/A,#N/A,FALSE,"변경장비예산";#N/A,#N/A,FALSE,"변경준설예산";#N/A,#N/A,FALSE,"변경철구예산"}</definedName>
    <definedName name="분석변경" hidden="1">{#N/A,#N/A,FALSE,"변경관리예산";#N/A,#N/A,FALSE,"변경장비예산";#N/A,#N/A,FALSE,"변경준설예산";#N/A,#N/A,FALSE,"변경철구예산"}</definedName>
    <definedName name="ㅅㄱ혿ㄱㅎ" localSheetId="22" hidden="1">{#N/A,#N/A,FALSE,"Sheet6"}</definedName>
    <definedName name="ㅅㄱ혿ㄱㅎ" localSheetId="3" hidden="1">{#N/A,#N/A,FALSE,"Sheet6"}</definedName>
    <definedName name="ㅅㄱ혿ㄱㅎ" localSheetId="21" hidden="1">{#N/A,#N/A,FALSE,"Sheet6"}</definedName>
    <definedName name="ㅅㄱ혿ㄱㅎ" localSheetId="10" hidden="1">{#N/A,#N/A,FALSE,"Sheet6"}</definedName>
    <definedName name="ㅅㄱ혿ㄱㅎ" localSheetId="4" hidden="1">{#N/A,#N/A,FALSE,"Sheet6"}</definedName>
    <definedName name="ㅅㄱ혿ㄱㅎ" localSheetId="2" hidden="1">{#N/A,#N/A,FALSE,"Sheet6"}</definedName>
    <definedName name="ㅅㄱ혿ㄱㅎ" hidden="1">{#N/A,#N/A,FALSE,"Sheet6"}</definedName>
    <definedName name="ㅅ굔ㄱㄷ" localSheetId="22" hidden="1">{#N/A,#N/A,FALSE,"Sheet6"}</definedName>
    <definedName name="ㅅ굔ㄱㄷ" localSheetId="3" hidden="1">{#N/A,#N/A,FALSE,"Sheet6"}</definedName>
    <definedName name="ㅅ굔ㄱㄷ" localSheetId="21" hidden="1">{#N/A,#N/A,FALSE,"Sheet6"}</definedName>
    <definedName name="ㅅ굔ㄱㄷ" localSheetId="10" hidden="1">{#N/A,#N/A,FALSE,"Sheet6"}</definedName>
    <definedName name="ㅅ굔ㄱㄷ" localSheetId="4" hidden="1">{#N/A,#N/A,FALSE,"Sheet6"}</definedName>
    <definedName name="ㅅ굔ㄱㄷ" localSheetId="2" hidden="1">{#N/A,#N/A,FALSE,"Sheet6"}</definedName>
    <definedName name="ㅅ굔ㄱㄷ" hidden="1">{#N/A,#N/A,FALSE,"Sheet6"}</definedName>
    <definedName name="ㅅㅅ" localSheetId="22" hidden="1">#REF!</definedName>
    <definedName name="ㅅㅅ" localSheetId="13" hidden="1">#REF!</definedName>
    <definedName name="ㅅㅅ" localSheetId="17" hidden="1">#REF!</definedName>
    <definedName name="ㅅㅅ" localSheetId="12" hidden="1">#REF!</definedName>
    <definedName name="ㅅㅅ" localSheetId="19" hidden="1">#REF!</definedName>
    <definedName name="ㅅㅅ" localSheetId="10" hidden="1">#REF!</definedName>
    <definedName name="ㅅㅅ" localSheetId="4" hidden="1">#REF!</definedName>
    <definedName name="ㅅㅅ" localSheetId="18" hidden="1">#REF!</definedName>
    <definedName name="ㅅㅅ" localSheetId="14" hidden="1">#REF!</definedName>
    <definedName name="ㅅㅅ" localSheetId="20" hidden="1">#REF!</definedName>
    <definedName name="ㅅㅅ" localSheetId="2" hidden="1">#REF!</definedName>
    <definedName name="ㅅㅅ" hidden="1">#REF!</definedName>
    <definedName name="ㅅㅅㅅㅅㅅ" localSheetId="2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ㅅㅅㅅㅅㅅ" localSheetId="3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ㅅㅅㅅㅅㅅ" localSheetId="21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ㅅㅅㅅㅅㅅ" localSheetId="1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ㅅㅅㅅㅅㅅ" localSheetId="4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ㅅㅅㅅㅅㅅ" localSheetId="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ㅅㅅㅅㅅㅅ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삽" localSheetId="22" hidden="1">{#N/A,#N/A,FALSE,"Sheet6"}</definedName>
    <definedName name="삽" localSheetId="3" hidden="1">{#N/A,#N/A,FALSE,"Sheet6"}</definedName>
    <definedName name="삽" localSheetId="21" hidden="1">{#N/A,#N/A,FALSE,"Sheet6"}</definedName>
    <definedName name="삽" localSheetId="10" hidden="1">{#N/A,#N/A,FALSE,"Sheet6"}</definedName>
    <definedName name="삽" localSheetId="4" hidden="1">{#N/A,#N/A,FALSE,"Sheet6"}</definedName>
    <definedName name="삽" localSheetId="2" hidden="1">{#N/A,#N/A,FALSE,"Sheet6"}</definedName>
    <definedName name="삽" hidden="1">{#N/A,#N/A,FALSE,"Sheet6"}</definedName>
    <definedName name="상주" localSheetId="22" hidden="1">{#N/A,#N/A,FALSE,"지침";#N/A,#N/A,FALSE,"환경분석";#N/A,#N/A,FALSE,"Sheet16"}</definedName>
    <definedName name="상주" localSheetId="3" hidden="1">{#N/A,#N/A,FALSE,"지침";#N/A,#N/A,FALSE,"환경분석";#N/A,#N/A,FALSE,"Sheet16"}</definedName>
    <definedName name="상주" localSheetId="21" hidden="1">{#N/A,#N/A,FALSE,"지침";#N/A,#N/A,FALSE,"환경분석";#N/A,#N/A,FALSE,"Sheet16"}</definedName>
    <definedName name="상주" localSheetId="10" hidden="1">{#N/A,#N/A,FALSE,"지침";#N/A,#N/A,FALSE,"환경분석";#N/A,#N/A,FALSE,"Sheet16"}</definedName>
    <definedName name="상주" localSheetId="4" hidden="1">{#N/A,#N/A,FALSE,"지침";#N/A,#N/A,FALSE,"환경분석";#N/A,#N/A,FALSE,"Sheet16"}</definedName>
    <definedName name="상주" localSheetId="2" hidden="1">{#N/A,#N/A,FALSE,"지침";#N/A,#N/A,FALSE,"환경분석";#N/A,#N/A,FALSE,"Sheet16"}</definedName>
    <definedName name="상주" hidden="1">{#N/A,#N/A,FALSE,"지침";#N/A,#N/A,FALSE,"환경분석";#N/A,#N/A,FALSE,"Sheet16"}</definedName>
    <definedName name="상주감리" localSheetId="22" hidden="1">{#N/A,#N/A,FALSE,"지침";#N/A,#N/A,FALSE,"환경분석";#N/A,#N/A,FALSE,"Sheet16"}</definedName>
    <definedName name="상주감리" localSheetId="3" hidden="1">{#N/A,#N/A,FALSE,"지침";#N/A,#N/A,FALSE,"환경분석";#N/A,#N/A,FALSE,"Sheet16"}</definedName>
    <definedName name="상주감리" localSheetId="21" hidden="1">{#N/A,#N/A,FALSE,"지침";#N/A,#N/A,FALSE,"환경분석";#N/A,#N/A,FALSE,"Sheet16"}</definedName>
    <definedName name="상주감리" localSheetId="10" hidden="1">{#N/A,#N/A,FALSE,"지침";#N/A,#N/A,FALSE,"환경분석";#N/A,#N/A,FALSE,"Sheet16"}</definedName>
    <definedName name="상주감리" localSheetId="4" hidden="1">{#N/A,#N/A,FALSE,"지침";#N/A,#N/A,FALSE,"환경분석";#N/A,#N/A,FALSE,"Sheet16"}</definedName>
    <definedName name="상주감리" localSheetId="2" hidden="1">{#N/A,#N/A,FALSE,"지침";#N/A,#N/A,FALSE,"환경분석";#N/A,#N/A,FALSE,"Sheet16"}</definedName>
    <definedName name="상주감리" hidden="1">{#N/A,#N/A,FALSE,"지침";#N/A,#N/A,FALSE,"환경분석";#N/A,#N/A,FALSE,"Sheet16"}</definedName>
    <definedName name="석" localSheetId="22" hidden="1">{#N/A,#N/A,FALSE,"지침";#N/A,#N/A,FALSE,"환경분석";#N/A,#N/A,FALSE,"Sheet16"}</definedName>
    <definedName name="석" localSheetId="3" hidden="1">{#N/A,#N/A,FALSE,"지침";#N/A,#N/A,FALSE,"환경분석";#N/A,#N/A,FALSE,"Sheet16"}</definedName>
    <definedName name="석" localSheetId="21" hidden="1">{#N/A,#N/A,FALSE,"지침";#N/A,#N/A,FALSE,"환경분석";#N/A,#N/A,FALSE,"Sheet16"}</definedName>
    <definedName name="석" localSheetId="10" hidden="1">{#N/A,#N/A,FALSE,"지침";#N/A,#N/A,FALSE,"환경분석";#N/A,#N/A,FALSE,"Sheet16"}</definedName>
    <definedName name="석" localSheetId="4" hidden="1">{#N/A,#N/A,FALSE,"지침";#N/A,#N/A,FALSE,"환경분석";#N/A,#N/A,FALSE,"Sheet16"}</definedName>
    <definedName name="석" localSheetId="2" hidden="1">{#N/A,#N/A,FALSE,"지침";#N/A,#N/A,FALSE,"환경분석";#N/A,#N/A,FALSE,"Sheet16"}</definedName>
    <definedName name="석" hidden="1">{#N/A,#N/A,FALSE,"지침";#N/A,#N/A,FALSE,"환경분석";#N/A,#N/A,FALSE,"Sheet16"}</definedName>
    <definedName name="석재받은의뢰업체" hidden="1">255</definedName>
    <definedName name="소방자재하도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소방자재하도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소방자재하도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소방자재하도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소방자재하도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소방자재하도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소방자재하도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소화갑지" localSheetId="22" hidden="1">{#N/A,#N/A,FALSE,"CCTV"}</definedName>
    <definedName name="소화갑지" localSheetId="3" hidden="1">{#N/A,#N/A,FALSE,"CCTV"}</definedName>
    <definedName name="소화갑지" localSheetId="21" hidden="1">{#N/A,#N/A,FALSE,"CCTV"}</definedName>
    <definedName name="소화갑지" localSheetId="10" hidden="1">{#N/A,#N/A,FALSE,"CCTV"}</definedName>
    <definedName name="소화갑지" localSheetId="4" hidden="1">{#N/A,#N/A,FALSE,"CCTV"}</definedName>
    <definedName name="소화갑지" localSheetId="2" hidden="1">{#N/A,#N/A,FALSE,"CCTV"}</definedName>
    <definedName name="소화갑지" hidden="1">{#N/A,#N/A,FALSE,"CCTV"}</definedName>
    <definedName name="쇼ㅏㅅ" localSheetId="22" hidden="1">{#N/A,#N/A,FALSE,"Sheet6"}</definedName>
    <definedName name="쇼ㅏㅅ" localSheetId="3" hidden="1">{#N/A,#N/A,FALSE,"Sheet6"}</definedName>
    <definedName name="쇼ㅏㅅ" localSheetId="21" hidden="1">{#N/A,#N/A,FALSE,"Sheet6"}</definedName>
    <definedName name="쇼ㅏㅅ" localSheetId="10" hidden="1">{#N/A,#N/A,FALSE,"Sheet6"}</definedName>
    <definedName name="쇼ㅏㅅ" localSheetId="4" hidden="1">{#N/A,#N/A,FALSE,"Sheet6"}</definedName>
    <definedName name="쇼ㅏㅅ" localSheetId="2" hidden="1">{#N/A,#N/A,FALSE,"Sheet6"}</definedName>
    <definedName name="쇼ㅏㅅ" hidden="1">{#N/A,#N/A,FALSE,"Sheet6"}</definedName>
    <definedName name="숏교" localSheetId="22" hidden="1">{#N/A,#N/A,FALSE,"Sheet6"}</definedName>
    <definedName name="숏교" localSheetId="3" hidden="1">{#N/A,#N/A,FALSE,"Sheet6"}</definedName>
    <definedName name="숏교" localSheetId="21" hidden="1">{#N/A,#N/A,FALSE,"Sheet6"}</definedName>
    <definedName name="숏교" localSheetId="10" hidden="1">{#N/A,#N/A,FALSE,"Sheet6"}</definedName>
    <definedName name="숏교" localSheetId="4" hidden="1">{#N/A,#N/A,FALSE,"Sheet6"}</definedName>
    <definedName name="숏교" localSheetId="2" hidden="1">{#N/A,#N/A,FALSE,"Sheet6"}</definedName>
    <definedName name="숏교" hidden="1">{#N/A,#N/A,FALSE,"Sheet6"}</definedName>
    <definedName name="수량산출근거" localSheetId="22" hidden="1">{#N/A,#N/A,FALSE,"표지"}</definedName>
    <definedName name="수량산출근거" localSheetId="3" hidden="1">{#N/A,#N/A,FALSE,"표지"}</definedName>
    <definedName name="수량산출근거" localSheetId="21" hidden="1">{#N/A,#N/A,FALSE,"표지"}</definedName>
    <definedName name="수량산출근거" localSheetId="10" hidden="1">{#N/A,#N/A,FALSE,"표지"}</definedName>
    <definedName name="수량산출근거" localSheetId="4" hidden="1">{#N/A,#N/A,FALSE,"표지"}</definedName>
    <definedName name="수량산출근거" localSheetId="2" hidden="1">{#N/A,#N/A,FALSE,"표지"}</definedName>
    <definedName name="수량산출근거" hidden="1">{#N/A,#N/A,FALSE,"표지"}</definedName>
    <definedName name="승" localSheetId="22" hidden="1">{#N/A,#N/A,FALSE,"지침";#N/A,#N/A,FALSE,"환경분석";#N/A,#N/A,FALSE,"Sheet16"}</definedName>
    <definedName name="승" localSheetId="3" hidden="1">{#N/A,#N/A,FALSE,"지침";#N/A,#N/A,FALSE,"환경분석";#N/A,#N/A,FALSE,"Sheet16"}</definedName>
    <definedName name="승" localSheetId="21" hidden="1">{#N/A,#N/A,FALSE,"지침";#N/A,#N/A,FALSE,"환경분석";#N/A,#N/A,FALSE,"Sheet16"}</definedName>
    <definedName name="승" localSheetId="10" hidden="1">{#N/A,#N/A,FALSE,"지침";#N/A,#N/A,FALSE,"환경분석";#N/A,#N/A,FALSE,"Sheet16"}</definedName>
    <definedName name="승" localSheetId="4" hidden="1">{#N/A,#N/A,FALSE,"지침";#N/A,#N/A,FALSE,"환경분석";#N/A,#N/A,FALSE,"Sheet16"}</definedName>
    <definedName name="승" localSheetId="2" hidden="1">{#N/A,#N/A,FALSE,"지침";#N/A,#N/A,FALSE,"환경분석";#N/A,#N/A,FALSE,"Sheet16"}</definedName>
    <definedName name="승" hidden="1">{#N/A,#N/A,FALSE,"지침";#N/A,#N/A,FALSE,"환경분석";#N/A,#N/A,FALSE,"Sheet16"}</definedName>
    <definedName name="시중노임11" localSheetId="2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시중노임11" localSheetId="3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시중노임11" localSheetId="21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시중노임11" localSheetId="10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시중노임11" localSheetId="4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시중노임11" localSheetId="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시중노임11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신" localSheetId="2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신" localSheetId="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신" localSheetId="2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신" localSheetId="10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신" localSheetId="4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신" localSheetId="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신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실행보고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실행보고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실행보고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실행보고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실행보고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실행보고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실행보고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ㅇㄹㄹ" localSheetId="22" hidden="1">#REF!</definedName>
    <definedName name="ㅇㄹㄹ" localSheetId="13" hidden="1">#REF!</definedName>
    <definedName name="ㅇㄹㄹ" localSheetId="17" hidden="1">#REF!</definedName>
    <definedName name="ㅇㄹㄹ" localSheetId="12" hidden="1">#REF!</definedName>
    <definedName name="ㅇㄹㄹ" localSheetId="19" hidden="1">#REF!</definedName>
    <definedName name="ㅇㄹㄹ" localSheetId="10" hidden="1">#REF!</definedName>
    <definedName name="ㅇㄹㄹ" localSheetId="4" hidden="1">#REF!</definedName>
    <definedName name="ㅇㄹㄹ" localSheetId="18" hidden="1">#REF!</definedName>
    <definedName name="ㅇㄹㄹ" localSheetId="14" hidden="1">#REF!</definedName>
    <definedName name="ㅇㄹㄹ" localSheetId="20" hidden="1">#REF!</definedName>
    <definedName name="ㅇㄹㄹ" localSheetId="2" hidden="1">#REF!</definedName>
    <definedName name="ㅇㄹㄹ" hidden="1">#REF!</definedName>
    <definedName name="ㅇㅇ" localSheetId="3" hidden="1">#N/A</definedName>
    <definedName name="ㅇㅇ" localSheetId="4" hidden="1">#N/A</definedName>
    <definedName name="ㅇㅇ" localSheetId="2" hidden="1">#N/A</definedName>
    <definedName name="ㅇㅇㅇㅇ" localSheetId="22" hidden="1">#REF!</definedName>
    <definedName name="ㅇㅇㅇㅇ" localSheetId="13" hidden="1">#REF!</definedName>
    <definedName name="ㅇㅇㅇㅇ" localSheetId="17" hidden="1">#REF!</definedName>
    <definedName name="ㅇㅇㅇㅇ" localSheetId="3" hidden="1">#REF!</definedName>
    <definedName name="ㅇㅇㅇㅇ" localSheetId="12" hidden="1">#REF!</definedName>
    <definedName name="ㅇㅇㅇㅇ" localSheetId="19" hidden="1">#REF!</definedName>
    <definedName name="ㅇㅇㅇㅇ" localSheetId="10" hidden="1">#REF!</definedName>
    <definedName name="ㅇㅇㅇㅇ" localSheetId="4" hidden="1">#REF!</definedName>
    <definedName name="ㅇㅇㅇㅇ" localSheetId="18" hidden="1">#REF!</definedName>
    <definedName name="ㅇㅇㅇㅇ" localSheetId="14" hidden="1">#REF!</definedName>
    <definedName name="ㅇㅇㅇㅇ" localSheetId="20" hidden="1">#REF!</definedName>
    <definedName name="ㅇㅇㅇㅇ" localSheetId="2" hidden="1">#REF!</definedName>
    <definedName name="ㅇㅇㅇㅇ" hidden="1">#REF!</definedName>
    <definedName name="안전관리비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안전관리비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안전관리비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안전관리비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안전관리비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안전관리비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안전관리비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야간" localSheetId="22" hidden="1">{#N/A,#N/A,FALSE,"지침";#N/A,#N/A,FALSE,"환경분석";#N/A,#N/A,FALSE,"Sheet16"}</definedName>
    <definedName name="야간" localSheetId="3" hidden="1">{#N/A,#N/A,FALSE,"지침";#N/A,#N/A,FALSE,"환경분석";#N/A,#N/A,FALSE,"Sheet16"}</definedName>
    <definedName name="야간" localSheetId="21" hidden="1">{#N/A,#N/A,FALSE,"지침";#N/A,#N/A,FALSE,"환경분석";#N/A,#N/A,FALSE,"Sheet16"}</definedName>
    <definedName name="야간" localSheetId="10" hidden="1">{#N/A,#N/A,FALSE,"지침";#N/A,#N/A,FALSE,"환경분석";#N/A,#N/A,FALSE,"Sheet16"}</definedName>
    <definedName name="야간" localSheetId="4" hidden="1">{#N/A,#N/A,FALSE,"지침";#N/A,#N/A,FALSE,"환경분석";#N/A,#N/A,FALSE,"Sheet16"}</definedName>
    <definedName name="야간" localSheetId="2" hidden="1">{#N/A,#N/A,FALSE,"지침";#N/A,#N/A,FALSE,"환경분석";#N/A,#N/A,FALSE,"Sheet16"}</definedName>
    <definedName name="야간" hidden="1">{#N/A,#N/A,FALSE,"지침";#N/A,#N/A,FALSE,"환경분석";#N/A,#N/A,FALSE,"Sheet16"}</definedName>
    <definedName name="어쭈구리" localSheetId="22" hidden="1">{#N/A,#N/A,FALSE,"교리2"}</definedName>
    <definedName name="어쭈구리" localSheetId="3" hidden="1">{#N/A,#N/A,FALSE,"교리2"}</definedName>
    <definedName name="어쭈구리" localSheetId="21" hidden="1">{#N/A,#N/A,FALSE,"교리2"}</definedName>
    <definedName name="어쭈구리" localSheetId="10" hidden="1">{#N/A,#N/A,FALSE,"교리2"}</definedName>
    <definedName name="어쭈구리" localSheetId="4" hidden="1">{#N/A,#N/A,FALSE,"교리2"}</definedName>
    <definedName name="어쭈구리" localSheetId="2" hidden="1">{#N/A,#N/A,FALSE,"교리2"}</definedName>
    <definedName name="어쭈구리" hidden="1">{#N/A,#N/A,FALSE,"교리2"}</definedName>
    <definedName name="업" localSheetId="22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업" localSheetId="3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업" localSheetId="21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업" localSheetId="10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업" localSheetId="4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업" localSheetId="2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업" hidden="1">{#N/A,#N/A,FALSE,"집계";#N/A,#N/A,FALSE,"표지";#N/A,#N/A,FALSE,"터빈집계";#N/A,#N/A,FALSE,"터빈내역";#N/A,#N/A,FALSE,"주제어집계";#N/A,#N/A,FALSE,"주제어내역";#N/A,#N/A,FALSE,"보일러집계";#N/A,#N/A,FALSE,"보일러내역"}</definedName>
    <definedName name="우후" localSheetId="22" hidden="1">{"'별표'!$N$220"}</definedName>
    <definedName name="우후" localSheetId="3" hidden="1">{"'별표'!$N$220"}</definedName>
    <definedName name="우후" localSheetId="21" hidden="1">{"'별표'!$N$220"}</definedName>
    <definedName name="우후" localSheetId="11" hidden="1">{"'별표'!$N$220"}</definedName>
    <definedName name="우후" localSheetId="10" hidden="1">{"'별표'!$N$220"}</definedName>
    <definedName name="우후" localSheetId="9" hidden="1">{"'별표'!$N$220"}</definedName>
    <definedName name="우후" localSheetId="4" hidden="1">{"'별표'!$N$220"}</definedName>
    <definedName name="우후" localSheetId="8" hidden="1">{"'별표'!$N$220"}</definedName>
    <definedName name="우후" localSheetId="7" hidden="1">{"'별표'!$N$220"}</definedName>
    <definedName name="우후" localSheetId="2" hidden="1">{"'별표'!$N$220"}</definedName>
    <definedName name="우후" hidden="1">{"'별표'!$N$220"}</definedName>
    <definedName name="월별투입" localSheetId="22" hidden="1">{#N/A,#N/A,FALSE,"지침";#N/A,#N/A,FALSE,"환경분석";#N/A,#N/A,FALSE,"Sheet16"}</definedName>
    <definedName name="월별투입" localSheetId="3" hidden="1">{#N/A,#N/A,FALSE,"지침";#N/A,#N/A,FALSE,"환경분석";#N/A,#N/A,FALSE,"Sheet16"}</definedName>
    <definedName name="월별투입" localSheetId="21" hidden="1">{#N/A,#N/A,FALSE,"지침";#N/A,#N/A,FALSE,"환경분석";#N/A,#N/A,FALSE,"Sheet16"}</definedName>
    <definedName name="월별투입" localSheetId="10" hidden="1">{#N/A,#N/A,FALSE,"지침";#N/A,#N/A,FALSE,"환경분석";#N/A,#N/A,FALSE,"Sheet16"}</definedName>
    <definedName name="월별투입" localSheetId="4" hidden="1">{#N/A,#N/A,FALSE,"지침";#N/A,#N/A,FALSE,"환경분석";#N/A,#N/A,FALSE,"Sheet16"}</definedName>
    <definedName name="월별투입" localSheetId="2" hidden="1">{#N/A,#N/A,FALSE,"지침";#N/A,#N/A,FALSE,"환경분석";#N/A,#N/A,FALSE,"Sheet16"}</definedName>
    <definedName name="월별투입" hidden="1">{#N/A,#N/A,FALSE,"지침";#N/A,#N/A,FALSE,"환경분석";#N/A,#N/A,FALSE,"Sheet16"}</definedName>
    <definedName name="이천순복음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이천순복음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이천순복음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이천순복음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이천순복음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이천순복음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이천순복음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인천지검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일위대가" localSheetId="22" hidden="1">#REF!</definedName>
    <definedName name="일위대가" localSheetId="13" hidden="1">#REF!</definedName>
    <definedName name="일위대가" localSheetId="17" hidden="1">#REF!</definedName>
    <definedName name="일위대가" localSheetId="12" hidden="1">#REF!</definedName>
    <definedName name="일위대가" localSheetId="19" hidden="1">#REF!</definedName>
    <definedName name="일위대가" localSheetId="10" hidden="1">#REF!</definedName>
    <definedName name="일위대가" localSheetId="4" hidden="1">#REF!</definedName>
    <definedName name="일위대가" localSheetId="18" hidden="1">#REF!</definedName>
    <definedName name="일위대가" localSheetId="14" hidden="1">#REF!</definedName>
    <definedName name="일위대가" localSheetId="20" hidden="1">#REF!</definedName>
    <definedName name="일위대가" localSheetId="2" hidden="1">#REF!</definedName>
    <definedName name="일위대가" hidden="1">#REF!</definedName>
    <definedName name="ㅈㄷㄱㅈ" localSheetId="22" hidden="1">{#N/A,#N/A,FALSE,"Sheet6"}</definedName>
    <definedName name="ㅈㄷㄱㅈ" localSheetId="3" hidden="1">{#N/A,#N/A,FALSE,"Sheet6"}</definedName>
    <definedName name="ㅈㄷㄱㅈ" localSheetId="21" hidden="1">{#N/A,#N/A,FALSE,"Sheet6"}</definedName>
    <definedName name="ㅈㄷㄱㅈ" localSheetId="10" hidden="1">{#N/A,#N/A,FALSE,"Sheet6"}</definedName>
    <definedName name="ㅈㄷㄱㅈ" localSheetId="4" hidden="1">{#N/A,#N/A,FALSE,"Sheet6"}</definedName>
    <definedName name="ㅈㄷㄱㅈ" localSheetId="2" hidden="1">{#N/A,#N/A,FALSE,"Sheet6"}</definedName>
    <definedName name="ㅈㄷㄱㅈ" hidden="1">{#N/A,#N/A,FALSE,"Sheet6"}</definedName>
    <definedName name="ㅈㄷㄳㅈㄷ" localSheetId="22" hidden="1">{#N/A,#N/A,FALSE,"Sheet6"}</definedName>
    <definedName name="ㅈㄷㄳㅈㄷ" localSheetId="3" hidden="1">{#N/A,#N/A,FALSE,"Sheet6"}</definedName>
    <definedName name="ㅈㄷㄳㅈㄷ" localSheetId="21" hidden="1">{#N/A,#N/A,FALSE,"Sheet6"}</definedName>
    <definedName name="ㅈㄷㄳㅈㄷ" localSheetId="10" hidden="1">{#N/A,#N/A,FALSE,"Sheet6"}</definedName>
    <definedName name="ㅈㄷㄳㅈㄷ" localSheetId="4" hidden="1">{#N/A,#N/A,FALSE,"Sheet6"}</definedName>
    <definedName name="ㅈㄷㄳㅈㄷ" localSheetId="2" hidden="1">{#N/A,#N/A,FALSE,"Sheet6"}</definedName>
    <definedName name="ㅈㄷㄳㅈㄷ" hidden="1">{#N/A,#N/A,FALSE,"Sheet6"}</definedName>
    <definedName name="ㅈㅈㅈ" localSheetId="2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ㅈㅈㅈ" localSheetId="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ㅈㅈㅈ" localSheetId="2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ㅈㅈㅈ" localSheetId="10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ㅈㅈㅈ" localSheetId="4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ㅈㅈㅈ" localSheetId="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ㅈㅈㅈ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장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구" localSheetId="22" hidden="1">{#N/A,#N/A,FALSE,"Sheet6"}</definedName>
    <definedName name="장구" localSheetId="3" hidden="1">{#N/A,#N/A,FALSE,"Sheet6"}</definedName>
    <definedName name="장구" localSheetId="21" hidden="1">{#N/A,#N/A,FALSE,"Sheet6"}</definedName>
    <definedName name="장구" localSheetId="10" hidden="1">{#N/A,#N/A,FALSE,"Sheet6"}</definedName>
    <definedName name="장구" localSheetId="4" hidden="1">{#N/A,#N/A,FALSE,"Sheet6"}</definedName>
    <definedName name="장구" localSheetId="2" hidden="1">{#N/A,#N/A,FALSE,"Sheet6"}</definedName>
    <definedName name="장구" hidden="1">{#N/A,#N/A,FALSE,"Sheet6"}</definedName>
    <definedName name="장종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열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열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열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열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열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열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장종열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제외공사" localSheetId="22" hidden="1">{#N/A,#N/A,FALSE,"지침";#N/A,#N/A,FALSE,"환경분석";#N/A,#N/A,FALSE,"Sheet16"}</definedName>
    <definedName name="제외공사" localSheetId="3" hidden="1">{#N/A,#N/A,FALSE,"지침";#N/A,#N/A,FALSE,"환경분석";#N/A,#N/A,FALSE,"Sheet16"}</definedName>
    <definedName name="제외공사" localSheetId="21" hidden="1">{#N/A,#N/A,FALSE,"지침";#N/A,#N/A,FALSE,"환경분석";#N/A,#N/A,FALSE,"Sheet16"}</definedName>
    <definedName name="제외공사" localSheetId="10" hidden="1">{#N/A,#N/A,FALSE,"지침";#N/A,#N/A,FALSE,"환경분석";#N/A,#N/A,FALSE,"Sheet16"}</definedName>
    <definedName name="제외공사" localSheetId="4" hidden="1">{#N/A,#N/A,FALSE,"지침";#N/A,#N/A,FALSE,"환경분석";#N/A,#N/A,FALSE,"Sheet16"}</definedName>
    <definedName name="제외공사" localSheetId="2" hidden="1">{#N/A,#N/A,FALSE,"지침";#N/A,#N/A,FALSE,"환경분석";#N/A,#N/A,FALSE,"Sheet16"}</definedName>
    <definedName name="제외공사" hidden="1">{#N/A,#N/A,FALSE,"지침";#N/A,#N/A,FALSE,"환경분석";#N/A,#N/A,FALSE,"Sheet16"}</definedName>
    <definedName name="제출2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제출2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제출2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제출2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제출2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제출2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제출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경공사" localSheetId="22" hidden="1">{#N/A,#N/A,FALSE,"표지"}</definedName>
    <definedName name="조경공사" localSheetId="3" hidden="1">{#N/A,#N/A,FALSE,"표지"}</definedName>
    <definedName name="조경공사" localSheetId="21" hidden="1">{#N/A,#N/A,FALSE,"표지"}</definedName>
    <definedName name="조경공사" localSheetId="10" hidden="1">{#N/A,#N/A,FALSE,"표지"}</definedName>
    <definedName name="조경공사" localSheetId="4" hidden="1">{#N/A,#N/A,FALSE,"표지"}</definedName>
    <definedName name="조경공사" localSheetId="2" hidden="1">{#N/A,#N/A,FALSE,"표지"}</definedName>
    <definedName name="조경공사" hidden="1">{#N/A,#N/A,FALSE,"표지"}</definedName>
    <definedName name="조경사본" localSheetId="22" hidden="1">{#N/A,#N/A,FALSE,"표지"}</definedName>
    <definedName name="조경사본" localSheetId="3" hidden="1">{#N/A,#N/A,FALSE,"표지"}</definedName>
    <definedName name="조경사본" localSheetId="21" hidden="1">{#N/A,#N/A,FALSE,"표지"}</definedName>
    <definedName name="조경사본" localSheetId="10" hidden="1">{#N/A,#N/A,FALSE,"표지"}</definedName>
    <definedName name="조경사본" localSheetId="4" hidden="1">{#N/A,#N/A,FALSE,"표지"}</definedName>
    <definedName name="조경사본" localSheetId="2" hidden="1">{#N/A,#N/A,FALSE,"표지"}</definedName>
    <definedName name="조경사본" hidden="1">{#N/A,#N/A,FALSE,"표지"}</definedName>
    <definedName name="조직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직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직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직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직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직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직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조창현" localSheetId="22" hidden="1">{#N/A,#N/A,FALSE,"교리2"}</definedName>
    <definedName name="조창현" localSheetId="3" hidden="1">{#N/A,#N/A,FALSE,"교리2"}</definedName>
    <definedName name="조창현" localSheetId="21" hidden="1">{#N/A,#N/A,FALSE,"교리2"}</definedName>
    <definedName name="조창현" localSheetId="10" hidden="1">{#N/A,#N/A,FALSE,"교리2"}</definedName>
    <definedName name="조창현" localSheetId="4" hidden="1">{#N/A,#N/A,FALSE,"교리2"}</definedName>
    <definedName name="조창현" localSheetId="2" hidden="1">{#N/A,#N/A,FALSE,"교리2"}</definedName>
    <definedName name="조창현" hidden="1">{#N/A,#N/A,FALSE,"교리2"}</definedName>
    <definedName name="종합청사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종합청사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종합청사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종합청사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종합청사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종합청사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종합청사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주차장" localSheetId="22" hidden="1">{#N/A,#N/A,FALSE,"표지"}</definedName>
    <definedName name="주차장" localSheetId="3" hidden="1">{#N/A,#N/A,FALSE,"표지"}</definedName>
    <definedName name="주차장" localSheetId="21" hidden="1">{#N/A,#N/A,FALSE,"표지"}</definedName>
    <definedName name="주차장" localSheetId="10" hidden="1">{#N/A,#N/A,FALSE,"표지"}</definedName>
    <definedName name="주차장" localSheetId="4" hidden="1">{#N/A,#N/A,FALSE,"표지"}</definedName>
    <definedName name="주차장" localSheetId="2" hidden="1">{#N/A,#N/A,FALSE,"표지"}</definedName>
    <definedName name="주차장" hidden="1">{#N/A,#N/A,FALSE,"표지"}</definedName>
    <definedName name="집계3" localSheetId="2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집계3" localSheetId="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집계3" localSheetId="2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집계3" localSheetId="10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집계3" localSheetId="4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집계3" localSheetId="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집계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집진기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집진기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집진기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집진기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집진기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집진기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집진기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ㅊ폴" localSheetId="22" hidden="1">{#N/A,#N/A,FALSE,"Sheet6"}</definedName>
    <definedName name="ㅊ폴" localSheetId="3" hidden="1">{#N/A,#N/A,FALSE,"Sheet6"}</definedName>
    <definedName name="ㅊ폴" localSheetId="21" hidden="1">{#N/A,#N/A,FALSE,"Sheet6"}</definedName>
    <definedName name="ㅊ폴" localSheetId="10" hidden="1">{#N/A,#N/A,FALSE,"Sheet6"}</definedName>
    <definedName name="ㅊ폴" localSheetId="4" hidden="1">{#N/A,#N/A,FALSE,"Sheet6"}</definedName>
    <definedName name="ㅊ폴" localSheetId="2" hidden="1">{#N/A,#N/A,FALSE,"Sheet6"}</definedName>
    <definedName name="ㅊ폴" hidden="1">{#N/A,#N/A,FALSE,"Sheet6"}</definedName>
    <definedName name="철콘부대외" localSheetId="22" hidden="1">{#N/A,#N/A,FALSE,"Sheet1"}</definedName>
    <definedName name="철콘부대외" localSheetId="3" hidden="1">{#N/A,#N/A,FALSE,"Sheet1"}</definedName>
    <definedName name="철콘부대외" localSheetId="21" hidden="1">{#N/A,#N/A,FALSE,"Sheet1"}</definedName>
    <definedName name="철콘부대외" localSheetId="10" hidden="1">{#N/A,#N/A,FALSE,"Sheet1"}</definedName>
    <definedName name="철콘부대외" localSheetId="4" hidden="1">{#N/A,#N/A,FALSE,"Sheet1"}</definedName>
    <definedName name="철콘부대외" localSheetId="2" hidden="1">{#N/A,#N/A,FALSE,"Sheet1"}</definedName>
    <definedName name="철콘부대외" hidden="1">{#N/A,#N/A,FALSE,"Sheet1"}</definedName>
    <definedName name="총괄7" localSheetId="2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총괄7" localSheetId="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총괄7" localSheetId="2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총괄7" localSheetId="10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총괄7" localSheetId="4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총괄7" localSheetId="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총괄7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최종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최종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최종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최종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최종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최종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최종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츄ㅗㄹㅊㄹ초" localSheetId="2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츄ㅗㄹㅊㄹ초" localSheetId="3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츄ㅗㄹㅊㄹ초" localSheetId="21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츄ㅗㄹㅊㄹ초" localSheetId="10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츄ㅗㄹㅊㄹ초" localSheetId="4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츄ㅗㄹㅊㄹ초" localSheetId="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츄ㅗㄹㅊㄹ초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ㅌㅍㅊㅇㅌㅎ" localSheetId="22" hidden="1">{#N/A,#N/A,FALSE,"도급대비시행율";#N/A,#N/A,FALSE,"결의서";#N/A,#N/A,FALSE,"내역서";#N/A,#N/A,FALSE,"도급예상"}</definedName>
    <definedName name="ㅌㅍㅊㅇㅌㅎ" localSheetId="3" hidden="1">{#N/A,#N/A,FALSE,"도급대비시행율";#N/A,#N/A,FALSE,"결의서";#N/A,#N/A,FALSE,"내역서";#N/A,#N/A,FALSE,"도급예상"}</definedName>
    <definedName name="ㅌㅍㅊㅇㅌㅎ" localSheetId="21" hidden="1">{#N/A,#N/A,FALSE,"도급대비시행율";#N/A,#N/A,FALSE,"결의서";#N/A,#N/A,FALSE,"내역서";#N/A,#N/A,FALSE,"도급예상"}</definedName>
    <definedName name="ㅌㅍㅊㅇㅌㅎ" localSheetId="10" hidden="1">{#N/A,#N/A,FALSE,"도급대비시행율";#N/A,#N/A,FALSE,"결의서";#N/A,#N/A,FALSE,"내역서";#N/A,#N/A,FALSE,"도급예상"}</definedName>
    <definedName name="ㅌㅍㅊㅇㅌㅎ" localSheetId="4" hidden="1">{#N/A,#N/A,FALSE,"도급대비시행율";#N/A,#N/A,FALSE,"결의서";#N/A,#N/A,FALSE,"내역서";#N/A,#N/A,FALSE,"도급예상"}</definedName>
    <definedName name="ㅌㅍㅊㅇㅌㅎ" localSheetId="2" hidden="1">{#N/A,#N/A,FALSE,"도급대비시행율";#N/A,#N/A,FALSE,"결의서";#N/A,#N/A,FALSE,"내역서";#N/A,#N/A,FALSE,"도급예상"}</definedName>
    <definedName name="ㅌㅍㅊㅇㅌㅎ" hidden="1">{#N/A,#N/A,FALSE,"도급대비시행율";#N/A,#N/A,FALSE,"결의서";#N/A,#N/A,FALSE,"내역서";#N/A,#N/A,FALSE,"도급예상"}</definedName>
    <definedName name="타일" localSheetId="2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타일" localSheetId="3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타일" localSheetId="21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타일" localSheetId="10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타일" localSheetId="4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타일" localSheetId="2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타일" hidden="1">{#N/A,#N/A,FALSE,"손익표지";#N/A,#N/A,FALSE,"손익계산";#N/A,#N/A,FALSE,"일반관리비";#N/A,#N/A,FALSE,"영업외수익";#N/A,#N/A,FALSE,"영업외비용";#N/A,#N/A,FALSE,"매출액";#N/A,#N/A,FALSE,"요약손익";#N/A,#N/A,FALSE,"요약대차";#N/A,#N/A,FALSE,"매출채권현황";#N/A,#N/A,FALSE,"매출채권명세"}</definedName>
    <definedName name="표지" localSheetId="22" hidden="1">#REF!</definedName>
    <definedName name="표지" localSheetId="13" hidden="1">#REF!</definedName>
    <definedName name="표지" localSheetId="17" hidden="1">#REF!</definedName>
    <definedName name="표지" localSheetId="3" hidden="1">#REF!</definedName>
    <definedName name="표지" localSheetId="12" hidden="1">#REF!</definedName>
    <definedName name="표지" localSheetId="19" hidden="1">#REF!</definedName>
    <definedName name="표지" localSheetId="10" hidden="1">#REF!</definedName>
    <definedName name="표지" localSheetId="4" hidden="1">#REF!</definedName>
    <definedName name="표지" localSheetId="18" hidden="1">#REF!</definedName>
    <definedName name="표지" localSheetId="14" hidden="1">#REF!</definedName>
    <definedName name="표지" localSheetId="20" hidden="1">#REF!</definedName>
    <definedName name="표지" localSheetId="2" hidden="1">#REF!</definedName>
    <definedName name="표지" hidden="1">#REF!</definedName>
    <definedName name="표지2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표지2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표지2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표지2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표지2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표지2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표지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ㄹ오하ㅓ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ㅎㅎㅎㅎㅎㅎㅎ" localSheetId="22" hidden="1">{#N/A,#N/A,FALSE,"교리2"}</definedName>
    <definedName name="ㅎㅎㅎㅎㅎㅎㅎ" localSheetId="3" hidden="1">{#N/A,#N/A,FALSE,"교리2"}</definedName>
    <definedName name="ㅎㅎㅎㅎㅎㅎㅎ" localSheetId="21" hidden="1">{#N/A,#N/A,FALSE,"교리2"}</definedName>
    <definedName name="ㅎㅎㅎㅎㅎㅎㅎ" localSheetId="10" hidden="1">{#N/A,#N/A,FALSE,"교리2"}</definedName>
    <definedName name="ㅎㅎㅎㅎㅎㅎㅎ" localSheetId="4" hidden="1">{#N/A,#N/A,FALSE,"교리2"}</definedName>
    <definedName name="ㅎㅎㅎㅎㅎㅎㅎ" localSheetId="2" hidden="1">{#N/A,#N/A,FALSE,"교리2"}</definedName>
    <definedName name="ㅎㅎㅎㅎㅎㅎㅎ" hidden="1">{#N/A,#N/A,FALSE,"교리2"}</definedName>
    <definedName name="하" localSheetId="22" hidden="1">{#N/A,#N/A,FALSE,"지침";#N/A,#N/A,FALSE,"환경분석";#N/A,#N/A,FALSE,"Sheet16"}</definedName>
    <definedName name="하" localSheetId="3" hidden="1">{#N/A,#N/A,FALSE,"지침";#N/A,#N/A,FALSE,"환경분석";#N/A,#N/A,FALSE,"Sheet16"}</definedName>
    <definedName name="하" localSheetId="21" hidden="1">{#N/A,#N/A,FALSE,"지침";#N/A,#N/A,FALSE,"환경분석";#N/A,#N/A,FALSE,"Sheet16"}</definedName>
    <definedName name="하" localSheetId="10" hidden="1">{#N/A,#N/A,FALSE,"지침";#N/A,#N/A,FALSE,"환경분석";#N/A,#N/A,FALSE,"Sheet16"}</definedName>
    <definedName name="하" localSheetId="4" hidden="1">{#N/A,#N/A,FALSE,"지침";#N/A,#N/A,FALSE,"환경분석";#N/A,#N/A,FALSE,"Sheet16"}</definedName>
    <definedName name="하" localSheetId="2" hidden="1">{#N/A,#N/A,FALSE,"지침";#N/A,#N/A,FALSE,"환경분석";#N/A,#N/A,FALSE,"Sheet16"}</definedName>
    <definedName name="하" hidden="1">{#N/A,#N/A,FALSE,"지침";#N/A,#N/A,FALSE,"환경분석";#N/A,#N/A,FALSE,"Sheet16"}</definedName>
    <definedName name="하도급보증1" localSheetId="2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하도급보증1" localSheetId="3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하도급보증1" localSheetId="2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하도급보증1" localSheetId="10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하도급보증1" localSheetId="4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하도급보증1" localSheetId="2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하도급보증1" hidden="1">{#N/A,#N/A,FALSE,"앞";#N/A,#N/A,FALSE,"앞";#N/A,#N/A,FALSE,"목차";#N/A,#N/A,FALSE,"1";#N/A,#N/A,FALSE,"갑지";#N/A,#N/A,FALSE,"2";#N/A,#N/A,FALSE,"개요";#N/A,#N/A,FALSE,"개요2";#N/A,#N/A,FALSE,"3";#N/A,#N/A,FALSE,"총괄";#N/A,#N/A,FALSE,"선금";#N/A,#N/A,FALSE,"4";#N/A,#N/A,FALSE,"방법";#N/A,#N/A,FALSE,"5";#N/A,#N/A,FALSE,"k";#N/A,#N/A,FALSE,"6";#N/A,#N/A,FALSE,"지수";#N/A,#N/A,FALSE,"7";#N/A,#N/A,FALSE,"노";#N/A,#N/A,FALSE,"경";#N/A,#N/A,FALSE,"재";#N/A,#N/A,FALSE,"산";#N/A,#N/A,FALSE,"안";#N/A,#N/A,FALSE,"8";#N/A,#N/A,FALSE,"계수";#N/A,#N/A,FALSE,"9";#N/A,#N/A,FALSE,"비목";#N/A,#N/A,FALSE,"10";#N/A,#N/A,FALSE,"집계"}</definedName>
    <definedName name="하도사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사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사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사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사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사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도사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수도2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수도2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수도2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수도2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수도2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수도2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하수도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허" localSheetId="22" hidden="1">{#N/A,#N/A,FALSE,"Sheet6"}</definedName>
    <definedName name="허" localSheetId="3" hidden="1">{#N/A,#N/A,FALSE,"Sheet6"}</definedName>
    <definedName name="허" localSheetId="21" hidden="1">{#N/A,#N/A,FALSE,"Sheet6"}</definedName>
    <definedName name="허" localSheetId="10" hidden="1">{#N/A,#N/A,FALSE,"Sheet6"}</definedName>
    <definedName name="허" localSheetId="4" hidden="1">{#N/A,#N/A,FALSE,"Sheet6"}</definedName>
    <definedName name="허" localSheetId="2" hidden="1">{#N/A,#N/A,FALSE,"Sheet6"}</definedName>
    <definedName name="허" hidden="1">{#N/A,#N/A,FALSE,"Sheet6"}</definedName>
    <definedName name="현대" localSheetId="2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현대" localSheetId="3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현대" localSheetId="21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현대" localSheetId="10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현대" localSheetId="4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현대" localSheetId="2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현대" hidden="1">{#N/A,#N/A,FALSE,"물가변동";#N/A,#N/A,FALSE,"집계";#N/A,#N/A,FALSE,"도급집계";#N/A,#N/A,FALSE,"예산서";#N/A,#N/A,FALSE,"터빈";#N/A,#N/A,FALSE,"보일러";#N/A,#N/A,FALSE,"품셈";#N/A,#N/A,FALSE,"부표";#N/A,#N/A,FALSE,"적용노임";#N/A,#N/A,FALSE,"장비노임";#N/A,#N/A,FALSE,"정산품질";#N/A,#N/A,FALSE,"신규별표";#N/A,#N/A,FALSE,"정산신규품";#N/A,#N/A,FALSE,"ESC별표"}</definedName>
    <definedName name="홇" localSheetId="22" hidden="1">{#N/A,#N/A,FALSE,"Sheet6"}</definedName>
    <definedName name="홇" localSheetId="3" hidden="1">{#N/A,#N/A,FALSE,"Sheet6"}</definedName>
    <definedName name="홇" localSheetId="21" hidden="1">{#N/A,#N/A,FALSE,"Sheet6"}</definedName>
    <definedName name="홇" localSheetId="10" hidden="1">{#N/A,#N/A,FALSE,"Sheet6"}</definedName>
    <definedName name="홇" localSheetId="4" hidden="1">{#N/A,#N/A,FALSE,"Sheet6"}</definedName>
    <definedName name="홇" localSheetId="2" hidden="1">{#N/A,#N/A,FALSE,"Sheet6"}</definedName>
    <definedName name="홇" hidden="1">{#N/A,#N/A,FALSE,"Sheet6"}</definedName>
    <definedName name="홋ㄱ" localSheetId="22" hidden="1">{#N/A,#N/A,FALSE,"Sheet6"}</definedName>
    <definedName name="홋ㄱ" localSheetId="3" hidden="1">{#N/A,#N/A,FALSE,"Sheet6"}</definedName>
    <definedName name="홋ㄱ" localSheetId="21" hidden="1">{#N/A,#N/A,FALSE,"Sheet6"}</definedName>
    <definedName name="홋ㄱ" localSheetId="10" hidden="1">{#N/A,#N/A,FALSE,"Sheet6"}</definedName>
    <definedName name="홋ㄱ" localSheetId="4" hidden="1">{#N/A,#N/A,FALSE,"Sheet6"}</definedName>
    <definedName name="홋ㄱ" localSheetId="2" hidden="1">{#N/A,#N/A,FALSE,"Sheet6"}</definedName>
    <definedName name="홋ㄱ" hidden="1">{#N/A,#N/A,FALSE,"Sheet6"}</definedName>
    <definedName name="환율" localSheetId="22">#REF!</definedName>
    <definedName name="환율" localSheetId="13">#REF!</definedName>
    <definedName name="환율" localSheetId="17">#REF!</definedName>
    <definedName name="환율" localSheetId="12">#REF!</definedName>
    <definedName name="환율" localSheetId="19">#REF!</definedName>
    <definedName name="환율" localSheetId="10">#REF!</definedName>
    <definedName name="환율" localSheetId="4">#REF!</definedName>
    <definedName name="환율" localSheetId="18">#REF!</definedName>
    <definedName name="환율" localSheetId="14">#REF!</definedName>
    <definedName name="환율" localSheetId="20">#REF!</definedName>
    <definedName name="환율" localSheetId="2">#REF!</definedName>
    <definedName name="환율">#REF!</definedName>
    <definedName name="ㅏㅓㅏ" localSheetId="22" hidden="1">{#N/A,#N/A,FALSE,"물가변동 (2)";#N/A,#N/A,FALSE,"공사비";#N/A,#N/A,FALSE,"사급";#N/A,#N/A,FALSE,"도급집계";#N/A,#N/A,FALSE,"재료비";#N/A,#N/A,FALSE,"노무비";#N/A,#N/A,FALSE,"경비"}</definedName>
    <definedName name="ㅏㅓㅏ" localSheetId="3" hidden="1">{#N/A,#N/A,FALSE,"물가변동 (2)";#N/A,#N/A,FALSE,"공사비";#N/A,#N/A,FALSE,"사급";#N/A,#N/A,FALSE,"도급집계";#N/A,#N/A,FALSE,"재료비";#N/A,#N/A,FALSE,"노무비";#N/A,#N/A,FALSE,"경비"}</definedName>
    <definedName name="ㅏㅓㅏ" localSheetId="21" hidden="1">{#N/A,#N/A,FALSE,"물가변동 (2)";#N/A,#N/A,FALSE,"공사비";#N/A,#N/A,FALSE,"사급";#N/A,#N/A,FALSE,"도급집계";#N/A,#N/A,FALSE,"재료비";#N/A,#N/A,FALSE,"노무비";#N/A,#N/A,FALSE,"경비"}</definedName>
    <definedName name="ㅏㅓㅏ" localSheetId="10" hidden="1">{#N/A,#N/A,FALSE,"물가변동 (2)";#N/A,#N/A,FALSE,"공사비";#N/A,#N/A,FALSE,"사급";#N/A,#N/A,FALSE,"도급집계";#N/A,#N/A,FALSE,"재료비";#N/A,#N/A,FALSE,"노무비";#N/A,#N/A,FALSE,"경비"}</definedName>
    <definedName name="ㅏㅓㅏ" localSheetId="4" hidden="1">{#N/A,#N/A,FALSE,"물가변동 (2)";#N/A,#N/A,FALSE,"공사비";#N/A,#N/A,FALSE,"사급";#N/A,#N/A,FALSE,"도급집계";#N/A,#N/A,FALSE,"재료비";#N/A,#N/A,FALSE,"노무비";#N/A,#N/A,FALSE,"경비"}</definedName>
    <definedName name="ㅏㅓㅏ" localSheetId="2" hidden="1">{#N/A,#N/A,FALSE,"물가변동 (2)";#N/A,#N/A,FALSE,"공사비";#N/A,#N/A,FALSE,"사급";#N/A,#N/A,FALSE,"도급집계";#N/A,#N/A,FALSE,"재료비";#N/A,#N/A,FALSE,"노무비";#N/A,#N/A,FALSE,"경비"}</definedName>
    <definedName name="ㅏㅓㅏ" hidden="1">{#N/A,#N/A,FALSE,"물가변동 (2)";#N/A,#N/A,FALSE,"공사비";#N/A,#N/A,FALSE,"사급";#N/A,#N/A,FALSE,"도급집계";#N/A,#N/A,FALSE,"재료비";#N/A,#N/A,FALSE,"노무비";#N/A,#N/A,FALSE,"경비"}</definedName>
    <definedName name="ㅐㅐㅐ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ㅐㅐ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ㅐㅐ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ㅐㅐ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ㅐㅐ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ㅐㅐ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ㅐㅐ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ㅑㅛㅅ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ㅑㅛㅅ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ㅑㅛㅅ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ㅑㅛㅅ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ㅑㅛㅅ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ㅑㅛㅅ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ㅐㅑㅛㅅ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ㅑㅑㅑㅑㅑㅑㅑ" localSheetId="22" hidden="1">{#N/A,#N/A,FALSE,"Sheet6"}</definedName>
    <definedName name="ㅑㅑㅑㅑㅑㅑㅑ" localSheetId="3" hidden="1">{#N/A,#N/A,FALSE,"Sheet6"}</definedName>
    <definedName name="ㅑㅑㅑㅑㅑㅑㅑ" localSheetId="21" hidden="1">{#N/A,#N/A,FALSE,"Sheet6"}</definedName>
    <definedName name="ㅑㅑㅑㅑㅑㅑㅑ" localSheetId="10" hidden="1">{#N/A,#N/A,FALSE,"Sheet6"}</definedName>
    <definedName name="ㅑㅑㅑㅑㅑㅑㅑ" localSheetId="4" hidden="1">{#N/A,#N/A,FALSE,"Sheet6"}</definedName>
    <definedName name="ㅑㅑㅑㅑㅑㅑㅑ" localSheetId="2" hidden="1">{#N/A,#N/A,FALSE,"Sheet6"}</definedName>
    <definedName name="ㅑㅑㅑㅑㅑㅑㅑ" hidden="1">{#N/A,#N/A,FALSE,"Sheet6"}</definedName>
    <definedName name="ㅓㅏㅣ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ㅓㅏㅣ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ㅓㅏㅣ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ㅓㅏㅣ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ㅓㅏㅣ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ㅓㅏㅣ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ㅓㅏㅣ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ㅓㅕㅏ" localSheetId="22" hidden="1">{#N/A,#N/A,FALSE,"Sheet6"}</definedName>
    <definedName name="ㅓㅕㅏ" localSheetId="3" hidden="1">{#N/A,#N/A,FALSE,"Sheet6"}</definedName>
    <definedName name="ㅓㅕㅏ" localSheetId="21" hidden="1">{#N/A,#N/A,FALSE,"Sheet6"}</definedName>
    <definedName name="ㅓㅕㅏ" localSheetId="10" hidden="1">{#N/A,#N/A,FALSE,"Sheet6"}</definedName>
    <definedName name="ㅓㅕㅏ" localSheetId="4" hidden="1">{#N/A,#N/A,FALSE,"Sheet6"}</definedName>
    <definedName name="ㅓㅕㅏ" localSheetId="2" hidden="1">{#N/A,#N/A,FALSE,"Sheet6"}</definedName>
    <definedName name="ㅓㅕㅏ" hidden="1">{#N/A,#N/A,FALSE,"Sheet6"}</definedName>
    <definedName name="ㅕ겨겨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ㅕ겨겨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ㅕ겨겨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ㅕ겨겨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ㅕ겨겨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ㅕ겨겨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ㅕ겨겨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ㅕㅏ쇼" localSheetId="22" hidden="1">{#N/A,#N/A,FALSE,"Sheet6"}</definedName>
    <definedName name="ㅕㅏ쇼" localSheetId="3" hidden="1">{#N/A,#N/A,FALSE,"Sheet6"}</definedName>
    <definedName name="ㅕㅏ쇼" localSheetId="21" hidden="1">{#N/A,#N/A,FALSE,"Sheet6"}</definedName>
    <definedName name="ㅕㅏ쇼" localSheetId="10" hidden="1">{#N/A,#N/A,FALSE,"Sheet6"}</definedName>
    <definedName name="ㅕㅏ쇼" localSheetId="4" hidden="1">{#N/A,#N/A,FALSE,"Sheet6"}</definedName>
    <definedName name="ㅕㅏ쇼" localSheetId="2" hidden="1">{#N/A,#N/A,FALSE,"Sheet6"}</definedName>
    <definedName name="ㅕㅏ쇼" hidden="1">{#N/A,#N/A,FALSE,"Sheet6"}</definedName>
    <definedName name="ㅕㅏㅛㅕㅏ" localSheetId="22" hidden="1">{#N/A,#N/A,FALSE,"Sheet6"}</definedName>
    <definedName name="ㅕㅏㅛㅕㅏ" localSheetId="3" hidden="1">{#N/A,#N/A,FALSE,"Sheet6"}</definedName>
    <definedName name="ㅕㅏㅛㅕㅏ" localSheetId="21" hidden="1">{#N/A,#N/A,FALSE,"Sheet6"}</definedName>
    <definedName name="ㅕㅏㅛㅕㅏ" localSheetId="10" hidden="1">{#N/A,#N/A,FALSE,"Sheet6"}</definedName>
    <definedName name="ㅕㅏㅛㅕㅏ" localSheetId="4" hidden="1">{#N/A,#N/A,FALSE,"Sheet6"}</definedName>
    <definedName name="ㅕㅏㅛㅕㅏ" localSheetId="2" hidden="1">{#N/A,#N/A,FALSE,"Sheet6"}</definedName>
    <definedName name="ㅕㅏㅛㅕㅏ" hidden="1">{#N/A,#N/A,FALSE,"Sheet6"}</definedName>
    <definedName name="ㅕㅑㅐ" localSheetId="22" hidden="1">{#N/A,#N/A,FALSE,"Sheet6"}</definedName>
    <definedName name="ㅕㅑㅐ" localSheetId="3" hidden="1">{#N/A,#N/A,FALSE,"Sheet6"}</definedName>
    <definedName name="ㅕㅑㅐ" localSheetId="21" hidden="1">{#N/A,#N/A,FALSE,"Sheet6"}</definedName>
    <definedName name="ㅕㅑㅐ" localSheetId="10" hidden="1">{#N/A,#N/A,FALSE,"Sheet6"}</definedName>
    <definedName name="ㅕㅑㅐ" localSheetId="4" hidden="1">{#N/A,#N/A,FALSE,"Sheet6"}</definedName>
    <definedName name="ㅕㅑㅐ" localSheetId="2" hidden="1">{#N/A,#N/A,FALSE,"Sheet6"}</definedName>
    <definedName name="ㅕㅑㅐ" hidden="1">{#N/A,#N/A,FALSE,"Sheet6"}</definedName>
    <definedName name="ㅗㅓㅕㅑㅕ" localSheetId="22" hidden="1">{#N/A,#N/A,FALSE,"Sheet6"}</definedName>
    <definedName name="ㅗㅓㅕㅑㅕ" localSheetId="3" hidden="1">{#N/A,#N/A,FALSE,"Sheet6"}</definedName>
    <definedName name="ㅗㅓㅕㅑㅕ" localSheetId="21" hidden="1">{#N/A,#N/A,FALSE,"Sheet6"}</definedName>
    <definedName name="ㅗㅓㅕㅑㅕ" localSheetId="10" hidden="1">{#N/A,#N/A,FALSE,"Sheet6"}</definedName>
    <definedName name="ㅗㅓㅕㅑㅕ" localSheetId="4" hidden="1">{#N/A,#N/A,FALSE,"Sheet6"}</definedName>
    <definedName name="ㅗㅓㅕㅑㅕ" localSheetId="2" hidden="1">{#N/A,#N/A,FALSE,"Sheet6"}</definedName>
    <definedName name="ㅗㅓㅕㅑㅕ" hidden="1">{#N/A,#N/A,FALSE,"Sheet6"}</definedName>
    <definedName name="ㅗㅓㅛㅎ" localSheetId="22" hidden="1">{#N/A,#N/A,FALSE,"Sheet6"}</definedName>
    <definedName name="ㅗㅓㅛㅎ" localSheetId="3" hidden="1">{#N/A,#N/A,FALSE,"Sheet6"}</definedName>
    <definedName name="ㅗㅓㅛㅎ" localSheetId="21" hidden="1">{#N/A,#N/A,FALSE,"Sheet6"}</definedName>
    <definedName name="ㅗㅓㅛㅎ" localSheetId="10" hidden="1">{#N/A,#N/A,FALSE,"Sheet6"}</definedName>
    <definedName name="ㅗㅓㅛㅎ" localSheetId="4" hidden="1">{#N/A,#N/A,FALSE,"Sheet6"}</definedName>
    <definedName name="ㅗㅓㅛㅎ" localSheetId="2" hidden="1">{#N/A,#N/A,FALSE,"Sheet6"}</definedName>
    <definedName name="ㅗㅓㅛㅎ" hidden="1">{#N/A,#N/A,FALSE,"Sheet6"}</definedName>
    <definedName name="ㅛ셔쇼ㅕ" localSheetId="22" hidden="1">{#N/A,#N/A,FALSE,"Sheet6"}</definedName>
    <definedName name="ㅛ셔쇼ㅕ" localSheetId="3" hidden="1">{#N/A,#N/A,FALSE,"Sheet6"}</definedName>
    <definedName name="ㅛ셔쇼ㅕ" localSheetId="21" hidden="1">{#N/A,#N/A,FALSE,"Sheet6"}</definedName>
    <definedName name="ㅛ셔쇼ㅕ" localSheetId="10" hidden="1">{#N/A,#N/A,FALSE,"Sheet6"}</definedName>
    <definedName name="ㅛ셔쇼ㅕ" localSheetId="4" hidden="1">{#N/A,#N/A,FALSE,"Sheet6"}</definedName>
    <definedName name="ㅛ셔쇼ㅕ" localSheetId="2" hidden="1">{#N/A,#N/A,FALSE,"Sheet6"}</definedName>
    <definedName name="ㅛ셔쇼ㅕ" hidden="1">{#N/A,#N/A,FALSE,"Sheet6"}</definedName>
    <definedName name="ㅛㅓ쇼" localSheetId="22" hidden="1">{#N/A,#N/A,FALSE,"Sheet6"}</definedName>
    <definedName name="ㅛㅓ쇼" localSheetId="3" hidden="1">{#N/A,#N/A,FALSE,"Sheet6"}</definedName>
    <definedName name="ㅛㅓ쇼" localSheetId="21" hidden="1">{#N/A,#N/A,FALSE,"Sheet6"}</definedName>
    <definedName name="ㅛㅓ쇼" localSheetId="10" hidden="1">{#N/A,#N/A,FALSE,"Sheet6"}</definedName>
    <definedName name="ㅛㅓ쇼" localSheetId="4" hidden="1">{#N/A,#N/A,FALSE,"Sheet6"}</definedName>
    <definedName name="ㅛㅓ쇼" localSheetId="2" hidden="1">{#N/A,#N/A,FALSE,"Sheet6"}</definedName>
    <definedName name="ㅛㅓ쇼" hidden="1">{#N/A,#N/A,FALSE,"Sheet6"}</definedName>
    <definedName name="ㅛㅛㅛ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ㅛㅛㅛ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ㅛㅛㅛ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ㅛㅛㅛ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ㅛㅛㅛ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ㅛㅛㅛ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ㅛㅛㅛ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ㅜ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ㅠㅜㅛ" localSheetId="22" hidden="1">{#N/A,#N/A,FALSE,"Sheet6"}</definedName>
    <definedName name="ㅠㅜㅛ" localSheetId="3" hidden="1">{#N/A,#N/A,FALSE,"Sheet6"}</definedName>
    <definedName name="ㅠㅜㅛ" localSheetId="21" hidden="1">{#N/A,#N/A,FALSE,"Sheet6"}</definedName>
    <definedName name="ㅠㅜㅛ" localSheetId="10" hidden="1">{#N/A,#N/A,FALSE,"Sheet6"}</definedName>
    <definedName name="ㅠㅜㅛ" localSheetId="4" hidden="1">{#N/A,#N/A,FALSE,"Sheet6"}</definedName>
    <definedName name="ㅠㅜㅛ" localSheetId="2" hidden="1">{#N/A,#N/A,FALSE,"Sheet6"}</definedName>
    <definedName name="ㅠㅜㅛ" hidden="1">{#N/A,#N/A,FALSE,"Sheet6"}</definedName>
    <definedName name="ㅣㅐㅔ" localSheetId="2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ㅣㅐㅔ" localSheetId="3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ㅣㅐㅔ" localSheetId="21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ㅣㅐㅔ" localSheetId="10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ㅣㅐㅔ" localSheetId="4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ㅣㅐㅔ" localSheetId="2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ㅣㅐㅔ" hidden="1">{#N/A,#N/A,FALSE,"총괄표지";#N/A,#N/A,FALSE,"표지";#N/A,#N/A,FALSE,"총표지";#N/A,#N/A,FALSE,"집계(총괄)";#N/A,#N/A,FALSE,"집계(토목)";#N/A,#N/A,FALSE,"집계 (R.C)";#N/A,#N/A,FALSE,"집계(철골)";#N/A,#N/A,FALSE,"집계(PC)";#N/A,#N/A,FALSE,"지급자재";#N/A,#N/A,FALSE,"RC";#N/A,#N/A,FALSE,"철골";#N/A,#N/A,FALSE,"PC";#N/A,#N/A,FALSE,"PC";#N/A,#N/A,FALSE,"하도급총괄표";#N/A,#N/A,FALSE,"하도급사항";#N/A,#N/A,FALSE,"하도급산출내역별지";#N/A,#N/A,FALSE,"세부표지";#N/A,#N/A,FALSE,"부대입찰에 관한 확약서";#N/A,#N/A,FALSE,"토목"}</definedName>
    <definedName name="ㅣㅣ" localSheetId="22" hidden="1">{#N/A,#N/A,FALSE,"물가변동 (2)";#N/A,#N/A,FALSE,"공사비";#N/A,#N/A,FALSE,"사급";#N/A,#N/A,FALSE,"도급집계";#N/A,#N/A,FALSE,"재료비";#N/A,#N/A,FALSE,"노무비";#N/A,#N/A,FALSE,"경비"}</definedName>
    <definedName name="ㅣㅣ" localSheetId="3" hidden="1">{#N/A,#N/A,FALSE,"물가변동 (2)";#N/A,#N/A,FALSE,"공사비";#N/A,#N/A,FALSE,"사급";#N/A,#N/A,FALSE,"도급집계";#N/A,#N/A,FALSE,"재료비";#N/A,#N/A,FALSE,"노무비";#N/A,#N/A,FALSE,"경비"}</definedName>
    <definedName name="ㅣㅣ" localSheetId="21" hidden="1">{#N/A,#N/A,FALSE,"물가변동 (2)";#N/A,#N/A,FALSE,"공사비";#N/A,#N/A,FALSE,"사급";#N/A,#N/A,FALSE,"도급집계";#N/A,#N/A,FALSE,"재료비";#N/A,#N/A,FALSE,"노무비";#N/A,#N/A,FALSE,"경비"}</definedName>
    <definedName name="ㅣㅣ" localSheetId="10" hidden="1">{#N/A,#N/A,FALSE,"물가변동 (2)";#N/A,#N/A,FALSE,"공사비";#N/A,#N/A,FALSE,"사급";#N/A,#N/A,FALSE,"도급집계";#N/A,#N/A,FALSE,"재료비";#N/A,#N/A,FALSE,"노무비";#N/A,#N/A,FALSE,"경비"}</definedName>
    <definedName name="ㅣㅣ" localSheetId="4" hidden="1">{#N/A,#N/A,FALSE,"물가변동 (2)";#N/A,#N/A,FALSE,"공사비";#N/A,#N/A,FALSE,"사급";#N/A,#N/A,FALSE,"도급집계";#N/A,#N/A,FALSE,"재료비";#N/A,#N/A,FALSE,"노무비";#N/A,#N/A,FALSE,"경비"}</definedName>
    <definedName name="ㅣㅣ" localSheetId="2" hidden="1">{#N/A,#N/A,FALSE,"물가변동 (2)";#N/A,#N/A,FALSE,"공사비";#N/A,#N/A,FALSE,"사급";#N/A,#N/A,FALSE,"도급집계";#N/A,#N/A,FALSE,"재료비";#N/A,#N/A,FALSE,"노무비";#N/A,#N/A,FALSE,"경비"}</definedName>
    <definedName name="ㅣㅣ" hidden="1">{#N/A,#N/A,FALSE,"물가변동 (2)";#N/A,#N/A,FALSE,"공사비";#N/A,#N/A,FALSE,"사급";#N/A,#N/A,FALSE,"도급집계";#N/A,#N/A,FALSE,"재료비";#N/A,#N/A,FALSE,"노무비";#N/A,#N/A,FALSE,"경비"}</definedName>
    <definedName name="ㅣㅣㅣ" localSheetId="2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ㅣㅣㅣ" localSheetId="3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ㅣㅣㅣ" localSheetId="21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ㅣㅣㅣ" localSheetId="10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ㅣㅣㅣ" localSheetId="4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ㅣㅣㅣ" localSheetId="2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  <definedName name="ㅣㅣㅣ" hidden="1">{#N/A,#N/A,TRUE,"공종단가";#N/A,#N/A,TRUE,"Mtr단가";#N/A,#N/A,TRUE,"170GIS단가";#N/A,#N/A,TRUE,"258GIS단가";#N/A,#N/A,TRUE,"잡단가A";#N/A,#N/A,TRUE,"잡단가B";#N/A,#N/A,TRUE,"잡단가C";#N/A,#N/A,TRUE,"토목방재단가";#N/A,#N/A,TRUE,"MTR품";#N/A,#N/A,TRUE,"170GIS품";#N/A,#N/A,TRUE,"25.8GIS품";#N/A,#N/A,TRUE,"잡설비품";#N/A,#N/A,TRUE,"토목방재";#N/A,#N/A,TRUE,"시중노임"}</definedName>
  </definedNames>
  <calcPr calcId="144525"/>
</workbook>
</file>

<file path=xl/calcChain.xml><?xml version="1.0" encoding="utf-8"?>
<calcChain xmlns="http://schemas.openxmlformats.org/spreadsheetml/2006/main">
  <c r="H185" i="37" l="1"/>
  <c r="G185" i="37"/>
  <c r="AC90" i="38"/>
  <c r="AD90" i="38"/>
  <c r="AE90" i="38"/>
  <c r="AF90" i="38"/>
  <c r="AG90" i="38"/>
  <c r="AH90" i="38"/>
  <c r="AI90" i="38"/>
  <c r="AI84" i="38" l="1"/>
  <c r="AI81" i="38"/>
  <c r="AI80" i="38"/>
  <c r="G160" i="37" s="1"/>
  <c r="H178" i="37"/>
  <c r="H169" i="37"/>
  <c r="G88" i="38"/>
  <c r="H88" i="38"/>
  <c r="S91" i="38"/>
  <c r="T91" i="38"/>
  <c r="U91" i="38"/>
  <c r="V91" i="38"/>
  <c r="W91" i="38"/>
  <c r="X91" i="38"/>
  <c r="Y91" i="38"/>
  <c r="Z91" i="38"/>
  <c r="AA91" i="38"/>
  <c r="R91" i="38"/>
  <c r="Q91" i="38"/>
  <c r="N91" i="38"/>
  <c r="O91" i="38"/>
  <c r="P91" i="38"/>
  <c r="P90" i="38" s="1"/>
  <c r="H172" i="37" s="1"/>
  <c r="M91" i="38"/>
  <c r="C17" i="47"/>
  <c r="C18" i="47"/>
  <c r="F44" i="60"/>
  <c r="F43" i="60"/>
  <c r="G42" i="60" s="1"/>
  <c r="G40" i="60"/>
  <c r="C27" i="45"/>
  <c r="F220" i="57"/>
  <c r="G220" i="57" s="1"/>
  <c r="F219" i="57"/>
  <c r="F218" i="57"/>
  <c r="F217" i="57"/>
  <c r="F216" i="57"/>
  <c r="F215" i="57"/>
  <c r="G215" i="57" s="1"/>
  <c r="F214" i="57"/>
  <c r="G214" i="57" s="1"/>
  <c r="F213" i="57"/>
  <c r="F212" i="57"/>
  <c r="F211" i="57"/>
  <c r="F210" i="57"/>
  <c r="F209" i="57"/>
  <c r="G209" i="57" s="1"/>
  <c r="F208" i="57"/>
  <c r="G208" i="57" s="1"/>
  <c r="F207" i="57"/>
  <c r="F206" i="57"/>
  <c r="G206" i="57" s="1"/>
  <c r="F205" i="57"/>
  <c r="F204" i="57"/>
  <c r="F203" i="57"/>
  <c r="F202" i="57"/>
  <c r="F201" i="57"/>
  <c r="F200" i="57"/>
  <c r="F199" i="57"/>
  <c r="C30" i="45"/>
  <c r="F90" i="38"/>
  <c r="G90" i="38"/>
  <c r="H90" i="38"/>
  <c r="I90" i="38"/>
  <c r="J90" i="38"/>
  <c r="K90" i="38"/>
  <c r="L90" i="38"/>
  <c r="M90" i="38"/>
  <c r="N90" i="38"/>
  <c r="H170" i="37" s="1"/>
  <c r="O90" i="38"/>
  <c r="H171" i="37" s="1"/>
  <c r="Q90" i="38"/>
  <c r="H173" i="37" s="1"/>
  <c r="R90" i="38"/>
  <c r="H174" i="37" s="1"/>
  <c r="S90" i="38"/>
  <c r="H175" i="37" s="1"/>
  <c r="T90" i="38"/>
  <c r="H176" i="37" s="1"/>
  <c r="U90" i="38"/>
  <c r="H177" i="37" s="1"/>
  <c r="V90" i="38"/>
  <c r="W90" i="38"/>
  <c r="H179" i="37" s="1"/>
  <c r="X90" i="38"/>
  <c r="H180" i="37" s="1"/>
  <c r="Y90" i="38"/>
  <c r="H181" i="37" s="1"/>
  <c r="Z90" i="38"/>
  <c r="H182" i="37" s="1"/>
  <c r="AA90" i="38"/>
  <c r="H183" i="37" s="1"/>
  <c r="AB90" i="38"/>
  <c r="H184" i="37" s="1"/>
  <c r="E90" i="38"/>
  <c r="C19" i="47" l="1"/>
  <c r="C20" i="47" s="1"/>
  <c r="G47" i="60"/>
  <c r="F47" i="60"/>
  <c r="F48" i="60" s="1"/>
  <c r="G48" i="60"/>
  <c r="G49" i="60" s="1"/>
  <c r="G201" i="57"/>
  <c r="G216" i="57"/>
  <c r="G199" i="57"/>
  <c r="G221" i="57" s="1"/>
  <c r="G210" i="57"/>
  <c r="F221" i="57"/>
  <c r="C31" i="45"/>
  <c r="C32" i="45" s="1"/>
  <c r="M88" i="38"/>
  <c r="N88" i="38"/>
  <c r="O88" i="38"/>
  <c r="P88" i="38"/>
  <c r="Q88" i="38"/>
  <c r="R88" i="38"/>
  <c r="S88" i="38"/>
  <c r="T88" i="38"/>
  <c r="U88" i="38"/>
  <c r="V88" i="38"/>
  <c r="W88" i="38"/>
  <c r="X88" i="38"/>
  <c r="Y88" i="38"/>
  <c r="Z88" i="38"/>
  <c r="AA88" i="38"/>
  <c r="F49" i="60" l="1"/>
  <c r="F222" i="57"/>
  <c r="F223" i="57"/>
  <c r="G223" i="57"/>
  <c r="G222" i="57"/>
  <c r="E93" i="38" l="1"/>
  <c r="G161" i="37"/>
  <c r="H161" i="37" l="1"/>
  <c r="I161" i="37" s="1"/>
  <c r="H162" i="37"/>
  <c r="H164" i="37"/>
  <c r="H165" i="37"/>
  <c r="H166" i="37"/>
  <c r="H167" i="37"/>
  <c r="H168" i="37"/>
  <c r="G186" i="37"/>
  <c r="H186" i="37"/>
  <c r="I186" i="37" s="1"/>
  <c r="G187" i="37"/>
  <c r="H187" i="37"/>
  <c r="G188" i="37"/>
  <c r="H188" i="37"/>
  <c r="G189" i="37"/>
  <c r="H189" i="37"/>
  <c r="G190" i="37"/>
  <c r="H190" i="37"/>
  <c r="G191" i="37"/>
  <c r="H191" i="37"/>
  <c r="I185" i="37" l="1"/>
  <c r="I190" i="37"/>
  <c r="I189" i="37"/>
  <c r="I187" i="37"/>
  <c r="I191" i="37"/>
  <c r="I188" i="37"/>
  <c r="L88" i="38"/>
  <c r="K88" i="38" l="1"/>
  <c r="J88" i="38" l="1"/>
  <c r="J87" i="38" l="1"/>
  <c r="K87" i="38"/>
  <c r="L87" i="38"/>
  <c r="M87" i="38"/>
  <c r="N87" i="38"/>
  <c r="O87" i="38"/>
  <c r="P87" i="38"/>
  <c r="Q87" i="38"/>
  <c r="R87" i="38"/>
  <c r="S87" i="38"/>
  <c r="T87" i="38"/>
  <c r="U87" i="38"/>
  <c r="V87" i="38"/>
  <c r="W87" i="38"/>
  <c r="X87" i="38"/>
  <c r="Y87" i="38"/>
  <c r="Z87" i="38"/>
  <c r="AA87" i="38"/>
  <c r="AB87" i="38"/>
  <c r="AC87" i="38"/>
  <c r="AC93" i="38" s="1"/>
  <c r="AD87" i="38"/>
  <c r="AD93" i="38" s="1"/>
  <c r="AE87" i="38"/>
  <c r="AE93" i="38" s="1"/>
  <c r="AF87" i="38"/>
  <c r="AF93" i="38" s="1"/>
  <c r="AG87" i="38"/>
  <c r="AG93" i="38" s="1"/>
  <c r="AH87" i="38"/>
  <c r="AH93" i="38" s="1"/>
  <c r="AI87" i="38"/>
  <c r="H163" i="37" s="1"/>
  <c r="I88" i="38"/>
  <c r="I87" i="38" s="1"/>
  <c r="AB93" i="38" l="1"/>
  <c r="G184" i="37"/>
  <c r="I184" i="37" s="1"/>
  <c r="T93" i="38"/>
  <c r="G176" i="37"/>
  <c r="I176" i="37" s="1"/>
  <c r="P93" i="38"/>
  <c r="G172" i="37"/>
  <c r="I172" i="37" s="1"/>
  <c r="Y93" i="38"/>
  <c r="G181" i="37"/>
  <c r="I181" i="37" s="1"/>
  <c r="U93" i="38"/>
  <c r="G177" i="37"/>
  <c r="I177" i="37" s="1"/>
  <c r="Q93" i="38"/>
  <c r="G173" i="37"/>
  <c r="I173" i="37" s="1"/>
  <c r="X93" i="38"/>
  <c r="G180" i="37"/>
  <c r="I180" i="37" s="1"/>
  <c r="AA93" i="38"/>
  <c r="G183" i="37"/>
  <c r="I183" i="37" s="1"/>
  <c r="W93" i="38"/>
  <c r="G179" i="37"/>
  <c r="I179" i="37" s="1"/>
  <c r="S93" i="38"/>
  <c r="G175" i="37"/>
  <c r="I175" i="37" s="1"/>
  <c r="O93" i="38"/>
  <c r="G171" i="37"/>
  <c r="I171" i="37" s="1"/>
  <c r="Z93" i="38"/>
  <c r="G182" i="37"/>
  <c r="I182" i="37" s="1"/>
  <c r="V93" i="38"/>
  <c r="G178" i="37"/>
  <c r="I178" i="37" s="1"/>
  <c r="R93" i="38"/>
  <c r="G174" i="37"/>
  <c r="I174" i="37" s="1"/>
  <c r="G165" i="37"/>
  <c r="I165" i="37" s="1"/>
  <c r="I93" i="38"/>
  <c r="K93" i="38"/>
  <c r="G167" i="37"/>
  <c r="I167" i="37" s="1"/>
  <c r="N93" i="38"/>
  <c r="G170" i="37"/>
  <c r="I170" i="37" s="1"/>
  <c r="J93" i="38"/>
  <c r="G166" i="37"/>
  <c r="I166" i="37" s="1"/>
  <c r="G169" i="37"/>
  <c r="I169" i="37" s="1"/>
  <c r="M93" i="38"/>
  <c r="G168" i="37"/>
  <c r="I168" i="37" s="1"/>
  <c r="L93" i="38"/>
  <c r="H87" i="38"/>
  <c r="G164" i="37" l="1"/>
  <c r="I164" i="37" s="1"/>
  <c r="H93" i="38"/>
  <c r="G87" i="38"/>
  <c r="G93" i="38" l="1"/>
  <c r="G163" i="37"/>
  <c r="I163" i="37" s="1"/>
  <c r="F88" i="38"/>
  <c r="F87" i="38" s="1"/>
  <c r="F93" i="38" l="1"/>
  <c r="G162" i="37"/>
  <c r="I162" i="37" s="1"/>
  <c r="AH83" i="38"/>
  <c r="AD84" i="38"/>
  <c r="AE84" i="38"/>
  <c r="AF84" i="38"/>
  <c r="AG84" i="38"/>
  <c r="AH84" i="38"/>
  <c r="AG81" i="38"/>
  <c r="AH81" i="38"/>
  <c r="AE81" i="38"/>
  <c r="AF81" i="38"/>
  <c r="AB84" i="38" l="1"/>
  <c r="AC84" i="38"/>
  <c r="AB81" i="38"/>
  <c r="AC81" i="38"/>
  <c r="AD81" i="38"/>
  <c r="AG69" i="38" l="1"/>
  <c r="AG70" i="38"/>
  <c r="AH70" i="38"/>
  <c r="AH69" i="38"/>
  <c r="AI70" i="38"/>
  <c r="AI69" i="38"/>
  <c r="AF77" i="38" l="1"/>
  <c r="AE77" i="38"/>
  <c r="AA77" i="38"/>
  <c r="AB77" i="38"/>
  <c r="AC77" i="38"/>
  <c r="AD77" i="38"/>
  <c r="Z77" i="38"/>
  <c r="Y77" i="38"/>
  <c r="P77" i="38"/>
  <c r="Q77" i="38"/>
  <c r="R77" i="38"/>
  <c r="S77" i="38"/>
  <c r="T77" i="38"/>
  <c r="U77" i="38"/>
  <c r="V77" i="38"/>
  <c r="W77" i="38"/>
  <c r="X77" i="38"/>
  <c r="O77" i="38"/>
  <c r="AH75" i="38" l="1"/>
  <c r="AI75" i="38"/>
  <c r="AG75" i="38"/>
  <c r="AD75" i="38"/>
  <c r="AE75" i="38"/>
  <c r="AF75" i="38"/>
  <c r="AC75" i="38"/>
  <c r="Z75" i="38"/>
  <c r="AA75" i="38"/>
  <c r="AB75" i="38"/>
  <c r="Y75" i="38"/>
  <c r="AH74" i="38"/>
  <c r="AI74" i="38"/>
  <c r="AG74" i="38"/>
  <c r="AE74" i="38"/>
  <c r="AF74" i="38"/>
  <c r="AD74" i="38"/>
  <c r="AC74" i="38"/>
  <c r="Z74" i="38"/>
  <c r="AA74" i="38"/>
  <c r="AB74" i="38"/>
  <c r="Y74" i="38"/>
  <c r="W74" i="38"/>
  <c r="X74" i="38"/>
  <c r="V74" i="38"/>
  <c r="T74" i="38"/>
  <c r="U74" i="38"/>
  <c r="S74" i="38"/>
  <c r="R74" i="38"/>
  <c r="Q74" i="38"/>
  <c r="P74" i="38"/>
  <c r="O74" i="38"/>
  <c r="J74" i="38"/>
  <c r="K74" i="38"/>
  <c r="L74" i="38"/>
  <c r="M74" i="38"/>
  <c r="N74" i="38"/>
  <c r="I74" i="38"/>
  <c r="H74" i="38"/>
  <c r="AA81" i="38" l="1"/>
  <c r="Z81" i="38"/>
  <c r="Y81" i="38"/>
  <c r="X81" i="38"/>
  <c r="W81" i="38"/>
  <c r="V81" i="38"/>
  <c r="U81" i="38"/>
  <c r="S81" i="38"/>
  <c r="T81" i="38"/>
  <c r="R81" i="38"/>
  <c r="Q81" i="38"/>
  <c r="P81" i="38"/>
  <c r="O81" i="38"/>
  <c r="N81" i="38"/>
  <c r="M81" i="38"/>
  <c r="L81" i="38"/>
  <c r="K81" i="38"/>
  <c r="J81" i="38"/>
  <c r="I81" i="38"/>
  <c r="G81" i="38"/>
  <c r="H81" i="38"/>
  <c r="F81" i="38"/>
  <c r="Y84" i="38"/>
  <c r="Z84" i="38"/>
  <c r="AA84" i="38"/>
  <c r="X84" i="38"/>
  <c r="V84" i="38"/>
  <c r="W84" i="38"/>
  <c r="U84" i="38"/>
  <c r="O84" i="38"/>
  <c r="P84" i="38"/>
  <c r="Q84" i="38"/>
  <c r="R84" i="38"/>
  <c r="S84" i="38"/>
  <c r="T84" i="38"/>
  <c r="J84" i="38"/>
  <c r="K84" i="38"/>
  <c r="L84" i="38"/>
  <c r="M84" i="38"/>
  <c r="N84" i="38"/>
  <c r="I84" i="38"/>
  <c r="H84" i="38"/>
  <c r="G84" i="38"/>
  <c r="F84" i="38"/>
  <c r="F83" i="38" s="1"/>
  <c r="H131" i="37" s="1"/>
  <c r="F36" i="60" l="1"/>
  <c r="G36" i="60" s="1"/>
  <c r="F35" i="60"/>
  <c r="F34" i="60"/>
  <c r="G34" i="60" s="1"/>
  <c r="F33" i="60"/>
  <c r="G33" i="60" s="1"/>
  <c r="F32" i="60"/>
  <c r="F37" i="60" l="1"/>
  <c r="F38" i="60" s="1"/>
  <c r="F39" i="60" s="1"/>
  <c r="G32" i="60"/>
  <c r="G37" i="60" s="1"/>
  <c r="C13" i="47" s="1"/>
  <c r="C14" i="47" s="1"/>
  <c r="C15" i="47" s="1"/>
  <c r="C16" i="47" s="1"/>
  <c r="F127" i="57"/>
  <c r="F128" i="57"/>
  <c r="F129" i="57"/>
  <c r="F130" i="57"/>
  <c r="F131" i="57"/>
  <c r="F132" i="57"/>
  <c r="F133" i="57"/>
  <c r="F134" i="57"/>
  <c r="F135" i="57"/>
  <c r="G135" i="57" s="1"/>
  <c r="F136" i="57"/>
  <c r="F137" i="57"/>
  <c r="F138" i="57"/>
  <c r="G138" i="57" s="1"/>
  <c r="F139" i="57"/>
  <c r="F140" i="57"/>
  <c r="F141" i="57"/>
  <c r="F142" i="57"/>
  <c r="F143" i="57"/>
  <c r="F144" i="57"/>
  <c r="F145" i="57"/>
  <c r="F146" i="57"/>
  <c r="G146" i="57" s="1"/>
  <c r="F147" i="57"/>
  <c r="F148" i="57"/>
  <c r="F149" i="57"/>
  <c r="F150" i="57"/>
  <c r="F151" i="57"/>
  <c r="F152" i="57"/>
  <c r="F153" i="57"/>
  <c r="G153" i="57" s="1"/>
  <c r="F154" i="57"/>
  <c r="F155" i="57"/>
  <c r="F156" i="57"/>
  <c r="F157" i="57"/>
  <c r="F158" i="57"/>
  <c r="F159" i="57"/>
  <c r="G159" i="57" s="1"/>
  <c r="F160" i="57"/>
  <c r="F161" i="57"/>
  <c r="F162" i="57"/>
  <c r="F163" i="57"/>
  <c r="F164" i="57"/>
  <c r="F165" i="57"/>
  <c r="F166" i="57"/>
  <c r="F167" i="57"/>
  <c r="F168" i="57"/>
  <c r="F169" i="57"/>
  <c r="F170" i="57"/>
  <c r="F171" i="57"/>
  <c r="F172" i="57"/>
  <c r="F173" i="57"/>
  <c r="G172" i="57" s="1"/>
  <c r="F174" i="57"/>
  <c r="F175" i="57"/>
  <c r="F176" i="57"/>
  <c r="G176" i="57" s="1"/>
  <c r="F177" i="57"/>
  <c r="F178" i="57"/>
  <c r="F179" i="57"/>
  <c r="F180" i="57"/>
  <c r="C24" i="45"/>
  <c r="G169" i="57" l="1"/>
  <c r="G160" i="57"/>
  <c r="G177" i="57"/>
  <c r="G147" i="57"/>
  <c r="F196" i="57"/>
  <c r="F197" i="57" s="1"/>
  <c r="F198" i="57" s="1"/>
  <c r="G154" i="57"/>
  <c r="G136" i="57"/>
  <c r="G196" i="57" s="1"/>
  <c r="G165" i="57"/>
  <c r="G142" i="57"/>
  <c r="G127" i="57"/>
  <c r="G38" i="60"/>
  <c r="G39" i="60" s="1"/>
  <c r="C25" i="45"/>
  <c r="C26" i="45" s="1"/>
  <c r="G197" i="57" l="1"/>
  <c r="G198" i="57" s="1"/>
  <c r="F220" i="30" l="1"/>
  <c r="F219" i="30"/>
  <c r="F218" i="30"/>
  <c r="G218" i="30" s="1"/>
  <c r="F217" i="30"/>
  <c r="F216" i="30"/>
  <c r="F215" i="30"/>
  <c r="F214" i="30"/>
  <c r="F213" i="30"/>
  <c r="F212" i="30"/>
  <c r="F211" i="30"/>
  <c r="F210" i="30"/>
  <c r="F209" i="30"/>
  <c r="G219" i="30" l="1"/>
  <c r="G209" i="30"/>
  <c r="G214" i="30"/>
  <c r="G221" i="30" l="1"/>
  <c r="C10" i="45" l="1"/>
  <c r="C9" i="45"/>
  <c r="C12" i="45" s="1"/>
  <c r="E76" i="38"/>
  <c r="F76" i="38"/>
  <c r="G76" i="38"/>
  <c r="H76" i="38"/>
  <c r="I76" i="38"/>
  <c r="J76" i="38"/>
  <c r="K76" i="38"/>
  <c r="L76" i="38"/>
  <c r="M76" i="38"/>
  <c r="N76" i="38"/>
  <c r="O76" i="38"/>
  <c r="H110" i="37" s="1"/>
  <c r="P76" i="38"/>
  <c r="H111" i="37" s="1"/>
  <c r="Q76" i="38"/>
  <c r="H112" i="37" s="1"/>
  <c r="R76" i="38"/>
  <c r="H113" i="37" s="1"/>
  <c r="S76" i="38"/>
  <c r="H114" i="37" s="1"/>
  <c r="T76" i="38"/>
  <c r="H115" i="37" s="1"/>
  <c r="U76" i="38"/>
  <c r="H116" i="37" s="1"/>
  <c r="V76" i="38"/>
  <c r="H117" i="37" s="1"/>
  <c r="W76" i="38"/>
  <c r="H118" i="37" s="1"/>
  <c r="X76" i="38"/>
  <c r="H119" i="37" s="1"/>
  <c r="Y76" i="38"/>
  <c r="H120" i="37" s="1"/>
  <c r="Z76" i="38"/>
  <c r="H121" i="37" s="1"/>
  <c r="AA76" i="38"/>
  <c r="H122" i="37" s="1"/>
  <c r="AB76" i="38"/>
  <c r="H123" i="37" s="1"/>
  <c r="AC76" i="38"/>
  <c r="H124" i="37" s="1"/>
  <c r="AD76" i="38"/>
  <c r="H125" i="37" s="1"/>
  <c r="AE76" i="38"/>
  <c r="H126" i="37" s="1"/>
  <c r="AF76" i="38"/>
  <c r="H127" i="37" s="1"/>
  <c r="AH76" i="38"/>
  <c r="H129" i="37" s="1"/>
  <c r="I73" i="38"/>
  <c r="G104" i="37" s="1"/>
  <c r="I104" i="37" s="1"/>
  <c r="J73" i="38"/>
  <c r="G105" i="37" s="1"/>
  <c r="I105" i="37" s="1"/>
  <c r="K73" i="38"/>
  <c r="G106" i="37" s="1"/>
  <c r="I106" i="37" s="1"/>
  <c r="L73" i="38"/>
  <c r="G107" i="37" s="1"/>
  <c r="I107" i="37" s="1"/>
  <c r="M73" i="38"/>
  <c r="G108" i="37" s="1"/>
  <c r="I108" i="37" s="1"/>
  <c r="N73" i="38"/>
  <c r="G109" i="37" s="1"/>
  <c r="I109" i="37" s="1"/>
  <c r="O73" i="38"/>
  <c r="G110" i="37" s="1"/>
  <c r="P73" i="38"/>
  <c r="G111" i="37" s="1"/>
  <c r="Q73" i="38"/>
  <c r="G112" i="37" s="1"/>
  <c r="R73" i="38"/>
  <c r="G113" i="37" s="1"/>
  <c r="S73" i="38"/>
  <c r="G114" i="37" s="1"/>
  <c r="T73" i="38"/>
  <c r="G115" i="37" s="1"/>
  <c r="U73" i="38"/>
  <c r="G116" i="37" s="1"/>
  <c r="V73" i="38"/>
  <c r="G117" i="37" s="1"/>
  <c r="W73" i="38"/>
  <c r="G118" i="37" s="1"/>
  <c r="X73" i="38"/>
  <c r="G119" i="37" s="1"/>
  <c r="Y73" i="38"/>
  <c r="G120" i="37" s="1"/>
  <c r="Z73" i="38"/>
  <c r="G121" i="37" s="1"/>
  <c r="AA73" i="38"/>
  <c r="G122" i="37" s="1"/>
  <c r="AB73" i="38"/>
  <c r="G123" i="37" s="1"/>
  <c r="AC73" i="38"/>
  <c r="G124" i="37" s="1"/>
  <c r="AD73" i="38"/>
  <c r="G125" i="37" s="1"/>
  <c r="AE73" i="38"/>
  <c r="G126" i="37" s="1"/>
  <c r="AF73" i="38"/>
  <c r="G127" i="37" s="1"/>
  <c r="AG73" i="38"/>
  <c r="G128" i="37" s="1"/>
  <c r="AH73" i="38"/>
  <c r="G129" i="37" s="1"/>
  <c r="AI73" i="38"/>
  <c r="I127" i="37" l="1"/>
  <c r="I123" i="37"/>
  <c r="I119" i="37"/>
  <c r="I115" i="37"/>
  <c r="I111" i="37"/>
  <c r="I126" i="37"/>
  <c r="I122" i="37"/>
  <c r="I118" i="37"/>
  <c r="I114" i="37"/>
  <c r="I110" i="37"/>
  <c r="I129" i="37"/>
  <c r="I124" i="37"/>
  <c r="I120" i="37"/>
  <c r="I116" i="37"/>
  <c r="I112" i="37"/>
  <c r="I125" i="37"/>
  <c r="I121" i="37"/>
  <c r="I117" i="37"/>
  <c r="I113" i="37"/>
  <c r="Z79" i="38"/>
  <c r="N79" i="38"/>
  <c r="J79" i="38"/>
  <c r="AD79" i="38"/>
  <c r="AC79" i="38"/>
  <c r="Y79" i="38"/>
  <c r="U79" i="38"/>
  <c r="Q79" i="38"/>
  <c r="M79" i="38"/>
  <c r="I79" i="38"/>
  <c r="AA79" i="38"/>
  <c r="W79" i="38"/>
  <c r="S79" i="38"/>
  <c r="O79" i="38"/>
  <c r="K79" i="38"/>
  <c r="AF79" i="38"/>
  <c r="AB79" i="38"/>
  <c r="X79" i="38"/>
  <c r="T79" i="38"/>
  <c r="P79" i="38"/>
  <c r="L79" i="38"/>
  <c r="C13" i="45"/>
  <c r="C14" i="45" s="1"/>
  <c r="AH79" i="38"/>
  <c r="AE79" i="38"/>
  <c r="V79" i="38"/>
  <c r="R79" i="38"/>
  <c r="F15" i="54"/>
  <c r="G15" i="54" s="1"/>
  <c r="F14" i="54"/>
  <c r="G14" i="54" s="1"/>
  <c r="F13" i="54"/>
  <c r="G13" i="54" s="1"/>
  <c r="F121" i="57"/>
  <c r="F120" i="57"/>
  <c r="F119" i="57"/>
  <c r="F118" i="57"/>
  <c r="F117" i="57"/>
  <c r="F116" i="57"/>
  <c r="F115" i="57"/>
  <c r="F114" i="57"/>
  <c r="F113" i="57"/>
  <c r="F112" i="57"/>
  <c r="F111" i="57"/>
  <c r="F110" i="57"/>
  <c r="F109" i="57"/>
  <c r="F108" i="57"/>
  <c r="F107" i="57"/>
  <c r="F106" i="57"/>
  <c r="F105" i="57"/>
  <c r="G105" i="57" s="1"/>
  <c r="F104" i="57"/>
  <c r="G104" i="57" s="1"/>
  <c r="F103" i="57"/>
  <c r="F102" i="57"/>
  <c r="F101" i="57"/>
  <c r="G101" i="57" s="1"/>
  <c r="F100" i="57"/>
  <c r="F99" i="57"/>
  <c r="F98" i="57"/>
  <c r="F97" i="57"/>
  <c r="F96" i="57"/>
  <c r="F95" i="57"/>
  <c r="F94" i="57"/>
  <c r="F93" i="57"/>
  <c r="F92" i="57"/>
  <c r="F91" i="57"/>
  <c r="F90" i="57"/>
  <c r="G90" i="57" s="1"/>
  <c r="F89" i="57"/>
  <c r="F88" i="57"/>
  <c r="F87" i="57"/>
  <c r="F86" i="57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G73" i="57" s="1"/>
  <c r="F72" i="57"/>
  <c r="F71" i="57"/>
  <c r="F70" i="57"/>
  <c r="F69" i="57"/>
  <c r="F68" i="57"/>
  <c r="F67" i="57"/>
  <c r="F66" i="57"/>
  <c r="F65" i="57"/>
  <c r="G83" i="38"/>
  <c r="H132" i="37" s="1"/>
  <c r="H83" i="38"/>
  <c r="H133" i="37" s="1"/>
  <c r="I83" i="38"/>
  <c r="H134" i="37" s="1"/>
  <c r="J83" i="38"/>
  <c r="H135" i="37" s="1"/>
  <c r="K83" i="38"/>
  <c r="H136" i="37" s="1"/>
  <c r="L83" i="38"/>
  <c r="H137" i="37" s="1"/>
  <c r="M83" i="38"/>
  <c r="H138" i="37" s="1"/>
  <c r="N83" i="38"/>
  <c r="H139" i="37" s="1"/>
  <c r="O83" i="38"/>
  <c r="H140" i="37" s="1"/>
  <c r="P83" i="38"/>
  <c r="H141" i="37" s="1"/>
  <c r="Q83" i="38"/>
  <c r="H142" i="37" s="1"/>
  <c r="R83" i="38"/>
  <c r="H143" i="37" s="1"/>
  <c r="S83" i="38"/>
  <c r="H144" i="37" s="1"/>
  <c r="T83" i="38"/>
  <c r="H145" i="37" s="1"/>
  <c r="U83" i="38"/>
  <c r="H146" i="37" s="1"/>
  <c r="V83" i="38"/>
  <c r="H147" i="37" s="1"/>
  <c r="W83" i="38"/>
  <c r="H148" i="37" s="1"/>
  <c r="X83" i="38"/>
  <c r="H149" i="37" s="1"/>
  <c r="Y83" i="38"/>
  <c r="H150" i="37" s="1"/>
  <c r="Z83" i="38"/>
  <c r="H151" i="37" s="1"/>
  <c r="AA83" i="38"/>
  <c r="H152" i="37" s="1"/>
  <c r="AB83" i="38"/>
  <c r="H153" i="37" s="1"/>
  <c r="AC83" i="38"/>
  <c r="H154" i="37" s="1"/>
  <c r="AD83" i="38"/>
  <c r="H155" i="37" s="1"/>
  <c r="AE83" i="38"/>
  <c r="H156" i="37" s="1"/>
  <c r="AF83" i="38"/>
  <c r="H157" i="37" s="1"/>
  <c r="AG83" i="38"/>
  <c r="H158" i="37" s="1"/>
  <c r="H159" i="37"/>
  <c r="AI83" i="38"/>
  <c r="H160" i="37" s="1"/>
  <c r="E83" i="38"/>
  <c r="H130" i="37" s="1"/>
  <c r="E80" i="38"/>
  <c r="G130" i="37" s="1"/>
  <c r="G80" i="38"/>
  <c r="G132" i="37" s="1"/>
  <c r="H80" i="38"/>
  <c r="G133" i="37" s="1"/>
  <c r="I80" i="38"/>
  <c r="G134" i="37" s="1"/>
  <c r="J80" i="38"/>
  <c r="G135" i="37" s="1"/>
  <c r="K80" i="38"/>
  <c r="G136" i="37" s="1"/>
  <c r="L80" i="38"/>
  <c r="G137" i="37" s="1"/>
  <c r="M80" i="38"/>
  <c r="G138" i="37" s="1"/>
  <c r="N80" i="38"/>
  <c r="G139" i="37" s="1"/>
  <c r="O80" i="38"/>
  <c r="G140" i="37" s="1"/>
  <c r="P80" i="38"/>
  <c r="G141" i="37" s="1"/>
  <c r="Q80" i="38"/>
  <c r="G142" i="37" s="1"/>
  <c r="R80" i="38"/>
  <c r="G143" i="37" s="1"/>
  <c r="S80" i="38"/>
  <c r="G144" i="37" s="1"/>
  <c r="T80" i="38"/>
  <c r="G145" i="37" s="1"/>
  <c r="U80" i="38"/>
  <c r="G146" i="37" s="1"/>
  <c r="V80" i="38"/>
  <c r="G147" i="37" s="1"/>
  <c r="W80" i="38"/>
  <c r="G148" i="37" s="1"/>
  <c r="X80" i="38"/>
  <c r="G149" i="37" s="1"/>
  <c r="Y80" i="38"/>
  <c r="G150" i="37" s="1"/>
  <c r="Z80" i="38"/>
  <c r="G151" i="37" s="1"/>
  <c r="AA80" i="38"/>
  <c r="G152" i="37" s="1"/>
  <c r="AB80" i="38"/>
  <c r="G153" i="37" s="1"/>
  <c r="AC80" i="38"/>
  <c r="G154" i="37" s="1"/>
  <c r="AD80" i="38"/>
  <c r="G155" i="37" s="1"/>
  <c r="AE80" i="38"/>
  <c r="AF80" i="38"/>
  <c r="G157" i="37" s="1"/>
  <c r="AG80" i="38"/>
  <c r="G158" i="37" s="1"/>
  <c r="AH80" i="38"/>
  <c r="G159" i="37" s="1"/>
  <c r="F80" i="38"/>
  <c r="G131" i="37" s="1"/>
  <c r="I131" i="37" s="1"/>
  <c r="I160" i="37" l="1"/>
  <c r="I140" i="37"/>
  <c r="I132" i="37"/>
  <c r="I148" i="37"/>
  <c r="I136" i="37"/>
  <c r="I159" i="37"/>
  <c r="I151" i="37"/>
  <c r="I143" i="37"/>
  <c r="I139" i="37"/>
  <c r="I135" i="37"/>
  <c r="I158" i="37"/>
  <c r="I154" i="37"/>
  <c r="I150" i="37"/>
  <c r="I146" i="37"/>
  <c r="I138" i="37"/>
  <c r="I134" i="37"/>
  <c r="G156" i="37"/>
  <c r="I156" i="37" s="1"/>
  <c r="I157" i="37"/>
  <c r="I153" i="37"/>
  <c r="I149" i="37"/>
  <c r="I145" i="37"/>
  <c r="I141" i="37"/>
  <c r="I137" i="37"/>
  <c r="I133" i="37"/>
  <c r="I152" i="37"/>
  <c r="I144" i="37"/>
  <c r="I155" i="37"/>
  <c r="I147" i="37"/>
  <c r="I130" i="37"/>
  <c r="I142" i="37"/>
  <c r="T86" i="38"/>
  <c r="N86" i="38"/>
  <c r="F86" i="38"/>
  <c r="E86" i="38"/>
  <c r="AF86" i="38"/>
  <c r="X86" i="38"/>
  <c r="P86" i="38"/>
  <c r="H86" i="38"/>
  <c r="AB86" i="38"/>
  <c r="L86" i="38"/>
  <c r="AA86" i="38"/>
  <c r="G86" i="38"/>
  <c r="AH86" i="38"/>
  <c r="AD86" i="38"/>
  <c r="V86" i="38"/>
  <c r="J86" i="38"/>
  <c r="AG86" i="38"/>
  <c r="AC86" i="38"/>
  <c r="Y86" i="38"/>
  <c r="U86" i="38"/>
  <c r="M86" i="38"/>
  <c r="I86" i="38"/>
  <c r="AE86" i="38"/>
  <c r="Z86" i="38"/>
  <c r="S86" i="38"/>
  <c r="O86" i="38"/>
  <c r="R86" i="38"/>
  <c r="Q86" i="38"/>
  <c r="K86" i="38"/>
  <c r="W86" i="38"/>
  <c r="G16" i="54"/>
  <c r="F16" i="54"/>
  <c r="G74" i="57"/>
  <c r="G79" i="57"/>
  <c r="G94" i="57"/>
  <c r="G102" i="57"/>
  <c r="G91" i="57"/>
  <c r="G85" i="57"/>
  <c r="G111" i="57"/>
  <c r="F124" i="57"/>
  <c r="F125" i="57" s="1"/>
  <c r="F126" i="57" s="1"/>
  <c r="G65" i="57"/>
  <c r="G69" i="57"/>
  <c r="G96" i="57"/>
  <c r="G106" i="57"/>
  <c r="G113" i="57"/>
  <c r="G76" i="57"/>
  <c r="F17" i="54" l="1"/>
  <c r="F18" i="54" s="1"/>
  <c r="G17" i="54"/>
  <c r="G18" i="54" s="1"/>
  <c r="G124" i="57"/>
  <c r="G125" i="57" s="1"/>
  <c r="G126" i="57" s="1"/>
  <c r="AI76" i="38"/>
  <c r="AI79" i="38" s="1"/>
  <c r="E73" i="38"/>
  <c r="F73" i="38"/>
  <c r="G73" i="38"/>
  <c r="H73" i="38"/>
  <c r="G79" i="38" l="1"/>
  <c r="G102" i="37"/>
  <c r="I102" i="37" s="1"/>
  <c r="F79" i="38"/>
  <c r="G101" i="37"/>
  <c r="I101" i="37" s="1"/>
  <c r="E79" i="38"/>
  <c r="G100" i="37"/>
  <c r="I100" i="37" s="1"/>
  <c r="H79" i="38"/>
  <c r="G103" i="37"/>
  <c r="I103" i="37" s="1"/>
  <c r="F28" i="60"/>
  <c r="G28" i="60" s="1"/>
  <c r="F27" i="60"/>
  <c r="F26" i="60"/>
  <c r="F25" i="60"/>
  <c r="F24" i="60"/>
  <c r="F23" i="60"/>
  <c r="F22" i="60"/>
  <c r="F21" i="60"/>
  <c r="F20" i="60"/>
  <c r="F19" i="60"/>
  <c r="F18" i="60"/>
  <c r="F17" i="60"/>
  <c r="F16" i="60"/>
  <c r="F15" i="60"/>
  <c r="F14" i="60"/>
  <c r="F13" i="60"/>
  <c r="F12" i="60"/>
  <c r="F11" i="60"/>
  <c r="F10" i="60"/>
  <c r="F9" i="60"/>
  <c r="F8" i="60"/>
  <c r="G16" i="60" l="1"/>
  <c r="G10" i="60"/>
  <c r="G18" i="60"/>
  <c r="G22" i="60"/>
  <c r="G8" i="60"/>
  <c r="G12" i="60"/>
  <c r="G24" i="60"/>
  <c r="F29" i="60"/>
  <c r="G29" i="60" l="1"/>
  <c r="G30" i="60" s="1"/>
  <c r="G31" i="60" s="1"/>
  <c r="F30" i="60"/>
  <c r="F31" i="60" s="1"/>
  <c r="C16" i="45" l="1"/>
  <c r="C15" i="45"/>
  <c r="C18" i="45" s="1"/>
  <c r="AJ8" i="45"/>
  <c r="AM3" i="45"/>
  <c r="C19" i="45" l="1"/>
  <c r="C20" i="45" s="1"/>
  <c r="F60" i="57" l="1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G46" i="57" s="1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AI68" i="38"/>
  <c r="G99" i="37" s="1"/>
  <c r="G47" i="57" l="1"/>
  <c r="G7" i="57"/>
  <c r="G50" i="57"/>
  <c r="G57" i="57"/>
  <c r="G9" i="57"/>
  <c r="G31" i="57"/>
  <c r="G15" i="57"/>
  <c r="G35" i="57"/>
  <c r="G18" i="57"/>
  <c r="G42" i="57"/>
  <c r="F62" i="57"/>
  <c r="G62" i="57" l="1"/>
  <c r="F63" i="57"/>
  <c r="F64" i="57" s="1"/>
  <c r="G63" i="57" l="1"/>
  <c r="G64" i="57" s="1"/>
  <c r="AH68" i="38"/>
  <c r="G98" i="37" s="1"/>
  <c r="AG68" i="38" l="1"/>
  <c r="G97" i="37" s="1"/>
  <c r="F9" i="54"/>
  <c r="G9" i="54" s="1"/>
  <c r="F7" i="54"/>
  <c r="G7" i="54" s="1"/>
  <c r="G10" i="54" l="1"/>
  <c r="G12" i="54" s="1"/>
  <c r="F10" i="54"/>
  <c r="F11" i="54" l="1"/>
  <c r="F12" i="54" s="1"/>
  <c r="C9" i="47" l="1"/>
  <c r="C10" i="47" s="1"/>
  <c r="AJ8" i="47"/>
  <c r="AM3" i="47"/>
  <c r="C11" i="47" l="1"/>
  <c r="C12" i="47" s="1"/>
  <c r="F14" i="44" l="1"/>
  <c r="F13" i="44"/>
  <c r="F12" i="44"/>
  <c r="F11" i="44"/>
  <c r="F10" i="44"/>
  <c r="F9" i="44"/>
  <c r="F8" i="44"/>
  <c r="F7" i="44"/>
  <c r="G11" i="44" l="1"/>
  <c r="G7" i="44"/>
  <c r="F18" i="44"/>
  <c r="G18" i="44" l="1"/>
  <c r="G19" i="44" s="1"/>
  <c r="F19" i="44"/>
  <c r="F20" i="44" s="1"/>
  <c r="G20" i="44" l="1"/>
  <c r="G20" i="39"/>
  <c r="F20" i="39"/>
  <c r="F21" i="39" s="1"/>
  <c r="G12" i="39"/>
  <c r="G13" i="39" s="1"/>
  <c r="F11" i="39"/>
  <c r="F12" i="39" s="1"/>
  <c r="G8" i="39"/>
  <c r="G9" i="39" s="1"/>
  <c r="F7" i="39"/>
  <c r="F8" i="39" s="1"/>
  <c r="F102" i="29"/>
  <c r="F101" i="29"/>
  <c r="F100" i="29"/>
  <c r="F99" i="29"/>
  <c r="F98" i="29"/>
  <c r="G98" i="29" s="1"/>
  <c r="F91" i="29"/>
  <c r="F90" i="29"/>
  <c r="F89" i="29"/>
  <c r="G89" i="29" s="1"/>
  <c r="F88" i="29"/>
  <c r="F87" i="29"/>
  <c r="F86" i="29"/>
  <c r="F85" i="29"/>
  <c r="G85" i="29" s="1"/>
  <c r="F84" i="29"/>
  <c r="F83" i="29"/>
  <c r="G82" i="29" s="1"/>
  <c r="F82" i="29"/>
  <c r="F80" i="29"/>
  <c r="G80" i="29" s="1"/>
  <c r="F79" i="29"/>
  <c r="F78" i="29"/>
  <c r="G78" i="29" s="1"/>
  <c r="F77" i="29"/>
  <c r="F76" i="29"/>
  <c r="F75" i="29"/>
  <c r="F74" i="29"/>
  <c r="F73" i="29"/>
  <c r="F72" i="29"/>
  <c r="G70" i="29" s="1"/>
  <c r="F71" i="29"/>
  <c r="F70" i="29"/>
  <c r="F69" i="29"/>
  <c r="F67" i="29"/>
  <c r="G66" i="29"/>
  <c r="F66" i="29"/>
  <c r="F65" i="29"/>
  <c r="F64" i="29"/>
  <c r="F63" i="29"/>
  <c r="F62" i="29"/>
  <c r="F61" i="29"/>
  <c r="F60" i="29"/>
  <c r="F59" i="29"/>
  <c r="F58" i="29"/>
  <c r="F57" i="29"/>
  <c r="F56" i="29"/>
  <c r="G56" i="29" s="1"/>
  <c r="F55" i="29"/>
  <c r="F54" i="29"/>
  <c r="G54" i="29" s="1"/>
  <c r="F53" i="29"/>
  <c r="F52" i="29"/>
  <c r="G52" i="29" s="1"/>
  <c r="F51" i="29"/>
  <c r="F50" i="29"/>
  <c r="F49" i="29"/>
  <c r="F48" i="29"/>
  <c r="G48" i="29" s="1"/>
  <c r="F37" i="29"/>
  <c r="F36" i="29"/>
  <c r="F35" i="29"/>
  <c r="F34" i="29"/>
  <c r="F33" i="29"/>
  <c r="F32" i="29"/>
  <c r="G31" i="29" s="1"/>
  <c r="F31" i="29"/>
  <c r="F30" i="29"/>
  <c r="F29" i="29"/>
  <c r="F28" i="29"/>
  <c r="F27" i="29"/>
  <c r="F26" i="29"/>
  <c r="G26" i="29" s="1"/>
  <c r="F25" i="29"/>
  <c r="F24" i="29"/>
  <c r="F23" i="29"/>
  <c r="G22" i="29"/>
  <c r="F22" i="29"/>
  <c r="F21" i="29"/>
  <c r="F20" i="29"/>
  <c r="F19" i="29"/>
  <c r="F18" i="29"/>
  <c r="F17" i="29"/>
  <c r="G17" i="29" s="1"/>
  <c r="F16" i="29"/>
  <c r="F15" i="29"/>
  <c r="F14" i="29"/>
  <c r="F13" i="29"/>
  <c r="G12" i="29" s="1"/>
  <c r="F12" i="29"/>
  <c r="F11" i="29"/>
  <c r="F10" i="29"/>
  <c r="G10" i="29" s="1"/>
  <c r="F9" i="29"/>
  <c r="F8" i="29"/>
  <c r="F7" i="29"/>
  <c r="F45" i="29" s="1"/>
  <c r="G17" i="41"/>
  <c r="F17" i="41"/>
  <c r="F10" i="41"/>
  <c r="G10" i="41" s="1"/>
  <c r="G11" i="41" s="1"/>
  <c r="F9" i="41"/>
  <c r="F8" i="41"/>
  <c r="F7" i="41"/>
  <c r="F221" i="30"/>
  <c r="F222" i="30" s="1"/>
  <c r="F201" i="30"/>
  <c r="F200" i="30"/>
  <c r="F199" i="30"/>
  <c r="F198" i="30"/>
  <c r="G197" i="30" s="1"/>
  <c r="F197" i="30"/>
  <c r="F196" i="30"/>
  <c r="F195" i="30"/>
  <c r="F194" i="30"/>
  <c r="F193" i="30"/>
  <c r="F192" i="30"/>
  <c r="F191" i="30"/>
  <c r="F190" i="30"/>
  <c r="F189" i="30"/>
  <c r="F188" i="30"/>
  <c r="F187" i="30"/>
  <c r="F186" i="30"/>
  <c r="F185" i="30"/>
  <c r="F184" i="30"/>
  <c r="F183" i="30"/>
  <c r="F182" i="30"/>
  <c r="F181" i="30"/>
  <c r="F180" i="30"/>
  <c r="F179" i="30"/>
  <c r="F178" i="30"/>
  <c r="F177" i="30"/>
  <c r="F176" i="30"/>
  <c r="F175" i="30"/>
  <c r="F174" i="30"/>
  <c r="G174" i="30" s="1"/>
  <c r="F173" i="30"/>
  <c r="F172" i="30"/>
  <c r="F171" i="30"/>
  <c r="F170" i="30"/>
  <c r="F169" i="30"/>
  <c r="F168" i="30"/>
  <c r="F167" i="30"/>
  <c r="F166" i="30"/>
  <c r="F165" i="30"/>
  <c r="F164" i="30"/>
  <c r="F163" i="30"/>
  <c r="F162" i="30"/>
  <c r="G162" i="30" s="1"/>
  <c r="F161" i="30"/>
  <c r="F160" i="30"/>
  <c r="F159" i="30"/>
  <c r="F158" i="30"/>
  <c r="F157" i="30"/>
  <c r="F156" i="30"/>
  <c r="F155" i="30"/>
  <c r="F154" i="30"/>
  <c r="F153" i="30"/>
  <c r="F152" i="30"/>
  <c r="F151" i="30"/>
  <c r="G150" i="30"/>
  <c r="F150" i="30"/>
  <c r="F149" i="30"/>
  <c r="F148" i="30"/>
  <c r="F147" i="30"/>
  <c r="F146" i="30"/>
  <c r="F145" i="30"/>
  <c r="F144" i="30"/>
  <c r="F143" i="30"/>
  <c r="F142" i="30"/>
  <c r="F141" i="30"/>
  <c r="F140" i="30"/>
  <c r="F139" i="30"/>
  <c r="F138" i="30"/>
  <c r="F137" i="30"/>
  <c r="F136" i="30"/>
  <c r="F135" i="30"/>
  <c r="G135" i="30" s="1"/>
  <c r="F125" i="30"/>
  <c r="F124" i="30"/>
  <c r="F123" i="30"/>
  <c r="F122" i="30"/>
  <c r="F121" i="30"/>
  <c r="F120" i="30"/>
  <c r="F119" i="30"/>
  <c r="F118" i="30"/>
  <c r="F117" i="30"/>
  <c r="F116" i="30"/>
  <c r="F115" i="30"/>
  <c r="F114" i="30"/>
  <c r="F113" i="30"/>
  <c r="F112" i="30"/>
  <c r="F111" i="30"/>
  <c r="F110" i="30"/>
  <c r="F109" i="30"/>
  <c r="F108" i="30"/>
  <c r="F107" i="30"/>
  <c r="F106" i="30"/>
  <c r="F94" i="30"/>
  <c r="F93" i="30"/>
  <c r="F92" i="30"/>
  <c r="F91" i="30"/>
  <c r="F90" i="30"/>
  <c r="F89" i="30"/>
  <c r="F88" i="30"/>
  <c r="F87" i="30"/>
  <c r="F86" i="30"/>
  <c r="F85" i="30"/>
  <c r="F84" i="30"/>
  <c r="G84" i="30" s="1"/>
  <c r="F83" i="30"/>
  <c r="F82" i="30"/>
  <c r="F81" i="30"/>
  <c r="F80" i="30"/>
  <c r="F79" i="30"/>
  <c r="F78" i="30"/>
  <c r="F77" i="30"/>
  <c r="F76" i="30"/>
  <c r="F75" i="30"/>
  <c r="F74" i="30"/>
  <c r="F73" i="30"/>
  <c r="F72" i="30"/>
  <c r="F71" i="30"/>
  <c r="F70" i="30"/>
  <c r="F69" i="30"/>
  <c r="F68" i="30"/>
  <c r="F67" i="30"/>
  <c r="F66" i="30"/>
  <c r="F65" i="30"/>
  <c r="F64" i="30"/>
  <c r="F63" i="30"/>
  <c r="F62" i="30"/>
  <c r="F61" i="30"/>
  <c r="F60" i="30"/>
  <c r="F59" i="30"/>
  <c r="F58" i="30"/>
  <c r="F57" i="30"/>
  <c r="F56" i="30"/>
  <c r="F45" i="30"/>
  <c r="F44" i="30"/>
  <c r="F43" i="30"/>
  <c r="F42" i="30"/>
  <c r="F41" i="30"/>
  <c r="F40" i="30"/>
  <c r="F39" i="30"/>
  <c r="F38" i="30"/>
  <c r="F37" i="30"/>
  <c r="F36" i="30"/>
  <c r="F35" i="30"/>
  <c r="F34" i="30"/>
  <c r="F33" i="30"/>
  <c r="F32" i="30"/>
  <c r="F31" i="30"/>
  <c r="F30" i="30"/>
  <c r="F29" i="30"/>
  <c r="F28" i="30"/>
  <c r="F27" i="30"/>
  <c r="F26" i="30"/>
  <c r="F25" i="30"/>
  <c r="F24" i="30"/>
  <c r="F23" i="30"/>
  <c r="F22" i="30"/>
  <c r="F21" i="30"/>
  <c r="F20" i="30"/>
  <c r="G17" i="30"/>
  <c r="F7" i="30"/>
  <c r="F17" i="30" s="1"/>
  <c r="F18" i="30" s="1"/>
  <c r="G16" i="43"/>
  <c r="G15" i="43"/>
  <c r="F15" i="43"/>
  <c r="F9" i="43"/>
  <c r="F8" i="43"/>
  <c r="G8" i="43" s="1"/>
  <c r="G10" i="43" s="1"/>
  <c r="G21" i="32"/>
  <c r="G22" i="32" s="1"/>
  <c r="F21" i="32"/>
  <c r="F14" i="32"/>
  <c r="F15" i="32" s="1"/>
  <c r="F13" i="32"/>
  <c r="G13" i="32" s="1"/>
  <c r="G14" i="32" s="1"/>
  <c r="F9" i="32"/>
  <c r="G9" i="32" s="1"/>
  <c r="F8" i="32"/>
  <c r="G8" i="32" s="1"/>
  <c r="G12" i="42"/>
  <c r="G13" i="42" s="1"/>
  <c r="F12" i="42"/>
  <c r="E7" i="42"/>
  <c r="F7" i="42" s="1"/>
  <c r="D7" i="42"/>
  <c r="G18" i="40"/>
  <c r="G19" i="40" s="1"/>
  <c r="F18" i="40"/>
  <c r="F19" i="40" s="1"/>
  <c r="F16" i="40"/>
  <c r="G14" i="40"/>
  <c r="G15" i="40" s="1"/>
  <c r="F14" i="40"/>
  <c r="F15" i="40" s="1"/>
  <c r="F12" i="40"/>
  <c r="F8" i="40"/>
  <c r="D8" i="40"/>
  <c r="F7" i="40"/>
  <c r="G7" i="40" s="1"/>
  <c r="G9" i="40" s="1"/>
  <c r="D7" i="40"/>
  <c r="F15" i="36"/>
  <c r="G15" i="36" s="1"/>
  <c r="G16" i="36" s="1"/>
  <c r="F11" i="36"/>
  <c r="G11" i="36" s="1"/>
  <c r="G12" i="36" s="1"/>
  <c r="G8" i="36"/>
  <c r="F7" i="36"/>
  <c r="F8" i="36" s="1"/>
  <c r="G20" i="35"/>
  <c r="F20" i="35"/>
  <c r="E15" i="35"/>
  <c r="F15" i="35" s="1"/>
  <c r="D15" i="35"/>
  <c r="E11" i="35"/>
  <c r="F11" i="35" s="1"/>
  <c r="G11" i="35" s="1"/>
  <c r="D11" i="35"/>
  <c r="E10" i="35"/>
  <c r="F10" i="35" s="1"/>
  <c r="G10" i="35" s="1"/>
  <c r="D10" i="35"/>
  <c r="E9" i="35"/>
  <c r="F9" i="35" s="1"/>
  <c r="G9" i="35" s="1"/>
  <c r="D9" i="35"/>
  <c r="E8" i="35"/>
  <c r="F8" i="35" s="1"/>
  <c r="D8" i="35"/>
  <c r="E7" i="35"/>
  <c r="F7" i="35" s="1"/>
  <c r="G7" i="35" s="1"/>
  <c r="D7" i="35"/>
  <c r="F277" i="34"/>
  <c r="F278" i="34" s="1"/>
  <c r="G276" i="34"/>
  <c r="G277" i="34" s="1"/>
  <c r="F267" i="34"/>
  <c r="G267" i="34" s="1"/>
  <c r="F266" i="34"/>
  <c r="G266" i="34" s="1"/>
  <c r="F265" i="34"/>
  <c r="F264" i="34"/>
  <c r="F263" i="34"/>
  <c r="G263" i="34" s="1"/>
  <c r="F262" i="34"/>
  <c r="F261" i="34"/>
  <c r="F260" i="34"/>
  <c r="F259" i="34"/>
  <c r="G259" i="34" s="1"/>
  <c r="F258" i="34"/>
  <c r="G258" i="34" s="1"/>
  <c r="F257" i="34"/>
  <c r="F256" i="34"/>
  <c r="F255" i="34"/>
  <c r="G255" i="34" s="1"/>
  <c r="F254" i="34"/>
  <c r="F253" i="34"/>
  <c r="G253" i="34" s="1"/>
  <c r="F252" i="34"/>
  <c r="F251" i="34"/>
  <c r="F250" i="34"/>
  <c r="F249" i="34"/>
  <c r="F248" i="34"/>
  <c r="F243" i="34"/>
  <c r="G243" i="34" s="1"/>
  <c r="D243" i="34"/>
  <c r="E242" i="34"/>
  <c r="D242" i="34"/>
  <c r="E241" i="34"/>
  <c r="D241" i="34"/>
  <c r="E240" i="34"/>
  <c r="D240" i="34"/>
  <c r="E239" i="34"/>
  <c r="F239" i="34" s="1"/>
  <c r="D239" i="34"/>
  <c r="F238" i="34"/>
  <c r="D238" i="34"/>
  <c r="F237" i="34"/>
  <c r="D237" i="34"/>
  <c r="E236" i="34"/>
  <c r="D236" i="34"/>
  <c r="E235" i="34"/>
  <c r="F235" i="34" s="1"/>
  <c r="D235" i="34"/>
  <c r="E234" i="34"/>
  <c r="D234" i="34"/>
  <c r="F234" i="34" s="1"/>
  <c r="E233" i="34"/>
  <c r="D233" i="34"/>
  <c r="E232" i="34"/>
  <c r="D232" i="34"/>
  <c r="F232" i="34" s="1"/>
  <c r="E231" i="34"/>
  <c r="D231" i="34"/>
  <c r="E230" i="34"/>
  <c r="F230" i="34" s="1"/>
  <c r="D230" i="34"/>
  <c r="E229" i="34"/>
  <c r="F229" i="34" s="1"/>
  <c r="D229" i="34"/>
  <c r="E228" i="34"/>
  <c r="F228" i="34" s="1"/>
  <c r="D228" i="34"/>
  <c r="E227" i="34"/>
  <c r="D227" i="34"/>
  <c r="E226" i="34"/>
  <c r="F226" i="34" s="1"/>
  <c r="D226" i="34"/>
  <c r="E225" i="34"/>
  <c r="D225" i="34"/>
  <c r="F225" i="34" s="1"/>
  <c r="E224" i="34"/>
  <c r="D224" i="34"/>
  <c r="E223" i="34"/>
  <c r="D223" i="34"/>
  <c r="F223" i="34" s="1"/>
  <c r="E222" i="34"/>
  <c r="D222" i="34"/>
  <c r="E221" i="34"/>
  <c r="F221" i="34" s="1"/>
  <c r="D221" i="34"/>
  <c r="E220" i="34"/>
  <c r="F220" i="34" s="1"/>
  <c r="D220" i="34"/>
  <c r="E219" i="34"/>
  <c r="D219" i="34"/>
  <c r="E218" i="34"/>
  <c r="F218" i="34" s="1"/>
  <c r="D218" i="34"/>
  <c r="F217" i="34"/>
  <c r="E217" i="34"/>
  <c r="D217" i="34"/>
  <c r="E216" i="34"/>
  <c r="D216" i="34"/>
  <c r="E215" i="34"/>
  <c r="D215" i="34"/>
  <c r="F215" i="34" s="1"/>
  <c r="E214" i="34"/>
  <c r="D214" i="34"/>
  <c r="E213" i="34"/>
  <c r="F213" i="34" s="1"/>
  <c r="D213" i="34"/>
  <c r="E212" i="34"/>
  <c r="F212" i="34" s="1"/>
  <c r="D212" i="34"/>
  <c r="E211" i="34"/>
  <c r="D211" i="34"/>
  <c r="E210" i="34"/>
  <c r="F210" i="34" s="1"/>
  <c r="D210" i="34"/>
  <c r="E209" i="34"/>
  <c r="D209" i="34"/>
  <c r="F209" i="34" s="1"/>
  <c r="E208" i="34"/>
  <c r="D208" i="34"/>
  <c r="E207" i="34"/>
  <c r="D207" i="34"/>
  <c r="E206" i="34"/>
  <c r="D206" i="34"/>
  <c r="F206" i="34" s="1"/>
  <c r="E205" i="34"/>
  <c r="D205" i="34"/>
  <c r="E204" i="34"/>
  <c r="F204" i="34" s="1"/>
  <c r="D204" i="34"/>
  <c r="E203" i="34"/>
  <c r="F203" i="34" s="1"/>
  <c r="D203" i="34"/>
  <c r="E202" i="34"/>
  <c r="D202" i="34"/>
  <c r="E201" i="34"/>
  <c r="F201" i="34" s="1"/>
  <c r="D201" i="34"/>
  <c r="E200" i="34"/>
  <c r="D200" i="34"/>
  <c r="F200" i="34" s="1"/>
  <c r="D199" i="34"/>
  <c r="F199" i="34" s="1"/>
  <c r="D198" i="34"/>
  <c r="F198" i="34" s="1"/>
  <c r="E197" i="34"/>
  <c r="D197" i="34"/>
  <c r="E196" i="34"/>
  <c r="D196" i="34"/>
  <c r="E195" i="34"/>
  <c r="D195" i="34"/>
  <c r="E194" i="34"/>
  <c r="F194" i="34" s="1"/>
  <c r="D194" i="34"/>
  <c r="E193" i="34"/>
  <c r="F193" i="34" s="1"/>
  <c r="D193" i="34"/>
  <c r="E192" i="34"/>
  <c r="F192" i="34" s="1"/>
  <c r="D192" i="34"/>
  <c r="F191" i="34"/>
  <c r="F190" i="34"/>
  <c r="F189" i="34"/>
  <c r="E188" i="34"/>
  <c r="F188" i="34" s="1"/>
  <c r="E187" i="34"/>
  <c r="F187" i="34" s="1"/>
  <c r="E186" i="34"/>
  <c r="F186" i="34" s="1"/>
  <c r="E185" i="34"/>
  <c r="F185" i="34" s="1"/>
  <c r="E184" i="34"/>
  <c r="F184" i="34" s="1"/>
  <c r="E183" i="34"/>
  <c r="F183" i="34" s="1"/>
  <c r="E182" i="34"/>
  <c r="F182" i="34" s="1"/>
  <c r="G182" i="34" s="1"/>
  <c r="E181" i="34"/>
  <c r="D181" i="34"/>
  <c r="F181" i="34" s="1"/>
  <c r="E180" i="34"/>
  <c r="D180" i="34"/>
  <c r="E179" i="34"/>
  <c r="F179" i="34" s="1"/>
  <c r="D179" i="34"/>
  <c r="E178" i="34"/>
  <c r="F178" i="34" s="1"/>
  <c r="D178" i="34"/>
  <c r="E177" i="34"/>
  <c r="F177" i="34" s="1"/>
  <c r="D177" i="34"/>
  <c r="F176" i="34"/>
  <c r="E176" i="34"/>
  <c r="D176" i="34"/>
  <c r="E175" i="34"/>
  <c r="F175" i="34" s="1"/>
  <c r="D175" i="34"/>
  <c r="E174" i="34"/>
  <c r="D174" i="34"/>
  <c r="F174" i="34" s="1"/>
  <c r="E173" i="34"/>
  <c r="D173" i="34"/>
  <c r="E172" i="34"/>
  <c r="D172" i="34"/>
  <c r="E171" i="34"/>
  <c r="F171" i="34" s="1"/>
  <c r="D171" i="34"/>
  <c r="F170" i="34"/>
  <c r="E170" i="34"/>
  <c r="D170" i="34"/>
  <c r="E169" i="34"/>
  <c r="D169" i="34"/>
  <c r="E168" i="34"/>
  <c r="D168" i="34"/>
  <c r="E167" i="34"/>
  <c r="F167" i="34" s="1"/>
  <c r="E166" i="34"/>
  <c r="D166" i="34"/>
  <c r="E165" i="34"/>
  <c r="D165" i="34"/>
  <c r="E164" i="34"/>
  <c r="F164" i="34" s="1"/>
  <c r="D164" i="34"/>
  <c r="F163" i="34"/>
  <c r="E163" i="34"/>
  <c r="D163" i="34"/>
  <c r="E162" i="34"/>
  <c r="D162" i="34"/>
  <c r="E161" i="34"/>
  <c r="D161" i="34"/>
  <c r="E160" i="34"/>
  <c r="F160" i="34" s="1"/>
  <c r="D160" i="34"/>
  <c r="E159" i="34"/>
  <c r="D159" i="34"/>
  <c r="F159" i="34" s="1"/>
  <c r="E158" i="34"/>
  <c r="D158" i="34"/>
  <c r="E157" i="34"/>
  <c r="D157" i="34"/>
  <c r="E156" i="34"/>
  <c r="F156" i="34" s="1"/>
  <c r="D156" i="34"/>
  <c r="F155" i="34"/>
  <c r="E155" i="34"/>
  <c r="D155" i="34"/>
  <c r="E154" i="34"/>
  <c r="D154" i="34"/>
  <c r="E153" i="34"/>
  <c r="D153" i="34"/>
  <c r="E152" i="34"/>
  <c r="F152" i="34" s="1"/>
  <c r="D152" i="34"/>
  <c r="E151" i="34"/>
  <c r="F151" i="34" s="1"/>
  <c r="D151" i="34"/>
  <c r="E150" i="34"/>
  <c r="D150" i="34"/>
  <c r="E149" i="34"/>
  <c r="F149" i="34" s="1"/>
  <c r="D149" i="34"/>
  <c r="F148" i="34"/>
  <c r="E148" i="34"/>
  <c r="D148" i="34"/>
  <c r="E147" i="34"/>
  <c r="F147" i="34" s="1"/>
  <c r="E146" i="34"/>
  <c r="F146" i="34" s="1"/>
  <c r="F145" i="34"/>
  <c r="E145" i="34"/>
  <c r="E144" i="34"/>
  <c r="F144" i="34" s="1"/>
  <c r="E143" i="34"/>
  <c r="F143" i="34" s="1"/>
  <c r="E142" i="34"/>
  <c r="F142" i="34" s="1"/>
  <c r="E141" i="34"/>
  <c r="F141" i="34" s="1"/>
  <c r="E140" i="34"/>
  <c r="F140" i="34" s="1"/>
  <c r="E139" i="34"/>
  <c r="F139" i="34" s="1"/>
  <c r="E138" i="34"/>
  <c r="F138" i="34" s="1"/>
  <c r="F137" i="34"/>
  <c r="E137" i="34"/>
  <c r="E136" i="34"/>
  <c r="F136" i="34" s="1"/>
  <c r="E135" i="34"/>
  <c r="F135" i="34" s="1"/>
  <c r="F134" i="34"/>
  <c r="E134" i="34"/>
  <c r="F129" i="34"/>
  <c r="G129" i="34" s="1"/>
  <c r="E129" i="34"/>
  <c r="F128" i="34"/>
  <c r="E128" i="34"/>
  <c r="F127" i="34"/>
  <c r="E127" i="34"/>
  <c r="F126" i="34"/>
  <c r="E126" i="34"/>
  <c r="E120" i="34"/>
  <c r="D120" i="34"/>
  <c r="E119" i="34"/>
  <c r="F119" i="34" s="1"/>
  <c r="D119" i="34"/>
  <c r="E118" i="34"/>
  <c r="D118" i="34"/>
  <c r="F118" i="34" s="1"/>
  <c r="E117" i="34"/>
  <c r="D117" i="34"/>
  <c r="E116" i="34"/>
  <c r="D116" i="34"/>
  <c r="E115" i="34"/>
  <c r="F115" i="34" s="1"/>
  <c r="D115" i="34"/>
  <c r="F114" i="34"/>
  <c r="E114" i="34"/>
  <c r="D114" i="34"/>
  <c r="E113" i="34"/>
  <c r="D113" i="34"/>
  <c r="F112" i="34"/>
  <c r="D111" i="34"/>
  <c r="F111" i="34" s="1"/>
  <c r="D110" i="34"/>
  <c r="F110" i="34" s="1"/>
  <c r="E109" i="34"/>
  <c r="D109" i="34"/>
  <c r="E108" i="34"/>
  <c r="D108" i="34"/>
  <c r="E107" i="34"/>
  <c r="F107" i="34" s="1"/>
  <c r="D107" i="34"/>
  <c r="E106" i="34"/>
  <c r="D106" i="34"/>
  <c r="F106" i="34" s="1"/>
  <c r="E105" i="34"/>
  <c r="D105" i="34"/>
  <c r="E104" i="34"/>
  <c r="D104" i="34"/>
  <c r="E103" i="34"/>
  <c r="F103" i="34" s="1"/>
  <c r="D103" i="34"/>
  <c r="E102" i="34"/>
  <c r="D102" i="34"/>
  <c r="F102" i="34" s="1"/>
  <c r="E101" i="34"/>
  <c r="F101" i="34" s="1"/>
  <c r="D101" i="34"/>
  <c r="E100" i="34"/>
  <c r="D100" i="34"/>
  <c r="F100" i="34" s="1"/>
  <c r="G100" i="34" s="1"/>
  <c r="E99" i="34"/>
  <c r="F99" i="34" s="1"/>
  <c r="G99" i="34" s="1"/>
  <c r="D99" i="34"/>
  <c r="E98" i="34"/>
  <c r="F98" i="34" s="1"/>
  <c r="D98" i="34"/>
  <c r="E97" i="34"/>
  <c r="F97" i="34" s="1"/>
  <c r="D97" i="34"/>
  <c r="E96" i="34"/>
  <c r="D96" i="34"/>
  <c r="F96" i="34" s="1"/>
  <c r="E95" i="34"/>
  <c r="F95" i="34" s="1"/>
  <c r="D95" i="34"/>
  <c r="E94" i="34"/>
  <c r="F94" i="34" s="1"/>
  <c r="E93" i="34"/>
  <c r="F93" i="34" s="1"/>
  <c r="D93" i="34"/>
  <c r="F92" i="34"/>
  <c r="E92" i="34"/>
  <c r="D92" i="34"/>
  <c r="E91" i="34"/>
  <c r="D91" i="34"/>
  <c r="E90" i="34"/>
  <c r="D90" i="34"/>
  <c r="E89" i="34"/>
  <c r="F89" i="34" s="1"/>
  <c r="D89" i="34"/>
  <c r="F71" i="34"/>
  <c r="F70" i="34"/>
  <c r="F69" i="34"/>
  <c r="F68" i="34"/>
  <c r="F67" i="34"/>
  <c r="F66" i="34"/>
  <c r="G65" i="34"/>
  <c r="F65" i="34"/>
  <c r="F64" i="34"/>
  <c r="F63" i="34"/>
  <c r="F62" i="34"/>
  <c r="F61" i="34"/>
  <c r="F60" i="34"/>
  <c r="G60" i="34" s="1"/>
  <c r="F59" i="34"/>
  <c r="F58" i="34"/>
  <c r="F57" i="34"/>
  <c r="F56" i="34"/>
  <c r="G56" i="34" s="1"/>
  <c r="F55" i="34"/>
  <c r="F54" i="34"/>
  <c r="F53" i="34"/>
  <c r="G52" i="34"/>
  <c r="F52" i="34"/>
  <c r="F51" i="34"/>
  <c r="F50" i="34"/>
  <c r="G49" i="34"/>
  <c r="F49" i="34"/>
  <c r="F48" i="34"/>
  <c r="F47" i="34"/>
  <c r="F46" i="34"/>
  <c r="F45" i="34"/>
  <c r="F44" i="34"/>
  <c r="F43" i="34"/>
  <c r="F42" i="34"/>
  <c r="F41" i="34"/>
  <c r="F40" i="34"/>
  <c r="F39" i="34"/>
  <c r="F38" i="34"/>
  <c r="F37" i="34"/>
  <c r="F36" i="34"/>
  <c r="F35" i="34"/>
  <c r="F34" i="34"/>
  <c r="G34" i="34" s="1"/>
  <c r="F33" i="34"/>
  <c r="F32" i="34"/>
  <c r="F31" i="34"/>
  <c r="F30" i="34"/>
  <c r="F29" i="34"/>
  <c r="F28" i="34"/>
  <c r="F27" i="34"/>
  <c r="G26" i="34"/>
  <c r="F26" i="34"/>
  <c r="F25" i="34"/>
  <c r="F24" i="34"/>
  <c r="F23" i="34"/>
  <c r="G22" i="34" s="1"/>
  <c r="F22" i="34"/>
  <c r="F21" i="34"/>
  <c r="F20" i="34"/>
  <c r="F19" i="34"/>
  <c r="F18" i="34"/>
  <c r="F17" i="34"/>
  <c r="F16" i="34"/>
  <c r="F15" i="34"/>
  <c r="F14" i="34"/>
  <c r="F13" i="34"/>
  <c r="F12" i="34"/>
  <c r="F11" i="34"/>
  <c r="F10" i="34"/>
  <c r="F9" i="34"/>
  <c r="F8" i="34"/>
  <c r="F7" i="34"/>
  <c r="F6" i="34"/>
  <c r="H427" i="27"/>
  <c r="E422" i="27"/>
  <c r="H422" i="27" s="1"/>
  <c r="D422" i="27"/>
  <c r="E423" i="27" s="1"/>
  <c r="H423" i="27" s="1"/>
  <c r="H419" i="27"/>
  <c r="H411" i="27"/>
  <c r="H391" i="27"/>
  <c r="H380" i="27"/>
  <c r="E380" i="27"/>
  <c r="D380" i="27"/>
  <c r="E381" i="27" s="1"/>
  <c r="H381" i="27" s="1"/>
  <c r="N202" i="27"/>
  <c r="H202" i="27"/>
  <c r="E202" i="27"/>
  <c r="D202" i="27"/>
  <c r="E203" i="27" s="1"/>
  <c r="H203" i="27" s="1"/>
  <c r="N183" i="27"/>
  <c r="N181" i="27"/>
  <c r="N175" i="27"/>
  <c r="N173" i="27"/>
  <c r="N169" i="27"/>
  <c r="H106" i="27"/>
  <c r="E106" i="27"/>
  <c r="D5" i="27"/>
  <c r="C30" i="33"/>
  <c r="C29" i="33"/>
  <c r="C28" i="33"/>
  <c r="C27" i="33"/>
  <c r="C31" i="33" s="1"/>
  <c r="C23" i="33"/>
  <c r="C21" i="33"/>
  <c r="C15" i="33"/>
  <c r="AJ5" i="33"/>
  <c r="AM2" i="33"/>
  <c r="C15" i="28"/>
  <c r="C10" i="28"/>
  <c r="AJ8" i="28"/>
  <c r="AM3" i="28"/>
  <c r="C26" i="31"/>
  <c r="C25" i="31"/>
  <c r="C21" i="31"/>
  <c r="C16" i="31"/>
  <c r="C15" i="31"/>
  <c r="AJ8" i="31"/>
  <c r="AM3" i="31"/>
  <c r="I67" i="38"/>
  <c r="J67" i="38" s="1"/>
  <c r="AI66" i="38"/>
  <c r="F99" i="37" s="1"/>
  <c r="AH66" i="38"/>
  <c r="F98" i="37" s="1"/>
  <c r="AG66" i="38"/>
  <c r="F97" i="37" s="1"/>
  <c r="AF66" i="38"/>
  <c r="F96" i="37" s="1"/>
  <c r="AE66" i="38"/>
  <c r="F95" i="37" s="1"/>
  <c r="AD66" i="38"/>
  <c r="F94" i="37" s="1"/>
  <c r="AC66" i="38"/>
  <c r="F93" i="37" s="1"/>
  <c r="AB66" i="38"/>
  <c r="F92" i="37" s="1"/>
  <c r="AA66" i="38"/>
  <c r="F91" i="37" s="1"/>
  <c r="Z66" i="38"/>
  <c r="F90" i="37" s="1"/>
  <c r="Y66" i="38"/>
  <c r="F89" i="37" s="1"/>
  <c r="X66" i="38"/>
  <c r="F88" i="37" s="1"/>
  <c r="W66" i="38"/>
  <c r="F87" i="37" s="1"/>
  <c r="V66" i="38"/>
  <c r="F86" i="37" s="1"/>
  <c r="U66" i="38"/>
  <c r="F85" i="37" s="1"/>
  <c r="T66" i="38"/>
  <c r="F84" i="37" s="1"/>
  <c r="S66" i="38"/>
  <c r="F83" i="37" s="1"/>
  <c r="R66" i="38"/>
  <c r="F82" i="37" s="1"/>
  <c r="Q66" i="38"/>
  <c r="F81" i="37" s="1"/>
  <c r="P66" i="38"/>
  <c r="F80" i="37" s="1"/>
  <c r="O66" i="38"/>
  <c r="F79" i="37" s="1"/>
  <c r="N66" i="38"/>
  <c r="F78" i="37" s="1"/>
  <c r="L66" i="38"/>
  <c r="I66" i="38"/>
  <c r="F73" i="37" s="1"/>
  <c r="H66" i="38"/>
  <c r="F72" i="37" s="1"/>
  <c r="G66" i="38"/>
  <c r="F71" i="37" s="1"/>
  <c r="F66" i="38"/>
  <c r="F70" i="37" s="1"/>
  <c r="E66" i="38"/>
  <c r="F69" i="37" s="1"/>
  <c r="AI61" i="38"/>
  <c r="E99" i="37" s="1"/>
  <c r="AH61" i="38"/>
  <c r="AG61" i="38"/>
  <c r="AF61" i="38"/>
  <c r="AE61" i="38"/>
  <c r="AD61" i="38"/>
  <c r="AC61" i="38"/>
  <c r="AB61" i="38"/>
  <c r="AA61" i="38"/>
  <c r="Z61" i="38"/>
  <c r="Y61" i="38"/>
  <c r="X61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E71" i="37" s="1"/>
  <c r="F61" i="38"/>
  <c r="E70" i="37" s="1"/>
  <c r="E61" i="38"/>
  <c r="E69" i="37" s="1"/>
  <c r="AI58" i="38"/>
  <c r="D99" i="37" s="1"/>
  <c r="AH58" i="38"/>
  <c r="AG58" i="38"/>
  <c r="AF58" i="38"/>
  <c r="AE58" i="38"/>
  <c r="AD58" i="38"/>
  <c r="AC58" i="38"/>
  <c r="AB58" i="38"/>
  <c r="AA58" i="38"/>
  <c r="Z58" i="38"/>
  <c r="Y58" i="38"/>
  <c r="X58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D71" i="37" s="1"/>
  <c r="F58" i="38"/>
  <c r="D70" i="37" s="1"/>
  <c r="E58" i="38"/>
  <c r="D69" i="37" s="1"/>
  <c r="AI55" i="38"/>
  <c r="C99" i="37" s="1"/>
  <c r="AH55" i="38"/>
  <c r="C98" i="37" s="1"/>
  <c r="AG55" i="38"/>
  <c r="C97" i="37" s="1"/>
  <c r="I97" i="37" s="1"/>
  <c r="AF55" i="38"/>
  <c r="AE55" i="38"/>
  <c r="C95" i="37" s="1"/>
  <c r="AD55" i="38"/>
  <c r="C94" i="37" s="1"/>
  <c r="AC55" i="38"/>
  <c r="C93" i="37" s="1"/>
  <c r="I93" i="37" s="1"/>
  <c r="AB55" i="38"/>
  <c r="AA55" i="38"/>
  <c r="C91" i="37" s="1"/>
  <c r="Z55" i="38"/>
  <c r="C90" i="37" s="1"/>
  <c r="Y55" i="38"/>
  <c r="C89" i="37" s="1"/>
  <c r="I89" i="37" s="1"/>
  <c r="X55" i="38"/>
  <c r="W55" i="38"/>
  <c r="C87" i="37" s="1"/>
  <c r="V55" i="38"/>
  <c r="C86" i="37" s="1"/>
  <c r="U55" i="38"/>
  <c r="C85" i="37" s="1"/>
  <c r="I85" i="37" s="1"/>
  <c r="T55" i="38"/>
  <c r="S55" i="38"/>
  <c r="C83" i="37" s="1"/>
  <c r="I83" i="37" s="1"/>
  <c r="R55" i="38"/>
  <c r="C82" i="37" s="1"/>
  <c r="Q55" i="38"/>
  <c r="C81" i="37" s="1"/>
  <c r="I81" i="37" s="1"/>
  <c r="P55" i="38"/>
  <c r="O55" i="38"/>
  <c r="C79" i="37" s="1"/>
  <c r="N55" i="38"/>
  <c r="C78" i="37" s="1"/>
  <c r="L55" i="38"/>
  <c r="C76" i="37" s="1"/>
  <c r="K55" i="38"/>
  <c r="C75" i="37" s="1"/>
  <c r="J55" i="38"/>
  <c r="C74" i="37" s="1"/>
  <c r="I55" i="38"/>
  <c r="C73" i="37" s="1"/>
  <c r="H55" i="38"/>
  <c r="C72" i="37" s="1"/>
  <c r="G55" i="38"/>
  <c r="F55" i="38"/>
  <c r="C70" i="37" s="1"/>
  <c r="E55" i="38"/>
  <c r="C69" i="37" s="1"/>
  <c r="AI54" i="38"/>
  <c r="Z54" i="38"/>
  <c r="Y54" i="38"/>
  <c r="X54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AH51" i="38"/>
  <c r="F68" i="37" s="1"/>
  <c r="AF51" i="38"/>
  <c r="AG51" i="38" s="1"/>
  <c r="F67" i="37" s="1"/>
  <c r="AE51" i="38"/>
  <c r="F65" i="37" s="1"/>
  <c r="AD51" i="38"/>
  <c r="F64" i="37" s="1"/>
  <c r="AC51" i="38"/>
  <c r="F63" i="37" s="1"/>
  <c r="AB51" i="38"/>
  <c r="F62" i="37" s="1"/>
  <c r="AE46" i="38"/>
  <c r="AF46" i="38" s="1"/>
  <c r="AD46" i="38"/>
  <c r="E64" i="37" s="1"/>
  <c r="AC46" i="38"/>
  <c r="E63" i="37" s="1"/>
  <c r="AA46" i="38"/>
  <c r="E61" i="37" s="1"/>
  <c r="AA43" i="38"/>
  <c r="AB43" i="38" s="1"/>
  <c r="AF40" i="38"/>
  <c r="AH40" i="38" s="1"/>
  <c r="C68" i="37" s="1"/>
  <c r="AB40" i="38"/>
  <c r="AC40" i="38" s="1"/>
  <c r="C63" i="37" s="1"/>
  <c r="AA40" i="38"/>
  <c r="C61" i="37" s="1"/>
  <c r="AI39" i="38"/>
  <c r="AH39" i="38"/>
  <c r="AG39" i="38"/>
  <c r="AF39" i="38"/>
  <c r="AE39" i="38"/>
  <c r="AD39" i="38"/>
  <c r="AC39" i="38"/>
  <c r="AB39" i="38"/>
  <c r="AA39" i="38"/>
  <c r="Z39" i="38"/>
  <c r="Y39" i="38"/>
  <c r="X39" i="38"/>
  <c r="W39" i="38"/>
  <c r="V39" i="38"/>
  <c r="U39" i="38"/>
  <c r="T39" i="38"/>
  <c r="S39" i="38"/>
  <c r="R39" i="38"/>
  <c r="P39" i="38"/>
  <c r="O39" i="38"/>
  <c r="N39" i="38"/>
  <c r="M39" i="38"/>
  <c r="L39" i="38"/>
  <c r="J39" i="38"/>
  <c r="G37" i="38"/>
  <c r="H37" i="38" s="1"/>
  <c r="Q36" i="38"/>
  <c r="Q39" i="38" s="1"/>
  <c r="G36" i="38"/>
  <c r="H36" i="38" s="1"/>
  <c r="E36" i="38"/>
  <c r="E39" i="38" s="1"/>
  <c r="H34" i="38"/>
  <c r="I34" i="38" s="1"/>
  <c r="H33" i="38"/>
  <c r="I33" i="38" s="1"/>
  <c r="H32" i="38"/>
  <c r="I32" i="38" s="1"/>
  <c r="H31" i="38"/>
  <c r="H30" i="38"/>
  <c r="H27" i="38"/>
  <c r="I27" i="38" s="1"/>
  <c r="I39" i="38" s="1"/>
  <c r="H25" i="38"/>
  <c r="I25" i="38" s="1"/>
  <c r="K23" i="38"/>
  <c r="K39" i="38" s="1"/>
  <c r="G23" i="38"/>
  <c r="F23" i="38"/>
  <c r="F39" i="38" s="1"/>
  <c r="AD22" i="38"/>
  <c r="AD15" i="38"/>
  <c r="AD12" i="38"/>
  <c r="AE12" i="38" s="1"/>
  <c r="AD10" i="38"/>
  <c r="AE10" i="38" s="1"/>
  <c r="AF10" i="38" s="1"/>
  <c r="AD9" i="38"/>
  <c r="AE9" i="38" s="1"/>
  <c r="AF9" i="38" s="1"/>
  <c r="AE8" i="38"/>
  <c r="AE22" i="38" s="1"/>
  <c r="I87" i="37"/>
  <c r="F61" i="37"/>
  <c r="F60" i="37"/>
  <c r="E60" i="37"/>
  <c r="D60" i="37"/>
  <c r="C60" i="37"/>
  <c r="F59" i="37"/>
  <c r="E59" i="37"/>
  <c r="D59" i="37"/>
  <c r="C59" i="37"/>
  <c r="F58" i="37"/>
  <c r="E58" i="37"/>
  <c r="D58" i="37"/>
  <c r="C58" i="37"/>
  <c r="F57" i="37"/>
  <c r="E57" i="37"/>
  <c r="D57" i="37"/>
  <c r="C57" i="37"/>
  <c r="F56" i="37"/>
  <c r="E56" i="37"/>
  <c r="D56" i="37"/>
  <c r="C56" i="37"/>
  <c r="F55" i="37"/>
  <c r="E55" i="37"/>
  <c r="D55" i="37"/>
  <c r="C55" i="37"/>
  <c r="F54" i="37"/>
  <c r="E54" i="37"/>
  <c r="D54" i="37"/>
  <c r="C54" i="37"/>
  <c r="F53" i="37"/>
  <c r="E53" i="37"/>
  <c r="D53" i="37"/>
  <c r="C53" i="37"/>
  <c r="F52" i="37"/>
  <c r="E52" i="37"/>
  <c r="D52" i="37"/>
  <c r="C52" i="37"/>
  <c r="F51" i="37"/>
  <c r="E51" i="37"/>
  <c r="D51" i="37"/>
  <c r="C51" i="37"/>
  <c r="F50" i="37"/>
  <c r="E50" i="37"/>
  <c r="D50" i="37"/>
  <c r="C50" i="37"/>
  <c r="F49" i="37"/>
  <c r="E49" i="37"/>
  <c r="D49" i="37"/>
  <c r="C49" i="37"/>
  <c r="F48" i="37"/>
  <c r="E48" i="37"/>
  <c r="D48" i="37"/>
  <c r="C48" i="37"/>
  <c r="F47" i="37"/>
  <c r="E47" i="37"/>
  <c r="D47" i="37"/>
  <c r="C47" i="37"/>
  <c r="F46" i="37"/>
  <c r="E46" i="37"/>
  <c r="D46" i="37"/>
  <c r="C46" i="37"/>
  <c r="F45" i="37"/>
  <c r="E45" i="37"/>
  <c r="D45" i="37"/>
  <c r="C45" i="37"/>
  <c r="F44" i="37"/>
  <c r="E44" i="37"/>
  <c r="D44" i="37"/>
  <c r="C44" i="37"/>
  <c r="F43" i="37"/>
  <c r="E43" i="37"/>
  <c r="D43" i="37"/>
  <c r="C43" i="37"/>
  <c r="F42" i="37"/>
  <c r="E42" i="37"/>
  <c r="D42" i="37"/>
  <c r="C42" i="37"/>
  <c r="F41" i="37"/>
  <c r="E41" i="37"/>
  <c r="D41" i="37"/>
  <c r="C41" i="37"/>
  <c r="F40" i="37"/>
  <c r="E40" i="37"/>
  <c r="D40" i="37"/>
  <c r="C40" i="37"/>
  <c r="F39" i="37"/>
  <c r="E39" i="37"/>
  <c r="D39" i="37"/>
  <c r="C39" i="37"/>
  <c r="F38" i="37"/>
  <c r="E38" i="37"/>
  <c r="D38" i="37"/>
  <c r="C38" i="37"/>
  <c r="F37" i="37"/>
  <c r="E37" i="37"/>
  <c r="D37" i="37"/>
  <c r="C37" i="37"/>
  <c r="F36" i="37"/>
  <c r="E36" i="37"/>
  <c r="D36" i="37"/>
  <c r="C36" i="37"/>
  <c r="F35" i="37"/>
  <c r="E35" i="37"/>
  <c r="D35" i="37"/>
  <c r="C35" i="37"/>
  <c r="F34" i="37"/>
  <c r="E34" i="37"/>
  <c r="D34" i="37"/>
  <c r="C34" i="37"/>
  <c r="F33" i="37"/>
  <c r="E33" i="37"/>
  <c r="D33" i="37"/>
  <c r="C33" i="37"/>
  <c r="F32" i="37"/>
  <c r="E32" i="37"/>
  <c r="D32" i="37"/>
  <c r="C32" i="37"/>
  <c r="F31" i="37"/>
  <c r="E31" i="37"/>
  <c r="D31" i="37"/>
  <c r="C31" i="37"/>
  <c r="F30" i="37"/>
  <c r="E30" i="37"/>
  <c r="D30" i="37"/>
  <c r="C30" i="37"/>
  <c r="F29" i="37"/>
  <c r="E29" i="37"/>
  <c r="D29" i="37"/>
  <c r="C29" i="37"/>
  <c r="F28" i="37"/>
  <c r="E28" i="37"/>
  <c r="D28" i="37"/>
  <c r="C28" i="37"/>
  <c r="F27" i="37"/>
  <c r="E27" i="37"/>
  <c r="D27" i="37"/>
  <c r="C27" i="37"/>
  <c r="F26" i="37"/>
  <c r="E26" i="37"/>
  <c r="D26" i="37"/>
  <c r="C26" i="37"/>
  <c r="I25" i="37"/>
  <c r="I24" i="37"/>
  <c r="I23" i="37"/>
  <c r="I22" i="37"/>
  <c r="I21" i="37"/>
  <c r="F20" i="37"/>
  <c r="I20" i="37" s="1"/>
  <c r="I19" i="37"/>
  <c r="I18" i="37"/>
  <c r="I17" i="37"/>
  <c r="I16" i="37"/>
  <c r="I15" i="37"/>
  <c r="C14" i="37"/>
  <c r="I14" i="37" s="1"/>
  <c r="I13" i="37"/>
  <c r="E11" i="37"/>
  <c r="D11" i="37"/>
  <c r="F10" i="37"/>
  <c r="F11" i="37" s="1"/>
  <c r="C9" i="37"/>
  <c r="I9" i="37" s="1"/>
  <c r="I79" i="37" l="1"/>
  <c r="I91" i="37"/>
  <c r="I95" i="37"/>
  <c r="I99" i="37"/>
  <c r="I98" i="37"/>
  <c r="I78" i="37"/>
  <c r="I82" i="37"/>
  <c r="I86" i="37"/>
  <c r="I90" i="37"/>
  <c r="I94" i="37"/>
  <c r="M66" i="38"/>
  <c r="F77" i="37" s="1"/>
  <c r="F76" i="37"/>
  <c r="I76" i="37" s="1"/>
  <c r="T72" i="38"/>
  <c r="C84" i="37"/>
  <c r="I84" i="37" s="1"/>
  <c r="AB72" i="38"/>
  <c r="C92" i="37"/>
  <c r="I92" i="37" s="1"/>
  <c r="AF72" i="38"/>
  <c r="C96" i="37"/>
  <c r="I96" i="37" s="1"/>
  <c r="G72" i="38"/>
  <c r="C71" i="37"/>
  <c r="I71" i="37" s="1"/>
  <c r="P72" i="38"/>
  <c r="C80" i="37"/>
  <c r="I80" i="37" s="1"/>
  <c r="X72" i="38"/>
  <c r="C88" i="37"/>
  <c r="I88" i="37" s="1"/>
  <c r="F66" i="37"/>
  <c r="E72" i="38"/>
  <c r="I72" i="38"/>
  <c r="R72" i="38"/>
  <c r="V72" i="38"/>
  <c r="Z72" i="38"/>
  <c r="AD72" i="38"/>
  <c r="AH72" i="38"/>
  <c r="N72" i="38"/>
  <c r="G183" i="34"/>
  <c r="I11" i="37"/>
  <c r="H72" i="38"/>
  <c r="L72" i="38"/>
  <c r="Q72" i="38"/>
  <c r="U72" i="38"/>
  <c r="Y72" i="38"/>
  <c r="AC72" i="38"/>
  <c r="AG72" i="38"/>
  <c r="G10" i="32"/>
  <c r="C10" i="31" s="1"/>
  <c r="C11" i="31" s="1"/>
  <c r="G6" i="34"/>
  <c r="G14" i="34"/>
  <c r="G45" i="34"/>
  <c r="F91" i="34"/>
  <c r="F105" i="34"/>
  <c r="G105" i="34" s="1"/>
  <c r="F108" i="34"/>
  <c r="F113" i="34"/>
  <c r="F116" i="34"/>
  <c r="F120" i="34"/>
  <c r="F154" i="34"/>
  <c r="F157" i="34"/>
  <c r="F162" i="34"/>
  <c r="F165" i="34"/>
  <c r="F169" i="34"/>
  <c r="F172" i="34"/>
  <c r="F180" i="34"/>
  <c r="F195" i="34"/>
  <c r="F197" i="34"/>
  <c r="F202" i="34"/>
  <c r="F205" i="34"/>
  <c r="F207" i="34"/>
  <c r="G207" i="34" s="1"/>
  <c r="F211" i="34"/>
  <c r="F214" i="34"/>
  <c r="F216" i="34"/>
  <c r="F227" i="34"/>
  <c r="F236" i="34"/>
  <c r="F240" i="34"/>
  <c r="F242" i="34"/>
  <c r="G256" i="34"/>
  <c r="G148" i="30"/>
  <c r="G159" i="30"/>
  <c r="G7" i="41"/>
  <c r="G7" i="29"/>
  <c r="C10" i="37"/>
  <c r="I10" i="37" s="1"/>
  <c r="F72" i="38"/>
  <c r="O72" i="38"/>
  <c r="S72" i="38"/>
  <c r="W72" i="38"/>
  <c r="AA72" i="38"/>
  <c r="AE72" i="38"/>
  <c r="AI72" i="38"/>
  <c r="F108" i="29"/>
  <c r="G27" i="34"/>
  <c r="G47" i="34"/>
  <c r="F90" i="34"/>
  <c r="F104" i="34"/>
  <c r="G101" i="34" s="1"/>
  <c r="F109" i="34"/>
  <c r="F117" i="34"/>
  <c r="F158" i="34"/>
  <c r="F166" i="34"/>
  <c r="F173" i="34"/>
  <c r="F196" i="34"/>
  <c r="F208" i="34"/>
  <c r="F219" i="34"/>
  <c r="F222" i="34"/>
  <c r="F224" i="34"/>
  <c r="F231" i="34"/>
  <c r="F233" i="34"/>
  <c r="F241" i="34"/>
  <c r="F13" i="42"/>
  <c r="F14" i="42" s="1"/>
  <c r="F22" i="32"/>
  <c r="F23" i="32" s="1"/>
  <c r="G17" i="43"/>
  <c r="G18" i="41"/>
  <c r="G19" i="41" s="1"/>
  <c r="G15" i="29"/>
  <c r="G64" i="29"/>
  <c r="G75" i="29"/>
  <c r="G101" i="29"/>
  <c r="G142" i="30"/>
  <c r="G169" i="30"/>
  <c r="G202" i="30" s="1"/>
  <c r="G180" i="30"/>
  <c r="G188" i="30"/>
  <c r="G176" i="30"/>
  <c r="G119" i="30"/>
  <c r="G178" i="30"/>
  <c r="G43" i="30"/>
  <c r="G81" i="30"/>
  <c r="G93" i="30"/>
  <c r="G86" i="34"/>
  <c r="G89" i="34"/>
  <c r="G113" i="34"/>
  <c r="E31" i="38"/>
  <c r="D12" i="37"/>
  <c r="I12" i="37" s="1"/>
  <c r="F86" i="34"/>
  <c r="G134" i="34"/>
  <c r="G228" i="34"/>
  <c r="F8" i="42"/>
  <c r="G7" i="42"/>
  <c r="G8" i="42" s="1"/>
  <c r="G11" i="32"/>
  <c r="G12" i="32" s="1"/>
  <c r="G11" i="43"/>
  <c r="G12" i="43" s="1"/>
  <c r="G12" i="41"/>
  <c r="G13" i="41" s="1"/>
  <c r="F46" i="29"/>
  <c r="F47" i="29" s="1"/>
  <c r="G45" i="29"/>
  <c r="F9" i="39"/>
  <c r="F10" i="39" s="1"/>
  <c r="G175" i="34"/>
  <c r="G192" i="34"/>
  <c r="G15" i="35"/>
  <c r="G16" i="35" s="1"/>
  <c r="F16" i="35"/>
  <c r="G11" i="40"/>
  <c r="G10" i="40"/>
  <c r="F109" i="29"/>
  <c r="F110" i="29" s="1"/>
  <c r="G108" i="29"/>
  <c r="G148" i="34"/>
  <c r="F150" i="34"/>
  <c r="F153" i="34"/>
  <c r="F161" i="34"/>
  <c r="F168" i="34"/>
  <c r="G167" i="34" s="1"/>
  <c r="G15" i="32"/>
  <c r="G16" i="32" s="1"/>
  <c r="F13" i="39"/>
  <c r="F14" i="39" s="1"/>
  <c r="F21" i="35"/>
  <c r="F22" i="35" s="1"/>
  <c r="G14" i="42"/>
  <c r="G23" i="32"/>
  <c r="F10" i="43"/>
  <c r="F16" i="43"/>
  <c r="F17" i="43" s="1"/>
  <c r="G18" i="30"/>
  <c r="G19" i="30" s="1"/>
  <c r="F11" i="41"/>
  <c r="F18" i="41"/>
  <c r="F19" i="41" s="1"/>
  <c r="F95" i="29"/>
  <c r="G14" i="39"/>
  <c r="G21" i="39"/>
  <c r="G22" i="39" s="1"/>
  <c r="G200" i="34"/>
  <c r="G221" i="34"/>
  <c r="G21" i="35"/>
  <c r="G22" i="35" s="1"/>
  <c r="F9" i="40"/>
  <c r="F10" i="32"/>
  <c r="F16" i="32"/>
  <c r="F19" i="30"/>
  <c r="G10" i="39"/>
  <c r="F22" i="39"/>
  <c r="F202" i="30"/>
  <c r="G238" i="34"/>
  <c r="F132" i="30"/>
  <c r="G40" i="30"/>
  <c r="G74" i="30"/>
  <c r="G108" i="30"/>
  <c r="C62" i="37"/>
  <c r="M55" i="38"/>
  <c r="I72" i="37"/>
  <c r="F9" i="36"/>
  <c r="F10" i="36" s="1"/>
  <c r="G9" i="36"/>
  <c r="G10" i="36" s="1"/>
  <c r="G13" i="36"/>
  <c r="G14" i="36" s="1"/>
  <c r="C14" i="33"/>
  <c r="F12" i="36"/>
  <c r="F16" i="36"/>
  <c r="F17" i="36" s="1"/>
  <c r="G278" i="34"/>
  <c r="G260" i="34"/>
  <c r="G248" i="34"/>
  <c r="G268" i="34" s="1"/>
  <c r="F244" i="34"/>
  <c r="G218" i="34"/>
  <c r="G108" i="34"/>
  <c r="G158" i="34"/>
  <c r="G164" i="34"/>
  <c r="G208" i="34"/>
  <c r="G225" i="34"/>
  <c r="F268" i="34"/>
  <c r="C66" i="37"/>
  <c r="C12" i="31"/>
  <c r="C13" i="31" s="1"/>
  <c r="D61" i="37"/>
  <c r="I61" i="37" s="1"/>
  <c r="E65" i="37"/>
  <c r="C32" i="33"/>
  <c r="C33" i="33" s="1"/>
  <c r="I27" i="37"/>
  <c r="I29" i="37"/>
  <c r="I30" i="37"/>
  <c r="I32" i="37"/>
  <c r="I33" i="37"/>
  <c r="I35" i="37"/>
  <c r="I36" i="37"/>
  <c r="I26" i="37"/>
  <c r="I28" i="37"/>
  <c r="I31" i="37"/>
  <c r="I34" i="37"/>
  <c r="C28" i="31"/>
  <c r="C29" i="31" s="1"/>
  <c r="C30" i="31" s="1"/>
  <c r="I37" i="37"/>
  <c r="AG46" i="38"/>
  <c r="AH46" i="38" s="1"/>
  <c r="E68" i="37" s="1"/>
  <c r="E66" i="37"/>
  <c r="AB46" i="38"/>
  <c r="E62" i="37" s="1"/>
  <c r="D62" i="37"/>
  <c r="I39" i="37"/>
  <c r="I40" i="37"/>
  <c r="I41" i="37"/>
  <c r="I42" i="37"/>
  <c r="I43" i="37"/>
  <c r="I44" i="37"/>
  <c r="I45" i="37"/>
  <c r="I46" i="37"/>
  <c r="I47" i="37"/>
  <c r="I48" i="37"/>
  <c r="I49" i="37"/>
  <c r="I50" i="37"/>
  <c r="I51" i="37"/>
  <c r="I52" i="37"/>
  <c r="I53" i="37"/>
  <c r="I54" i="37"/>
  <c r="I55" i="37"/>
  <c r="I56" i="37"/>
  <c r="I57" i="37"/>
  <c r="I58" i="37"/>
  <c r="I59" i="37"/>
  <c r="I60" i="37"/>
  <c r="AA54" i="38"/>
  <c r="AG40" i="38"/>
  <c r="C67" i="37" s="1"/>
  <c r="AC43" i="38"/>
  <c r="AC54" i="38" s="1"/>
  <c r="AD40" i="38"/>
  <c r="I38" i="37"/>
  <c r="H39" i="38"/>
  <c r="G39" i="38"/>
  <c r="G17" i="36"/>
  <c r="G18" i="36" s="1"/>
  <c r="C22" i="33"/>
  <c r="I69" i="37"/>
  <c r="I70" i="37"/>
  <c r="I73" i="37"/>
  <c r="AF8" i="38"/>
  <c r="AF22" i="38" s="1"/>
  <c r="G20" i="30"/>
  <c r="G66" i="30"/>
  <c r="G113" i="30"/>
  <c r="G33" i="30"/>
  <c r="G37" i="30"/>
  <c r="G88" i="30"/>
  <c r="G110" i="30"/>
  <c r="G56" i="30"/>
  <c r="G72" i="30"/>
  <c r="G85" i="30"/>
  <c r="G106" i="30"/>
  <c r="F133" i="30"/>
  <c r="F134" i="30" s="1"/>
  <c r="G222" i="30"/>
  <c r="G223" i="30" s="1"/>
  <c r="F223" i="30"/>
  <c r="K67" i="38"/>
  <c r="K66" i="38" s="1"/>
  <c r="F75" i="37" s="1"/>
  <c r="J66" i="38"/>
  <c r="F74" i="37" s="1"/>
  <c r="M72" i="38" l="1"/>
  <c r="C77" i="37"/>
  <c r="I77" i="37" s="1"/>
  <c r="F18" i="36"/>
  <c r="K72" i="38"/>
  <c r="J72" i="38"/>
  <c r="C20" i="31"/>
  <c r="C22" i="31" s="1"/>
  <c r="C23" i="31" s="1"/>
  <c r="C24" i="31" s="1"/>
  <c r="G203" i="30"/>
  <c r="G204" i="30" s="1"/>
  <c r="G244" i="34"/>
  <c r="F87" i="34"/>
  <c r="F88" i="34"/>
  <c r="F203" i="30"/>
  <c r="F204" i="30" s="1"/>
  <c r="F96" i="29"/>
  <c r="F97" i="29" s="1"/>
  <c r="G95" i="29"/>
  <c r="F17" i="35"/>
  <c r="F18" i="35" s="1"/>
  <c r="I75" i="37"/>
  <c r="G132" i="30"/>
  <c r="G133" i="30" s="1"/>
  <c r="G134" i="30" s="1"/>
  <c r="F11" i="32"/>
  <c r="F12" i="32" s="1"/>
  <c r="F11" i="43"/>
  <c r="F12" i="43" s="1"/>
  <c r="G17" i="35"/>
  <c r="G18" i="35" s="1"/>
  <c r="C13" i="33"/>
  <c r="G46" i="29"/>
  <c r="G47" i="29" s="1"/>
  <c r="F245" i="34"/>
  <c r="F246" i="34" s="1"/>
  <c r="G109" i="29"/>
  <c r="G110" i="29" s="1"/>
  <c r="C14" i="28"/>
  <c r="C16" i="28" s="1"/>
  <c r="F9" i="42"/>
  <c r="F10" i="42" s="1"/>
  <c r="F10" i="40"/>
  <c r="F11" i="40" s="1"/>
  <c r="F12" i="41"/>
  <c r="F13" i="41"/>
  <c r="G10" i="42"/>
  <c r="G9" i="42"/>
  <c r="C16" i="33"/>
  <c r="G87" i="34"/>
  <c r="G88" i="34"/>
  <c r="I74" i="37"/>
  <c r="F13" i="36"/>
  <c r="F14" i="36" s="1"/>
  <c r="G245" i="34"/>
  <c r="G269" i="34"/>
  <c r="G270" i="34" s="1"/>
  <c r="C20" i="33"/>
  <c r="C24" i="33" s="1"/>
  <c r="C25" i="33" s="1"/>
  <c r="C26" i="33" s="1"/>
  <c r="F269" i="34"/>
  <c r="F270" i="34" s="1"/>
  <c r="I62" i="37"/>
  <c r="AB54" i="38"/>
  <c r="E67" i="37"/>
  <c r="AD43" i="38"/>
  <c r="AD54" i="38" s="1"/>
  <c r="D63" i="37"/>
  <c r="I63" i="37" s="1"/>
  <c r="C64" i="37"/>
  <c r="AE40" i="38"/>
  <c r="G246" i="34" l="1"/>
  <c r="C12" i="33"/>
  <c r="C17" i="33" s="1"/>
  <c r="C18" i="33" s="1"/>
  <c r="C19" i="33" s="1"/>
  <c r="C14" i="31"/>
  <c r="C17" i="31" s="1"/>
  <c r="C18" i="31" s="1"/>
  <c r="C19" i="31" s="1"/>
  <c r="G96" i="29"/>
  <c r="G97" i="29" s="1"/>
  <c r="C9" i="28"/>
  <c r="C11" i="28" s="1"/>
  <c r="C12" i="28" s="1"/>
  <c r="C13" i="28" s="1"/>
  <c r="C17" i="28"/>
  <c r="C18" i="28"/>
  <c r="AE43" i="38"/>
  <c r="AE54" i="38" s="1"/>
  <c r="D64" i="37"/>
  <c r="I64" i="37" s="1"/>
  <c r="C65" i="37"/>
  <c r="AF43" i="38" l="1"/>
  <c r="D65" i="37"/>
  <c r="I65" i="37" s="1"/>
  <c r="AG43" i="38" l="1"/>
  <c r="D66" i="37"/>
  <c r="I66" i="37" s="1"/>
  <c r="AF54" i="38"/>
  <c r="AH43" i="38" l="1"/>
  <c r="AG54" i="38"/>
  <c r="D67" i="37"/>
  <c r="I67" i="37" s="1"/>
  <c r="AH54" i="38" l="1"/>
  <c r="D68" i="37"/>
  <c r="I68" i="37" s="1"/>
  <c r="AG76" i="38"/>
  <c r="AG79" i="38" l="1"/>
  <c r="H128" i="37"/>
  <c r="I128" i="37" s="1"/>
  <c r="F8" i="37"/>
  <c r="I8" i="37"/>
</calcChain>
</file>

<file path=xl/comments1.xml><?xml version="1.0" encoding="utf-8"?>
<comments xmlns="http://schemas.openxmlformats.org/spreadsheetml/2006/main">
  <authors>
    <author>LENOVO</author>
  </authors>
  <commentList>
    <comment ref="F19" authorId="0">
      <text>
        <r>
          <rPr>
            <sz val="9"/>
            <rFont val="Times New Roman"/>
            <family val="1"/>
          </rPr>
          <t>REPORT GỐC SAI HÀM NGÀY 2 MAR 2018</t>
        </r>
      </text>
    </comment>
    <comment ref="F20" authorId="0">
      <text>
        <r>
          <rPr>
            <sz val="9"/>
            <rFont val="Times New Roman"/>
            <family val="1"/>
          </rPr>
          <t>REPORT 12.3</t>
        </r>
      </text>
    </comment>
    <comment ref="F28" authorId="0">
      <text>
        <r>
          <rPr>
            <sz val="9"/>
            <rFont val="Times New Roman"/>
            <family val="1"/>
          </rPr>
          <t>UPDATE ALL DATA FROM 1 TO 21 MARCH!!!</t>
        </r>
      </text>
    </comment>
    <comment ref="F29" authorId="0">
      <text>
        <r>
          <rPr>
            <sz val="9"/>
            <rFont val="Times New Roman"/>
            <family val="1"/>
          </rPr>
          <t>SAME TO CASH REPORT.
UPDATED ALL OLD DATA!</t>
        </r>
      </text>
    </comment>
    <comment ref="F34" authorId="0">
      <text>
        <r>
          <rPr>
            <sz val="9"/>
            <rFont val="Times New Roman"/>
            <family val="1"/>
          </rPr>
          <t>RE- UPDATE AS REPORT 20.3.2018</t>
        </r>
      </text>
    </comment>
    <comment ref="C35" authorId="0">
      <text>
        <r>
          <rPr>
            <sz val="9"/>
            <rFont val="Times New Roman"/>
            <family val="1"/>
          </rPr>
          <t>UPDATED SAFETY REPORT</t>
        </r>
      </text>
    </comment>
  </commentList>
</comments>
</file>

<file path=xl/comments2.xml><?xml version="1.0" encoding="utf-8"?>
<comments xmlns="http://schemas.openxmlformats.org/spreadsheetml/2006/main">
  <authors>
    <author>LENOVO</author>
  </authors>
  <commentList>
    <comment ref="B8" authorId="0">
      <text>
        <r>
          <rPr>
            <sz val="9"/>
            <rFont val="Times New Roman"/>
            <family val="1"/>
          </rPr>
          <t xml:space="preserve">
</t>
        </r>
      </text>
    </comment>
    <comment ref="AD8" authorId="0">
      <text>
        <r>
          <rPr>
            <sz val="9"/>
            <rFont val="Times New Roman"/>
            <family val="1"/>
          </rPr>
          <t xml:space="preserve">REPORT 26.02
UPDATE TO 22.02
</t>
        </r>
      </text>
    </comment>
    <comment ref="AE8" authorId="0">
      <text>
        <r>
          <rPr>
            <sz val="9"/>
            <rFont val="Times New Roman"/>
            <family val="1"/>
          </rPr>
          <t xml:space="preserve">UPDATE 26.02
</t>
        </r>
      </text>
    </comment>
    <comment ref="AF8" authorId="0">
      <text>
        <r>
          <rPr>
            <sz val="9"/>
            <rFont val="Times New Roman"/>
            <family val="1"/>
          </rPr>
          <t xml:space="preserve">UPDATE 26.02
</t>
        </r>
      </text>
    </comment>
    <comment ref="D9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D11" authorId="0">
      <text>
        <r>
          <rPr>
            <sz val="9"/>
            <rFont val="Times New Roman"/>
            <family val="1"/>
          </rPr>
          <t xml:space="preserve">REPORT 27.02
UPDATE TO 22.02
</t>
        </r>
      </text>
    </comment>
    <comment ref="AE11" authorId="0">
      <text>
        <r>
          <rPr>
            <b/>
            <sz val="9"/>
            <rFont val="Times New Roman"/>
            <family val="1"/>
          </rPr>
          <t xml:space="preserve">REPORT 28.02
UPDATE TO 27.02
</t>
        </r>
      </text>
    </comment>
    <comment ref="AD14" authorId="0">
      <text>
        <r>
          <rPr>
            <sz val="9"/>
            <rFont val="Times New Roman"/>
            <family val="1"/>
          </rPr>
          <t xml:space="preserve">REPORT 27.02
UPDATE TO 26.02
WRONG FORMULA
</t>
        </r>
      </text>
    </comment>
    <comment ref="AD16" authorId="0">
      <text>
        <r>
          <rPr>
            <sz val="9"/>
            <rFont val="Times New Roman"/>
            <family val="1"/>
          </rPr>
          <t xml:space="preserve">WRONG FORMULA
NONE UPDATE
</t>
        </r>
      </text>
    </comment>
    <comment ref="AD19" authorId="0">
      <text>
        <r>
          <rPr>
            <sz val="9"/>
            <rFont val="Times New Roman"/>
            <family val="1"/>
          </rPr>
          <t xml:space="preserve">REPORT 23.02
UPDATE TO 22.02
</t>
        </r>
      </text>
    </comment>
    <comment ref="D20" authorId="0">
      <text>
        <r>
          <rPr>
            <sz val="9"/>
            <rFont val="Times New Roman"/>
            <family val="1"/>
          </rPr>
          <t xml:space="preserve">LISTED IN CASH REPORT
</t>
        </r>
      </text>
    </comment>
    <comment ref="AF23" authorId="0">
      <text>
        <r>
          <rPr>
            <b/>
            <sz val="9"/>
            <rFont val="Times New Roman"/>
            <family val="1"/>
          </rPr>
          <t>REPORT SAFETY : CHANGED ALL</t>
        </r>
      </text>
    </comment>
    <comment ref="D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A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B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C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D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E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F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G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H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I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J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K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L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M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N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O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Q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R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S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T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U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V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D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E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E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E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E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E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E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F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F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F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F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F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F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F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G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G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G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G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G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G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H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H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H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H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H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H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H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I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I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I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I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I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I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J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J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J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J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J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J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J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K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K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K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K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K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K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L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L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L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L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L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L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L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M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M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M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M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M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M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N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N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N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N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N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N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N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O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O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O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O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O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O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P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P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P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P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P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P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P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Q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Q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Q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Q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Q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Q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R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R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R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R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R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R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R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S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S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S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S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S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S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T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T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T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T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T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T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T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U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U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U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U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U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U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V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V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V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V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V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V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V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W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W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W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W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W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W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X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X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X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X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X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X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X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Y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Y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Y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Y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Y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Y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Z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Z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Z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Z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Z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Z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WZ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A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A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A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A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A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A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B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B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B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B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B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B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BY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CC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CG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CK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CO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CS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CW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DA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DE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DI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DM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DQ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XDU24" authorId="0">
      <text>
        <r>
          <rPr>
            <sz val="9"/>
            <rFont val="Times New Roman"/>
            <family val="1"/>
          </rPr>
          <t xml:space="preserve">CLARIFY
</t>
        </r>
      </text>
    </comment>
    <comment ref="P36" authorId="0">
      <text>
        <r>
          <rPr>
            <sz val="9"/>
            <rFont val="Times New Roman"/>
            <family val="1"/>
          </rPr>
          <t>REPORT GỐC SAI HÀM NGÀY 2 MAR 2018</t>
        </r>
      </text>
    </comment>
    <comment ref="Q36" authorId="0">
      <text>
        <r>
          <rPr>
            <sz val="9"/>
            <rFont val="Times New Roman"/>
            <family val="1"/>
          </rPr>
          <t>REPORT 12.3</t>
        </r>
      </text>
    </comment>
    <comment ref="Y36" authorId="0">
      <text>
        <r>
          <rPr>
            <sz val="9"/>
            <rFont val="Times New Roman"/>
            <family val="1"/>
          </rPr>
          <t>UPDATE ALL DATA FROM 1-21 MARCH !!!</t>
        </r>
      </text>
    </comment>
    <comment ref="Z36" authorId="0">
      <text>
        <r>
          <rPr>
            <sz val="9"/>
            <rFont val="Times New Roman"/>
            <family val="1"/>
          </rPr>
          <t>CLARIFY
SAME TO CASH REPORT</t>
        </r>
      </text>
    </comment>
    <comment ref="AE36" authorId="0">
      <text>
        <r>
          <rPr>
            <sz val="9"/>
            <rFont val="Times New Roman"/>
            <family val="1"/>
          </rPr>
          <t>RE-UPDATE SAME AS REPORT 20.3.2018 !!!</t>
        </r>
      </text>
    </comment>
    <comment ref="AF36" authorId="0">
      <text>
        <r>
          <rPr>
            <sz val="9"/>
            <rFont val="Times New Roman"/>
            <family val="1"/>
          </rPr>
          <t>CLARIFY!!1</t>
        </r>
      </text>
    </comment>
    <comment ref="Z37" authorId="0">
      <text>
        <r>
          <rPr>
            <sz val="9"/>
            <rFont val="Times New Roman"/>
            <family val="1"/>
          </rPr>
          <t>CLARIFY
SAME TO CASH REPORT</t>
        </r>
      </text>
    </comment>
    <comment ref="M51" authorId="0">
      <text>
        <r>
          <rPr>
            <b/>
            <sz val="9"/>
            <rFont val="Times New Roman"/>
            <family val="1"/>
          </rPr>
          <t xml:space="preserve">WRONG CALCULATE
</t>
        </r>
      </text>
    </comment>
    <comment ref="N51" authorId="0">
      <text>
        <r>
          <rPr>
            <b/>
            <sz val="9"/>
            <rFont val="Times New Roman"/>
            <family val="1"/>
          </rPr>
          <t xml:space="preserve">WRONG CALCULATE
</t>
        </r>
      </text>
    </comment>
    <comment ref="O51" authorId="0">
      <text>
        <r>
          <rPr>
            <b/>
            <sz val="9"/>
            <rFont val="Times New Roman"/>
            <family val="1"/>
          </rPr>
          <t xml:space="preserve">WRONG CALCULATE
</t>
        </r>
      </text>
    </comment>
    <comment ref="P51" authorId="0">
      <text>
        <r>
          <rPr>
            <b/>
            <sz val="9"/>
            <rFont val="Times New Roman"/>
            <family val="1"/>
          </rPr>
          <t xml:space="preserve">WRONG CALCULATE
</t>
        </r>
      </text>
    </comment>
    <comment ref="Q51" authorId="0">
      <text>
        <r>
          <rPr>
            <b/>
            <sz val="9"/>
            <rFont val="Times New Roman"/>
            <family val="1"/>
          </rPr>
          <t xml:space="preserve">WRONG CALCULATE
</t>
        </r>
      </text>
    </comment>
    <comment ref="R51" authorId="0">
      <text>
        <r>
          <rPr>
            <b/>
            <sz val="9"/>
            <rFont val="Times New Roman"/>
            <family val="1"/>
          </rPr>
          <t>FIXED</t>
        </r>
      </text>
    </comment>
    <comment ref="R52" authorId="0">
      <text>
        <r>
          <rPr>
            <b/>
            <sz val="9"/>
            <rFont val="Times New Roman"/>
            <family val="1"/>
          </rPr>
          <t>FIXED</t>
        </r>
      </text>
    </comment>
  </commentList>
</comments>
</file>

<file path=xl/comments3.xml><?xml version="1.0" encoding="utf-8"?>
<comments xmlns="http://schemas.openxmlformats.org/spreadsheetml/2006/main">
  <authors>
    <author>AutoBVT</author>
    <author>LENOVO</author>
  </authors>
  <commentList>
    <comment ref="D60" authorId="0">
      <text>
        <r>
          <rPr>
            <b/>
            <sz val="9"/>
            <rFont val="Tahoma"/>
            <family val="2"/>
          </rPr>
          <t xml:space="preserve">12 cái
</t>
        </r>
        <r>
          <rPr>
            <sz val="9"/>
            <rFont val="Tahoma"/>
            <family val="2"/>
          </rPr>
          <t xml:space="preserve">
</t>
        </r>
      </text>
    </comment>
    <comment ref="C94" authorId="1">
      <text>
        <r>
          <rPr>
            <sz val="9"/>
            <rFont val="Times New Roman"/>
            <family val="1"/>
          </rPr>
          <t>TẤN</t>
        </r>
      </text>
    </comment>
    <comment ref="D94" authorId="1">
      <text>
        <r>
          <rPr>
            <sz val="9"/>
            <rFont val="Times New Roman"/>
            <family val="1"/>
          </rPr>
          <t>2</t>
        </r>
      </text>
    </comment>
    <comment ref="D256" authorId="1">
      <text>
        <r>
          <rPr>
            <b/>
            <sz val="9"/>
            <rFont val="Times New Roman"/>
            <family val="1"/>
          </rPr>
          <t xml:space="preserve">REPORT 13.4: 5
</t>
        </r>
        <r>
          <rPr>
            <sz val="9"/>
            <rFont val="Times New Roman"/>
            <family val="1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LENOVO</author>
  </authors>
  <commentList>
    <comment ref="D159" authorId="0">
      <text>
        <r>
          <rPr>
            <b/>
            <sz val="9"/>
            <rFont val="Times New Roman"/>
            <family val="1"/>
          </rPr>
          <t xml:space="preserve">REPORT 23.4: 7
</t>
        </r>
        <r>
          <rPr>
            <sz val="9"/>
            <rFont val="Times New Roman"/>
            <family val="1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<sst xmlns="http://schemas.openxmlformats.org/spreadsheetml/2006/main" count="2807" uniqueCount="1212">
  <si>
    <t xml:space="preserve">KIMECO </t>
  </si>
  <si>
    <t>KIMECO VINA CONSTRUCTION AND STRUCTURE CO.,LTD</t>
  </si>
  <si>
    <t>Room 403, Ocean Park Building, Dao Duy Anh Street, Phuong Mai Ward, Dong Da District, Ha Noi</t>
  </si>
  <si>
    <t xml:space="preserve">  Steel Structure &amp; Construction</t>
  </si>
  <si>
    <t>TEL : +84-24-6253-7431        Email : kimeco@kimeco.vn         www.kimeco.vn</t>
  </si>
  <si>
    <t>SITE COST SUMMARY</t>
  </si>
  <si>
    <t>REPORT BY:</t>
  </si>
  <si>
    <t>NGUYEN THI NGOC QUYEN</t>
  </si>
  <si>
    <t>DATE</t>
  </si>
  <si>
    <t>YOUJIN HP H2</t>
  </si>
  <si>
    <t>DORMITORY - LG DISPLAY HP</t>
  </si>
  <si>
    <t>YOUJIN INNOTEK</t>
  </si>
  <si>
    <t>AEON MALL II</t>
  </si>
  <si>
    <t>SUM</t>
  </si>
  <si>
    <t>PROJECT No.</t>
  </si>
  <si>
    <t>PROJECT NAME</t>
  </si>
  <si>
    <t>DETAIL No.</t>
  </si>
  <si>
    <t>DETAIL</t>
  </si>
  <si>
    <t>YOUJIN HP H2 - VND</t>
  </si>
  <si>
    <t xml:space="preserve"> Hana (sub materials) </t>
  </si>
  <si>
    <t xml:space="preserve"> Cube (sub materials) </t>
  </si>
  <si>
    <t>DORMITORY - VND</t>
  </si>
  <si>
    <t xml:space="preserve"> CUBE  </t>
  </si>
  <si>
    <t>YOUJIN INNOTEK - VND</t>
  </si>
  <si>
    <t xml:space="preserve"> Cube (sub-materials) </t>
  </si>
  <si>
    <t>NONE</t>
  </si>
  <si>
    <t xml:space="preserve"> SA. P&amp;S (safety materials) </t>
  </si>
  <si>
    <t>KERHEUNG</t>
  </si>
  <si>
    <t>Kerheung - INN'!A1</t>
  </si>
  <si>
    <t>AEON MALL II - USD</t>
  </si>
  <si>
    <t>PURCHASING COST</t>
  </si>
  <si>
    <t>TOTAL</t>
  </si>
  <si>
    <t>FEBRUARY</t>
  </si>
  <si>
    <t xml:space="preserve"> SAFETY </t>
  </si>
  <si>
    <t>T&amp;T</t>
  </si>
  <si>
    <t>MARCH</t>
  </si>
  <si>
    <t>NAROO</t>
  </si>
  <si>
    <t>APRIL</t>
  </si>
  <si>
    <t>MAY</t>
  </si>
  <si>
    <t>Kimeco Vina</t>
  </si>
  <si>
    <t>PAYMENT SUMMARY</t>
  </si>
  <si>
    <t>Project name : LG DISPLAY HAIPHONG</t>
  </si>
  <si>
    <t>Work Period : 2018.05.01 ~ 2018.05.31</t>
  </si>
  <si>
    <t>(Unit : VND)</t>
  </si>
  <si>
    <t>NO</t>
  </si>
  <si>
    <t>ITEM</t>
  </si>
  <si>
    <t>TOTAL AMOUNT</t>
  </si>
  <si>
    <t>Sub TOTAL</t>
  </si>
  <si>
    <t>VAT 10%</t>
  </si>
  <si>
    <t xml:space="preserve">FEB - TOTAL </t>
  </si>
  <si>
    <t xml:space="preserve"> Safety (walkie talkie) </t>
  </si>
  <si>
    <t xml:space="preserve">MARCH - TOTAL </t>
  </si>
  <si>
    <t xml:space="preserve">APRIL - TOTAL </t>
  </si>
  <si>
    <t xml:space="preserve">MAY - TOTAL </t>
  </si>
  <si>
    <t>Site Manager</t>
  </si>
  <si>
    <t>Work Period : 2018.04.01 ~ 2018.04.30</t>
  </si>
  <si>
    <t>Project name : LG INNOTEX HAIPHONG</t>
  </si>
  <si>
    <t>FEB - TOTAL</t>
  </si>
  <si>
    <t xml:space="preserve"> KERHEUNG </t>
  </si>
  <si>
    <t xml:space="preserve"> T&amp;T </t>
  </si>
  <si>
    <t>MARCH - TOTAL</t>
  </si>
  <si>
    <t>APRIL - TOTAL</t>
  </si>
  <si>
    <t xml:space="preserve">    Recorder</t>
  </si>
  <si>
    <t>G/M</t>
  </si>
  <si>
    <t xml:space="preserve">PURCHASING SHEET </t>
  </si>
  <si>
    <t>RECORD BY:</t>
  </si>
  <si>
    <t>MEI SREION</t>
  </si>
  <si>
    <t>Project name: Aeon mall II</t>
  </si>
  <si>
    <t>RATE</t>
  </si>
  <si>
    <t xml:space="preserve">No </t>
  </si>
  <si>
    <t xml:space="preserve">Company name </t>
  </si>
  <si>
    <t>Items</t>
  </si>
  <si>
    <t xml:space="preserve">Yesterday </t>
  </si>
  <si>
    <t xml:space="preserve">Today </t>
  </si>
  <si>
    <t xml:space="preserve">Total </t>
  </si>
  <si>
    <t>TOTAL BY VND</t>
  </si>
  <si>
    <t>Door connection(3ea)</t>
  </si>
  <si>
    <t>Marker (17/01)(2box)</t>
  </si>
  <si>
    <t>Blade cutter 350mm(17/01)(20ea)</t>
  </si>
  <si>
    <t>Drill bit 12mm(17/01)(2ea)</t>
  </si>
  <si>
    <t>Black glasses (17/01)(10ea)</t>
  </si>
  <si>
    <t>White glasses(17/01)(10ea)</t>
  </si>
  <si>
    <t>Screw 3mm(17/01)(10pack)</t>
  </si>
  <si>
    <t>Screw 2.5mm(17/01)(5pack)</t>
  </si>
  <si>
    <t>Delivery (17/01)</t>
  </si>
  <si>
    <t>Welding gloves (19/01)(5pair)</t>
  </si>
  <si>
    <t>Blade cutter 100mm(19/01)(10ea)</t>
  </si>
  <si>
    <t>Batteries (19/01)(5box)</t>
  </si>
  <si>
    <t>Blade grinder(19/01)(1box)</t>
  </si>
  <si>
    <t>Gloves (19/01)(24pairs)</t>
  </si>
  <si>
    <t>Join socket (19/01)(4box)</t>
  </si>
  <si>
    <t>Drill bit 20mm(19/01)(1ea)</t>
  </si>
  <si>
    <t xml:space="preserve">Delivery </t>
  </si>
  <si>
    <t>Ceiling net (26/01)(48roll)</t>
  </si>
  <si>
    <t>Gloves(27/01)(5pack)</t>
  </si>
  <si>
    <t>Blade cutter 100mm(27/01)(5ea)</t>
  </si>
  <si>
    <t>Batteries (27/01)(5box)</t>
  </si>
  <si>
    <t>Marker (27/01)(2box)</t>
  </si>
  <si>
    <t>Drill bit (27/01)(5ea)</t>
  </si>
  <si>
    <t>Welding nod (30/01)(1box)</t>
  </si>
  <si>
    <t>Screw (30/01)(5pack)</t>
  </si>
  <si>
    <t>Door connection (30/01)(24ea)</t>
  </si>
  <si>
    <t>Cutting motor accessories(1ea)</t>
  </si>
  <si>
    <t>Door connection (small)(6ea)</t>
  </si>
  <si>
    <t>Cloths for cleaning(4ea)</t>
  </si>
  <si>
    <t>Gasoline(2litter)</t>
  </si>
  <si>
    <t xml:space="preserve"> Paint roller (2ea)</t>
  </si>
  <si>
    <t>Skim plate(6ea)</t>
  </si>
  <si>
    <t>Glue skim 888(1bottle)</t>
  </si>
  <si>
    <t>Skim plate(2ea)</t>
  </si>
  <si>
    <t>Sanding blade(4ea)</t>
  </si>
  <si>
    <t xml:space="preserve">Paint roller </t>
  </si>
  <si>
    <t>Drill motor (Second hand)(2ea)</t>
  </si>
  <si>
    <t>Cutting machine  (Second hand)(1ea)</t>
  </si>
  <si>
    <t>Gasoline(1litter)</t>
  </si>
  <si>
    <t>Stainless steel welding (1box)</t>
  </si>
  <si>
    <t>Stainless steel welding (1ea)</t>
  </si>
  <si>
    <t>Skim plate(1pack)</t>
  </si>
  <si>
    <t>Lock(1ea)</t>
  </si>
  <si>
    <t>Glue skim 888(3ea)</t>
  </si>
  <si>
    <t>Broom (2ea)</t>
  </si>
  <si>
    <t>Skim plate (1pack)</t>
  </si>
  <si>
    <t>Wast bag(250ea)</t>
  </si>
  <si>
    <t>Delivery wast bag</t>
  </si>
  <si>
    <t>Repair cutting motor (1ea)</t>
  </si>
  <si>
    <t>Screw 2.5mm(2pack)</t>
  </si>
  <si>
    <t>Wood cutter big (2ea)</t>
  </si>
  <si>
    <t>Wood cutter small (2ea)</t>
  </si>
  <si>
    <t>Sandpaper (20ea)</t>
  </si>
  <si>
    <t>Glue skim 888(1ea)</t>
  </si>
  <si>
    <t>Repair drill motor (1ea)</t>
  </si>
  <si>
    <t>Repair cutting motor(1ea)</t>
  </si>
  <si>
    <t>Glue (10bottle)</t>
  </si>
  <si>
    <t xml:space="preserve">Gasoline </t>
  </si>
  <si>
    <t>Locker (1ea)</t>
  </si>
  <si>
    <t>Wood cutter small(2ea)</t>
  </si>
  <si>
    <t>Sandpaper (10ea)</t>
  </si>
  <si>
    <t>Drill bit 12mm (2/02)(2ea)</t>
  </si>
  <si>
    <t>Bit (2/02)(1ea)</t>
  </si>
  <si>
    <t>Blade cutter 100mm (2/02)(5ea)</t>
  </si>
  <si>
    <t>Gloves (2/02)(5ea)</t>
  </si>
  <si>
    <t>Spareblades for cutter (2/02)(2box)</t>
  </si>
  <si>
    <t>Paint brush (5/02)(12ea)</t>
  </si>
  <si>
    <t>Mask (5/02)(4pack)</t>
  </si>
  <si>
    <t>Blade grinder (5/02)(1box)</t>
  </si>
  <si>
    <t>Warning tape (5/02)(10roll)</t>
  </si>
  <si>
    <t>Blade cutter 100mm(5/02)(5ea)</t>
  </si>
  <si>
    <t>Bade cutter 350mm(5/02)(20ea)</t>
  </si>
  <si>
    <t>Batteries (5/02)(1box)</t>
  </si>
  <si>
    <t>Glasses (5/02)(1box)</t>
  </si>
  <si>
    <t xml:space="preserve"> 3 side join socket (5/02)(5ea)</t>
  </si>
  <si>
    <t>Join socket (5/02)(1box)</t>
  </si>
  <si>
    <t>Welding nod (5/02)(1box)</t>
  </si>
  <si>
    <t>Gloves(5/02)(5pack)</t>
  </si>
  <si>
    <t>Screw 3mm(8/02)(5pack)</t>
  </si>
  <si>
    <t>Screw 2.5mm(8/02)(3pack)</t>
  </si>
  <si>
    <t>String line (8/02)(3roll)</t>
  </si>
  <si>
    <t>Mask (10/02)(3pack)</t>
  </si>
  <si>
    <t>Welding nod (10/02)(1box)</t>
  </si>
  <si>
    <t>Join socket (10/02)(1box)</t>
  </si>
  <si>
    <t>Drill bit 12mm (10/02)(3ea)</t>
  </si>
  <si>
    <t>Bit (10/02)(1ea)</t>
  </si>
  <si>
    <t>Blade cutter 100mm (13/02)(5ea)</t>
  </si>
  <si>
    <t>Marker (13/02)(2ea)</t>
  </si>
  <si>
    <t>Correction pen (13/02)(1box)</t>
  </si>
  <si>
    <t>Join socket (13/02)(1box)</t>
  </si>
  <si>
    <t>Bolt nut(200ea)</t>
  </si>
  <si>
    <t>FEB</t>
  </si>
  <si>
    <t>Sandpaper</t>
  </si>
  <si>
    <t>Glue skim 888</t>
  </si>
  <si>
    <t>Blade cutter (27/02)</t>
  </si>
  <si>
    <t>Screw 2.5mm (27/02)</t>
  </si>
  <si>
    <t>Screw 3mm(27/02)</t>
  </si>
  <si>
    <t>Spareblades for cutter (27/02)</t>
  </si>
  <si>
    <t>String line (27/02)</t>
  </si>
  <si>
    <t>Batteries (27/02)</t>
  </si>
  <si>
    <t>Screw (27/02)</t>
  </si>
  <si>
    <t xml:space="preserve">Dleivery </t>
  </si>
  <si>
    <t>Bolt nut</t>
  </si>
  <si>
    <t>Delivery material(1F~3F) on 9/03</t>
  </si>
  <si>
    <t xml:space="preserve">Repair welding machine </t>
  </si>
  <si>
    <t xml:space="preserve">Repair drill motor </t>
  </si>
  <si>
    <t xml:space="preserve">Carbon brush </t>
  </si>
  <si>
    <t>Gasoline</t>
  </si>
  <si>
    <t xml:space="preserve">Sandpaper </t>
  </si>
  <si>
    <t xml:space="preserve"> Repair welding machine </t>
  </si>
  <si>
    <t>Screw 1mm(1pack)</t>
  </si>
  <si>
    <t>Bolt nut (300ea)</t>
  </si>
  <si>
    <t>Delivery material half day</t>
  </si>
  <si>
    <t>Delivery material one day on 16/03</t>
  </si>
  <si>
    <t>Refile air for fire extenguisher(2/03)</t>
  </si>
  <si>
    <t>Screw 3mm (6/03)</t>
  </si>
  <si>
    <t>Screw 2.5mm(6/03)</t>
  </si>
  <si>
    <t>Gloves (6/03)</t>
  </si>
  <si>
    <t>Mask (6/03)</t>
  </si>
  <si>
    <t>Blade cutter 350mm(10/03)</t>
  </si>
  <si>
    <t>Blade cutter 100mm(10/03)</t>
  </si>
  <si>
    <t>Marker (10/03)</t>
  </si>
  <si>
    <t>Batteries (10/03)</t>
  </si>
  <si>
    <t>Welding nod (10/03)</t>
  </si>
  <si>
    <t>Helmet (12/03)</t>
  </si>
  <si>
    <t>Safety shoes(12/03)</t>
  </si>
  <si>
    <t>Safety vest (12/03)</t>
  </si>
  <si>
    <t>Delivedy</t>
  </si>
  <si>
    <t>Drill bit 12mm(13/03)</t>
  </si>
  <si>
    <t>Drill bit 10mm(13/03)</t>
  </si>
  <si>
    <t>Paint brush (13/03)</t>
  </si>
  <si>
    <t>Screw 2.5mm(13/03)</t>
  </si>
  <si>
    <t>Screw 23mm(13/03)</t>
  </si>
  <si>
    <t>Sandpaper (13/03)</t>
  </si>
  <si>
    <t>Screw 2.5mm</t>
  </si>
  <si>
    <t>Delivery material</t>
  </si>
  <si>
    <t>Newspaper</t>
  </si>
  <si>
    <t>Brush</t>
  </si>
  <si>
    <t>tape</t>
  </si>
  <si>
    <t>Join socket(1ea)</t>
  </si>
  <si>
    <t>Electric tape(1ea)</t>
  </si>
  <si>
    <t>Wire brush (10ea)</t>
  </si>
  <si>
    <t>Spareblades for cutter(1box)</t>
  </si>
  <si>
    <t>Putting knife (1ea)</t>
  </si>
  <si>
    <t>Knife holder(1ea)</t>
  </si>
  <si>
    <t>wire(1kg)</t>
  </si>
  <si>
    <t>Maintenance key(2ea)</t>
  </si>
  <si>
    <t>Meter(1ea)</t>
  </si>
  <si>
    <t>Repair welding machine(1ea)</t>
  </si>
  <si>
    <t>UPDATE ALL OLD DATA!!!!</t>
  </si>
  <si>
    <t>SAME TO CASH REPORT</t>
  </si>
  <si>
    <t>Repair drill motor(1ea)</t>
  </si>
  <si>
    <t>Crow bar(2ea)</t>
  </si>
  <si>
    <t>Hammer(2ea)</t>
  </si>
  <si>
    <t>Warning tape (1roll)</t>
  </si>
  <si>
    <t>Holder (1ea)</t>
  </si>
  <si>
    <t>RE-UPDATE !!!</t>
  </si>
  <si>
    <t>Paper tape (1roll)</t>
  </si>
  <si>
    <t>Blade cutter (2ea)</t>
  </si>
  <si>
    <t>NOTE: GREY SPACE HAD BEEN UPDATED IN REPORT 22.3 AND DELETED IN REPORT 26.3</t>
  </si>
  <si>
    <t>Delivery material on 26/03 (1truck)</t>
  </si>
  <si>
    <t>Delivery material (1truck)</t>
  </si>
  <si>
    <t>Paper tape (1ea)</t>
  </si>
  <si>
    <t>Handle grap(1ea)</t>
  </si>
  <si>
    <t>Level meter (1ea)</t>
  </si>
  <si>
    <t>Paster trowel(1ea)</t>
  </si>
  <si>
    <t>Plastic trowel(1ea)</t>
  </si>
  <si>
    <t>Shovel(1ea)</t>
  </si>
  <si>
    <t>Bucket (2ea)</t>
  </si>
  <si>
    <t>Aromatic gasoline (1Liter)</t>
  </si>
  <si>
    <t>Paint(1ea)</t>
  </si>
  <si>
    <t>Roller (4ea)</t>
  </si>
  <si>
    <t>Sandpaper (2ea)</t>
  </si>
  <si>
    <t>Roller (2ea)</t>
  </si>
  <si>
    <t>Paint (1ea)</t>
  </si>
  <si>
    <t>Brush (4ea)</t>
  </si>
  <si>
    <t>Delivery material(1truck)</t>
  </si>
  <si>
    <t>100x100x1.5mx6m steel(1ea)</t>
  </si>
  <si>
    <t>30x30x1.01L steel(10ea)</t>
  </si>
  <si>
    <t>Cargo fee (1truck)</t>
  </si>
  <si>
    <t>Delivery steel (1truck)</t>
  </si>
  <si>
    <t>OK</t>
  </si>
  <si>
    <t>Carbon brush (2ea)</t>
  </si>
  <si>
    <t>3 APRIL</t>
  </si>
  <si>
    <t>Repair screwing motor (1ea)</t>
  </si>
  <si>
    <t>Aromatic gasoline on 30/03</t>
  </si>
  <si>
    <t>4 APRIL</t>
  </si>
  <si>
    <t>Paint 30/03</t>
  </si>
  <si>
    <t>Knife on 31/03</t>
  </si>
  <si>
    <t>Spareblades for cutter 31/03</t>
  </si>
  <si>
    <t>Roller on 1/04</t>
  </si>
  <si>
    <t>Aromatic gasoline on 1/04</t>
  </si>
  <si>
    <t>Delivery garbage 1/04</t>
  </si>
  <si>
    <t>Paint  1/04</t>
  </si>
  <si>
    <t>Gue on 2/04</t>
  </si>
  <si>
    <t>Roller on 2/04</t>
  </si>
  <si>
    <t>Tape on 2/04</t>
  </si>
  <si>
    <t>Paint  on 2/04</t>
  </si>
  <si>
    <t>Trowel on 2/04</t>
  </si>
  <si>
    <t>Concrete grinder on 2/04</t>
  </si>
  <si>
    <t>Sandpaper on 2/04</t>
  </si>
  <si>
    <t>Paint on 03/04</t>
  </si>
  <si>
    <t>Aromatic gasoline on 3/04</t>
  </si>
  <si>
    <t xml:space="preserve"> 12x14 steel on 3/04</t>
  </si>
  <si>
    <t>Paint NG 5L on 3/04</t>
  </si>
  <si>
    <t>Paint WB 5L  on3/04</t>
  </si>
  <si>
    <t>Delivery materail on 30/03</t>
  </si>
  <si>
    <t>5 APRIL</t>
  </si>
  <si>
    <t>Screw 2.5mm(22/03)</t>
  </si>
  <si>
    <t>Screw 3mm(22/03)</t>
  </si>
  <si>
    <t>Drill bit 12mm(22/03)</t>
  </si>
  <si>
    <t>Brush (22/03)</t>
  </si>
  <si>
    <t>Bade cutter 100mm(22/03)</t>
  </si>
  <si>
    <t>Dlade cutter 350mm(22/03)</t>
  </si>
  <si>
    <t>Bade grinder (22/03)</t>
  </si>
  <si>
    <t>Glove(22/03)</t>
  </si>
  <si>
    <t>Welding nod (22/03)</t>
  </si>
  <si>
    <t>Deivery</t>
  </si>
  <si>
    <t>Screw 2.5mm(29/03)</t>
  </si>
  <si>
    <t>`</t>
  </si>
  <si>
    <t>Screw 3mm(29/03)</t>
  </si>
  <si>
    <t>Bade cutter 100mm(29/03)</t>
  </si>
  <si>
    <t>Delivery</t>
  </si>
  <si>
    <t xml:space="preserve"> Aluminum composite panel</t>
  </si>
  <si>
    <t xml:space="preserve">Bending machine </t>
  </si>
  <si>
    <t xml:space="preserve">Paint </t>
  </si>
  <si>
    <t xml:space="preserve">Primer paint </t>
  </si>
  <si>
    <t>Thinner</t>
  </si>
  <si>
    <t>Roller</t>
  </si>
  <si>
    <t>Aluminum composite panel</t>
  </si>
  <si>
    <t>Air flow</t>
  </si>
  <si>
    <t>Cans</t>
  </si>
  <si>
    <t>Hose</t>
  </si>
  <si>
    <t xml:space="preserve"> Aluminum ladder</t>
  </si>
  <si>
    <t xml:space="preserve">X 25 steel </t>
  </si>
  <si>
    <t xml:space="preserve">X 100 steel </t>
  </si>
  <si>
    <t>Delivery steel</t>
  </si>
  <si>
    <t>Paint NG1L</t>
  </si>
  <si>
    <t>Delivery steel on 5/04</t>
  </si>
  <si>
    <t>Delivery scaffolding on 5/04</t>
  </si>
  <si>
    <t>Delivery materail 4/04</t>
  </si>
  <si>
    <t>6 APRIL</t>
  </si>
  <si>
    <t>Tape</t>
  </si>
  <si>
    <t xml:space="preserve">Spray gun </t>
  </si>
  <si>
    <t>Air compressor pipe</t>
  </si>
  <si>
    <t>Payment for silicone on 4/04</t>
  </si>
  <si>
    <t>Roller on 4/04</t>
  </si>
  <si>
    <t>Cleaning cloths</t>
  </si>
  <si>
    <t>Aromatic gasoline on 4/04</t>
  </si>
  <si>
    <t>Paint on 4/04</t>
  </si>
  <si>
    <t>Tape on 4/04</t>
  </si>
  <si>
    <t>Paper tape</t>
  </si>
  <si>
    <t>Brush on 4/04</t>
  </si>
  <si>
    <t>Skim coat 4/04</t>
  </si>
  <si>
    <t>Welding nod</t>
  </si>
  <si>
    <t>Marker</t>
  </si>
  <si>
    <t>Silicone on 4/04</t>
  </si>
  <si>
    <t>Silicone on 3/04</t>
  </si>
  <si>
    <t>Silicone</t>
  </si>
  <si>
    <t>Screw</t>
  </si>
  <si>
    <t>Paint NG5L</t>
  </si>
  <si>
    <t>12 APRIL</t>
  </si>
  <si>
    <t xml:space="preserve">Hammer </t>
  </si>
  <si>
    <t xml:space="preserve">Glue </t>
  </si>
  <si>
    <t>Sika boom 500ml</t>
  </si>
  <si>
    <t>Sand</t>
  </si>
  <si>
    <t xml:space="preserve">Roller </t>
  </si>
  <si>
    <t xml:space="preserve">Paper tape </t>
  </si>
  <si>
    <t xml:space="preserve">Cutter </t>
  </si>
  <si>
    <t>Spareblades for cutter</t>
  </si>
  <si>
    <t>Repair grinding machine (1ea)</t>
  </si>
  <si>
    <t>20 april</t>
  </si>
  <si>
    <t>Repair screwing machine (1ea)</t>
  </si>
  <si>
    <t>Screw 1.5mm(1pack)</t>
  </si>
  <si>
    <t>Blade cutter (10/04)(5box)</t>
  </si>
  <si>
    <t>Drill bit (10/04)(1ea)</t>
  </si>
  <si>
    <t>Glove (10/04)(5pack)</t>
  </si>
  <si>
    <t>Batteries (10/04)(5box)</t>
  </si>
  <si>
    <t>Screw 2.5mm (10/04)(5pack)</t>
  </si>
  <si>
    <t>Screw 3.5mm (10/04)(5pack)</t>
  </si>
  <si>
    <t>3 side joint socket  (10/04)(5pack)</t>
  </si>
  <si>
    <t>Paint (4ea)</t>
  </si>
  <si>
    <t>Primer paint (1ea)</t>
  </si>
  <si>
    <t>Skim coat powder(2bag)</t>
  </si>
  <si>
    <t>Joint tape (2roll)</t>
  </si>
  <si>
    <t>Paper tape (4roll)</t>
  </si>
  <si>
    <t>Newspaper (1pcs)</t>
  </si>
  <si>
    <t>Aromatic gasoline(2liter)</t>
  </si>
  <si>
    <t>Eraser(3ea)</t>
  </si>
  <si>
    <t>23 APRIL</t>
  </si>
  <si>
    <t>Spray(bottle)</t>
  </si>
  <si>
    <t>Plaster trowel(2ea)</t>
  </si>
  <si>
    <t>25 APRIL</t>
  </si>
  <si>
    <t>Paint roller(2ea)</t>
  </si>
  <si>
    <t>Brush(2ea)</t>
  </si>
  <si>
    <t>Paint roller(1ea)</t>
  </si>
  <si>
    <t>Joint tape (1roll)</t>
  </si>
  <si>
    <t>Newspaper (1ea)</t>
  </si>
  <si>
    <t>Joint skim coat powder(1bag)</t>
  </si>
  <si>
    <t>Lamp(3ea)</t>
  </si>
  <si>
    <t>26 APRIL</t>
  </si>
  <si>
    <t>Sandpaper(10pcs)</t>
  </si>
  <si>
    <t>Aromatic gasoline (5L)</t>
  </si>
  <si>
    <t>Scale (1ea)</t>
  </si>
  <si>
    <t>Anchor (0.5kg)</t>
  </si>
  <si>
    <t>Joint socket (2ea)</t>
  </si>
  <si>
    <t>Drill bit  (1ea)</t>
  </si>
  <si>
    <t>Drill bit (1ea)</t>
  </si>
  <si>
    <t>Cleaning glass spray (2bottle)</t>
  </si>
  <si>
    <t>Paint roller(3ea)</t>
  </si>
  <si>
    <t>Aromatic gasoline(1L)</t>
  </si>
  <si>
    <t>Plaster trowel (1ea)</t>
  </si>
  <si>
    <t>Sandpaper (5pcs)</t>
  </si>
  <si>
    <t>Spareblades for cutter (1box)</t>
  </si>
  <si>
    <t>Paint brush (3ea)</t>
  </si>
  <si>
    <t>Newspaper(1ea)</t>
  </si>
  <si>
    <t>Cleaning glass spray (1bottle)</t>
  </si>
  <si>
    <t>Paint brush(1ea)</t>
  </si>
  <si>
    <t>Cleaning glass spray(3bottle)</t>
  </si>
  <si>
    <t>Point tape (1roll)</t>
  </si>
  <si>
    <t>Paper tape(1roll)</t>
  </si>
  <si>
    <t>Screw (0.2kg)</t>
  </si>
  <si>
    <t>Paint roller (2ea)</t>
  </si>
  <si>
    <t>Bucket (1ea)</t>
  </si>
  <si>
    <t>Glue(3bottle)</t>
  </si>
  <si>
    <t>Joint tape(3roll)</t>
  </si>
  <si>
    <t>Scissors(1ea)</t>
  </si>
  <si>
    <t>27 APRIL</t>
  </si>
  <si>
    <t>28 APRIL</t>
  </si>
  <si>
    <t>Paint( 5liter)</t>
  </si>
  <si>
    <t>30 APRIL</t>
  </si>
  <si>
    <t>Silicone (30bottle)</t>
  </si>
  <si>
    <t>Glue (1ea)</t>
  </si>
  <si>
    <t>Screw 1.5mm(0.3 kg)</t>
  </si>
  <si>
    <t>Ceaning for glass spray (1bottle)</t>
  </si>
  <si>
    <t>Silicone (1bottle)</t>
  </si>
  <si>
    <t>Plastering (2ea)</t>
  </si>
  <si>
    <t>Paint (1liter)</t>
  </si>
  <si>
    <t>Paint (3liter)</t>
  </si>
  <si>
    <t>Paint (2liter)</t>
  </si>
  <si>
    <t>Paint (5liter)</t>
  </si>
  <si>
    <t>Paint(3liter)</t>
  </si>
  <si>
    <t>Floor door closer(1ea)</t>
  </si>
  <si>
    <t>Pivot hinge(1ea)</t>
  </si>
  <si>
    <t>Top hinge(1ea)</t>
  </si>
  <si>
    <t>Bottom hinge(1ea)</t>
  </si>
  <si>
    <t>Aluminum angle(7ea)</t>
  </si>
  <si>
    <t>Delivery (1truck)</t>
  </si>
  <si>
    <t xml:space="preserve">Paint(1ea) </t>
  </si>
  <si>
    <t>Artificial grass(30 m2)</t>
  </si>
  <si>
    <t>Silicone(4bottle)</t>
  </si>
  <si>
    <t>Silicone gun?(1ea)</t>
  </si>
  <si>
    <t>Galvanized steel panel 0.25mm(10m)</t>
  </si>
  <si>
    <t>Inox door handle(1ea)</t>
  </si>
  <si>
    <t>Screwing motor(0.2kg)</t>
  </si>
  <si>
    <t>Tempered glass door(0.4m2)</t>
  </si>
  <si>
    <t>Tempered glass door(2.07 m2)</t>
  </si>
  <si>
    <t>Glass</t>
  </si>
  <si>
    <t>Primer paint (2ea)</t>
  </si>
  <si>
    <t>Aromatic gasoline (1liter)</t>
  </si>
  <si>
    <t>Silicone (16bottle)</t>
  </si>
  <si>
    <t>Cloths for cleaning glass(2ea)</t>
  </si>
  <si>
    <t>Blade cutter (1ea)</t>
  </si>
  <si>
    <t>Paint roller (1ea)</t>
  </si>
  <si>
    <t>Paint brush (1ea)</t>
  </si>
  <si>
    <t>Aromatic gasoline(1liter)</t>
  </si>
  <si>
    <t>Screw 6mm(0.2kg)</t>
  </si>
  <si>
    <t>Silicone(10bottle)</t>
  </si>
  <si>
    <t>Waste bag(30ea)</t>
  </si>
  <si>
    <t>Paint (4liter)</t>
  </si>
  <si>
    <t>REPORT ORIGINAL</t>
  </si>
  <si>
    <t>WRONG FROM CALCULATE 5 APRIL</t>
  </si>
  <si>
    <t>2018 MAY Consumable Tools Statement</t>
  </si>
  <si>
    <t>Project: LG INNOTEK</t>
  </si>
  <si>
    <t xml:space="preserve">Company: Hana </t>
  </si>
  <si>
    <t>KIMECO VINA</t>
  </si>
  <si>
    <t>No.</t>
  </si>
  <si>
    <t>UNIT</t>
  </si>
  <si>
    <t>QT</t>
  </si>
  <si>
    <t>UNIT PRICE</t>
  </si>
  <si>
    <t>Sub-total</t>
  </si>
  <si>
    <t>Gang tay sơn</t>
  </si>
  <si>
    <t>đôi</t>
  </si>
  <si>
    <t>Nước uống</t>
  </si>
  <si>
    <t>bình</t>
  </si>
  <si>
    <t>giẻ lau</t>
  </si>
  <si>
    <t>kg</t>
  </si>
  <si>
    <t>ổ cắm công nghiệp</t>
  </si>
  <si>
    <t>cái</t>
  </si>
  <si>
    <t>Dao rọc giấy</t>
  </si>
  <si>
    <t>lưỡi dao rọc giấy</t>
  </si>
  <si>
    <t>hộp</t>
  </si>
  <si>
    <t>dây dù 4m</t>
  </si>
  <si>
    <t>bạt chống cháy hàn quốc</t>
  </si>
  <si>
    <t>cuộn</t>
  </si>
  <si>
    <t>giấy A4</t>
  </si>
  <si>
    <t>thung</t>
  </si>
  <si>
    <t>Còng A4</t>
  </si>
  <si>
    <t>Lavie 19l</t>
  </si>
  <si>
    <t>Bulong M16x50</t>
  </si>
  <si>
    <t>Que hàn chịu lực Kiswel3.2</t>
  </si>
  <si>
    <t>kiện</t>
  </si>
  <si>
    <t>Bút xóa</t>
  </si>
  <si>
    <t>Chổi chít</t>
  </si>
  <si>
    <t>Chổi nhựa</t>
  </si>
  <si>
    <t>sika grout 214 (2tan)</t>
  </si>
  <si>
    <t>bao</t>
  </si>
  <si>
    <t>dây dù 16mm</t>
  </si>
  <si>
    <t>Nước uống công nhân</t>
  </si>
  <si>
    <t>thùng</t>
  </si>
  <si>
    <t>đèn đội đầu</t>
  </si>
  <si>
    <t>Dây cảnh báo(cam)</t>
  </si>
  <si>
    <t>Nước Lavie 19l</t>
  </si>
  <si>
    <t>Lavie 350ml</t>
  </si>
  <si>
    <t>ecu M24</t>
  </si>
  <si>
    <t>ecu M27</t>
  </si>
  <si>
    <t>Đá mài bêtong 100</t>
  </si>
  <si>
    <t>Đèn cảnh báo 220V</t>
  </si>
  <si>
    <t>Tiren M16</t>
  </si>
  <si>
    <t>cây</t>
  </si>
  <si>
    <t>Tiren M20</t>
  </si>
  <si>
    <t>ecu M16</t>
  </si>
  <si>
    <t>vòng đệm M16 dày</t>
  </si>
  <si>
    <t>Ecu M20</t>
  </si>
  <si>
    <t>Vòng đệm M20 dày</t>
  </si>
  <si>
    <t>Nước CN 19L</t>
  </si>
  <si>
    <t>RP7 to</t>
  </si>
  <si>
    <t>Pin đại</t>
  </si>
  <si>
    <t>chít chân</t>
  </si>
  <si>
    <t>bao tải</t>
  </si>
  <si>
    <t xml:space="preserve">sika grout </t>
  </si>
  <si>
    <t>bình cứu hỏa tròn(6kg)</t>
  </si>
  <si>
    <t>Đèn pin</t>
  </si>
  <si>
    <t>Dây dù 16mm</t>
  </si>
  <si>
    <t>Thép V50x50</t>
  </si>
  <si>
    <t>Long đen M20</t>
  </si>
  <si>
    <t>chiếc</t>
  </si>
  <si>
    <t>Ecu M16</t>
  </si>
  <si>
    <t>Long đen M16</t>
  </si>
  <si>
    <t>phích+ ổ CN</t>
  </si>
  <si>
    <t>Thước 5m tốt</t>
  </si>
  <si>
    <t>Que hàn KT 3.2</t>
  </si>
  <si>
    <t>Túi đựng bu lông</t>
  </si>
  <si>
    <t>Ổ+phích CN</t>
  </si>
  <si>
    <t xml:space="preserve">Bay xây </t>
  </si>
  <si>
    <t>sika grout (80bao)</t>
  </si>
  <si>
    <t>tấn</t>
  </si>
  <si>
    <t>Gang tay cao su</t>
  </si>
  <si>
    <t>Khẩu trang 3M</t>
  </si>
  <si>
    <t>Bút dạ</t>
  </si>
  <si>
    <t>Dây hàn CO2</t>
  </si>
  <si>
    <t xml:space="preserve">Đá mài bêtong </t>
  </si>
  <si>
    <t>viên</t>
  </si>
  <si>
    <t>Sung bắn silicon(inox)</t>
  </si>
  <si>
    <t>binh</t>
  </si>
  <si>
    <t>Nước lavie 350ml</t>
  </si>
  <si>
    <t>giày ABC</t>
  </si>
  <si>
    <t>01.03.2018</t>
  </si>
  <si>
    <t>Giẻ lau</t>
  </si>
  <si>
    <t>Mũi doa hợp kim</t>
  </si>
  <si>
    <t>Lưỡi dao trổ</t>
  </si>
  <si>
    <t>Sika grout 214</t>
  </si>
  <si>
    <t>Mũi khoan bê tông M18</t>
  </si>
  <si>
    <t>Phí vận chuyển</t>
  </si>
  <si>
    <t>chuyến</t>
  </si>
  <si>
    <t>Bạt chống cháy</t>
  </si>
  <si>
    <t>02.03.2018</t>
  </si>
  <si>
    <t>Mỏ lết 300</t>
  </si>
  <si>
    <t>03.03.2018</t>
  </si>
  <si>
    <t>04.03.2018</t>
  </si>
  <si>
    <t>Que hàn chịu lực 3.2</t>
  </si>
  <si>
    <t>05.03.2018</t>
  </si>
  <si>
    <t>Găng tay sơn</t>
  </si>
  <si>
    <t>Chổi sơn 2''</t>
  </si>
  <si>
    <t>Nước Lavie 19L</t>
  </si>
  <si>
    <t>06.03.2018</t>
  </si>
  <si>
    <t>Bép cắt gas oxy</t>
  </si>
  <si>
    <t>Súng tăng đai thép</t>
  </si>
  <si>
    <t>Dây đai thép</t>
  </si>
  <si>
    <t>Khóa đai thép</t>
  </si>
  <si>
    <t>07.03.2018</t>
  </si>
  <si>
    <t>Kéo</t>
  </si>
  <si>
    <t>Tua vít 2 đầu</t>
  </si>
  <si>
    <t>Tiren M20 (1m)</t>
  </si>
  <si>
    <t>ea</t>
  </si>
  <si>
    <t>Tay hàn CO2 (loại 3m)</t>
  </si>
  <si>
    <t>bộ</t>
  </si>
  <si>
    <t>Bulong M20x70</t>
  </si>
  <si>
    <t>08.03.2018</t>
  </si>
  <si>
    <t>Bulong M20x80</t>
  </si>
  <si>
    <t>Que hàn Kiswell 3.2</t>
  </si>
  <si>
    <t>Găng tay hàn</t>
  </si>
  <si>
    <t>Ecu M27</t>
  </si>
  <si>
    <t>Quai nhè</t>
  </si>
  <si>
    <t>09.03.2018</t>
  </si>
  <si>
    <t>Van chống cháy ngược gas oxy</t>
  </si>
  <si>
    <t>Chuột 17-19</t>
  </si>
  <si>
    <t xml:space="preserve">Máu khoan bê tông </t>
  </si>
  <si>
    <t>10.03.2018</t>
  </si>
  <si>
    <t xml:space="preserve">Đồng hồ gas </t>
  </si>
  <si>
    <t>Đồng hồ oxy</t>
  </si>
  <si>
    <t>Tay cắt gas oxy xịn</t>
  </si>
  <si>
    <t>Dây gas oxy</t>
  </si>
  <si>
    <t>m</t>
  </si>
  <si>
    <t>Quai nhè bé</t>
  </si>
  <si>
    <t>Kìm mát</t>
  </si>
  <si>
    <t>Ổ cắm CN</t>
  </si>
  <si>
    <t>Màng chít xanh</t>
  </si>
  <si>
    <t>Đinh gỗ 5cm</t>
  </si>
  <si>
    <t>Nước rửa bát</t>
  </si>
  <si>
    <t>chai</t>
  </si>
  <si>
    <t>Que hàn chịu lực Kiswell 3.2</t>
  </si>
  <si>
    <t>12.03.2018</t>
  </si>
  <si>
    <t>Dây hàn D50</t>
  </si>
  <si>
    <t>Bình cứu hỏa 4kg</t>
  </si>
  <si>
    <t>Doa tưới nước bằng tôn</t>
  </si>
  <si>
    <t>Bình xịt nhỏ</t>
  </si>
  <si>
    <t>Kính trắng miếng</t>
  </si>
  <si>
    <t>miếng</t>
  </si>
  <si>
    <t>13.03.2018</t>
  </si>
  <si>
    <t>Giấy A4 (double A)</t>
  </si>
  <si>
    <t>Ecu M30 đen</t>
  </si>
  <si>
    <t>14.03.2018</t>
  </si>
  <si>
    <t>Tiren M16 trắng</t>
  </si>
  <si>
    <t>15.03.2018</t>
  </si>
  <si>
    <t>chiều</t>
  </si>
  <si>
    <t>Đá mài BT 100</t>
  </si>
  <si>
    <t>Chổi sơn nhỏ</t>
  </si>
  <si>
    <t>Tua vít nhỏ 4 cạnh</t>
  </si>
  <si>
    <t>17.03.2018</t>
  </si>
  <si>
    <t>Bút xóa tốt</t>
  </si>
  <si>
    <t>Kìm hàn</t>
  </si>
  <si>
    <t>Máy mài 100</t>
  </si>
  <si>
    <t>18.03.2018</t>
  </si>
  <si>
    <t>19.03.2018</t>
  </si>
  <si>
    <t>Kìm điện Bosi</t>
  </si>
  <si>
    <t>Kìm cắt Bosi</t>
  </si>
  <si>
    <t>RP7 bé</t>
  </si>
  <si>
    <t>TS bolt M20x65</t>
  </si>
  <si>
    <t>set</t>
  </si>
  <si>
    <t>TS bolt M20x70</t>
  </si>
  <si>
    <t>TS bolt M20x75</t>
  </si>
  <si>
    <t>Nước Lavie 350ml</t>
  </si>
  <si>
    <t>20.03.2018</t>
  </si>
  <si>
    <t>Máy doa Bosch</t>
  </si>
  <si>
    <t>Kìm nước nhỏ</t>
  </si>
  <si>
    <t>Đầu khẩu M32</t>
  </si>
  <si>
    <t>Mũi khoan từ D26</t>
  </si>
  <si>
    <t>Mũi khoan từ D24</t>
  </si>
  <si>
    <t>Giày ziben</t>
  </si>
  <si>
    <t>21.03.2018</t>
  </si>
  <si>
    <t>Băng dính điện đen</t>
  </si>
  <si>
    <t xml:space="preserve">Bọc giày phòng sạch </t>
  </si>
  <si>
    <t>22.03.2018</t>
  </si>
  <si>
    <t>23.03.2018</t>
  </si>
  <si>
    <t xml:space="preserve">Đá cắt 100 </t>
  </si>
  <si>
    <t>Bép hàn CO2</t>
  </si>
  <si>
    <t>Bao tải</t>
  </si>
  <si>
    <t>Chổi sơn</t>
  </si>
  <si>
    <t>24.03.2018</t>
  </si>
  <si>
    <t>25.03.2018</t>
  </si>
  <si>
    <t xml:space="preserve">cái </t>
  </si>
  <si>
    <t>26.03.2018</t>
  </si>
  <si>
    <t>con</t>
  </si>
  <si>
    <t>Dây tiếp địa 1x6</t>
  </si>
  <si>
    <t>27.03.2018</t>
  </si>
  <si>
    <t>Khẩu trang 9001</t>
  </si>
  <si>
    <t>Băng dính bạt</t>
  </si>
  <si>
    <t>Giáp xếp 100</t>
  </si>
  <si>
    <t>Khóa Việt Tiệp bé</t>
  </si>
  <si>
    <t>Bàn sủi</t>
  </si>
  <si>
    <t>Phích + ổ cắm CN</t>
  </si>
  <si>
    <t>Xe kéo hàng</t>
  </si>
  <si>
    <t>28.03.2018</t>
  </si>
  <si>
    <t>Tôn phẳng</t>
  </si>
  <si>
    <t>m2</t>
  </si>
  <si>
    <t xml:space="preserve">Màng chít </t>
  </si>
  <si>
    <t>Cáp vải 2T x 2m</t>
  </si>
  <si>
    <t>sợi</t>
  </si>
  <si>
    <t>Cáp vải 2T x 3m</t>
  </si>
  <si>
    <t>29.03.2018</t>
  </si>
  <si>
    <t>Keo Hilter</t>
  </si>
  <si>
    <t>Mũi khoan BT 22</t>
  </si>
  <si>
    <t>Nước CN</t>
  </si>
  <si>
    <t>Vòng đệm M20</t>
  </si>
  <si>
    <t>Cáp vải</t>
  </si>
  <si>
    <t>Que hàn KT 3.2(1 bó)</t>
  </si>
  <si>
    <t>Giay A4 plus</t>
  </si>
  <si>
    <t>Bút line</t>
  </si>
  <si>
    <t>Kẹp bướm nhỏ</t>
  </si>
  <si>
    <t>gang tay sơn</t>
  </si>
  <si>
    <t>que hàn KT 3.2(10kg)</t>
  </si>
  <si>
    <t>Que hàn chịu lực(10kg)</t>
  </si>
  <si>
    <t>Giay A4 double</t>
  </si>
  <si>
    <t>MAY - TOTAL</t>
  </si>
  <si>
    <t>2018 Consumable Sub-materials Statement</t>
  </si>
  <si>
    <t>Company: Cube(MJ Vina)</t>
  </si>
  <si>
    <t>Đèn laser</t>
  </si>
  <si>
    <t>22/01/2018</t>
  </si>
  <si>
    <t>Đèn pin nhỏ</t>
  </si>
  <si>
    <t>Thước mét Komelon 5.5m</t>
  </si>
  <si>
    <t>23/01/2018</t>
  </si>
  <si>
    <t>Găng tay Mountaint</t>
  </si>
  <si>
    <t>06/02/2018</t>
  </si>
  <si>
    <t>Găng tay Karnik</t>
  </si>
  <si>
    <t>10/02/2018</t>
  </si>
  <si>
    <t>Găng tay Kanik</t>
  </si>
  <si>
    <t>Company: SA. P&amp;S</t>
  </si>
  <si>
    <t>Gang tay Karnik</t>
  </si>
  <si>
    <t>2018  Consumable Sub-materials Statement</t>
  </si>
  <si>
    <t>Company: Kerheung Vina</t>
  </si>
  <si>
    <t>Bulong M24 x 140</t>
  </si>
  <si>
    <t>28.02.2018</t>
  </si>
  <si>
    <t>NOT MATCH</t>
  </si>
  <si>
    <t>Bulong M24 x 120</t>
  </si>
  <si>
    <t>2018 APRIL Consumable Sub-materials Statement</t>
  </si>
  <si>
    <t>Company: T&amp;T</t>
  </si>
  <si>
    <t>Đai ốc M30</t>
  </si>
  <si>
    <t>2018 APRIL Consumable Tools Statement</t>
  </si>
  <si>
    <t>Project: LG DISPLAY HAIPHONG</t>
  </si>
  <si>
    <t>Company: Cube</t>
  </si>
  <si>
    <t>Áo BH có đèn tín hiệu</t>
  </si>
  <si>
    <t>Găng tay Mountain</t>
  </si>
  <si>
    <t>Tem dán xe nâng</t>
  </si>
  <si>
    <t>2018 MAY  Consumable Tools Statement</t>
  </si>
  <si>
    <t>Company: Naroo</t>
  </si>
  <si>
    <t xml:space="preserve">thùng </t>
  </si>
  <si>
    <t>18.04</t>
  </si>
  <si>
    <t>Slovent</t>
  </si>
  <si>
    <t>Project: LG HAI PHONG</t>
  </si>
  <si>
    <t>Invoice 1.2</t>
  </si>
  <si>
    <t>Invoice 2.2</t>
  </si>
  <si>
    <t>Invoice 3.2</t>
  </si>
  <si>
    <t>Invoice 4.2</t>
  </si>
  <si>
    <t>Invoice 5.2</t>
  </si>
  <si>
    <t>Invoice 6.2</t>
  </si>
  <si>
    <t>Invoice 7.2</t>
  </si>
  <si>
    <t>Invoice 11.2</t>
  </si>
  <si>
    <t>Invoice 12.2</t>
  </si>
  <si>
    <t>Invoice 22.2</t>
  </si>
  <si>
    <t>Bảng chữ A + kẹp file</t>
  </si>
  <si>
    <t>Túi clear</t>
  </si>
  <si>
    <t>Đồng hô yamato</t>
  </si>
  <si>
    <t>Van chống cháy ngược</t>
  </si>
  <si>
    <t>Đá cắt 100</t>
  </si>
  <si>
    <t>Đá mài 100</t>
  </si>
  <si>
    <t>Quai nhê bé</t>
  </si>
  <si>
    <t>Bóng led 1m2</t>
  </si>
  <si>
    <t>Bóng neon 1m2</t>
  </si>
  <si>
    <t>Bình cứu hỏa 35kg</t>
  </si>
  <si>
    <t>Cóc cáp</t>
  </si>
  <si>
    <t>Keo dog</t>
  </si>
  <si>
    <t>Nước Lavie</t>
  </si>
  <si>
    <t>Giấy A4 Double</t>
  </si>
  <si>
    <t>Giấy A3</t>
  </si>
  <si>
    <t>Ti ren 16</t>
  </si>
  <si>
    <t>thanh</t>
  </si>
  <si>
    <t>Còng file A4</t>
  </si>
  <si>
    <t>Còng file A3</t>
  </si>
  <si>
    <t>Nước</t>
  </si>
  <si>
    <t>Silicon A500</t>
  </si>
  <si>
    <t>lọ</t>
  </si>
  <si>
    <t>6.3 Bac Ninh</t>
  </si>
  <si>
    <t>Vít cúc 2f</t>
  </si>
  <si>
    <t>túi</t>
  </si>
  <si>
    <t>Nút bịt tai</t>
  </si>
  <si>
    <t>Ti ren 20</t>
  </si>
  <si>
    <t>Ti ren 24</t>
  </si>
  <si>
    <t>Ecu 20</t>
  </si>
  <si>
    <t>Long den 20</t>
  </si>
  <si>
    <t>Sơn xịt</t>
  </si>
  <si>
    <t>9.3 Bac Ninh</t>
  </si>
  <si>
    <t>Bay to</t>
  </si>
  <si>
    <t>Búa cao su</t>
  </si>
  <si>
    <t>Lưỡi bê tông tốt</t>
  </si>
  <si>
    <t>Pin lọc</t>
  </si>
  <si>
    <t>Bép oxy ga</t>
  </si>
  <si>
    <t>Dây thít</t>
  </si>
  <si>
    <t>Lavie</t>
  </si>
  <si>
    <t>Bịt tai chống ồn</t>
  </si>
  <si>
    <t>Khởi động từ</t>
  </si>
  <si>
    <t>Sắt v75x75</t>
  </si>
  <si>
    <t>Đá xếp 100</t>
  </si>
  <si>
    <t xml:space="preserve">Giấy A4 </t>
  </si>
  <si>
    <t>Giấy note nhựa</t>
  </si>
  <si>
    <t>viỉ</t>
  </si>
  <si>
    <t>Quaần áo phòng sạch</t>
  </si>
  <si>
    <t>Bình cứu hỏa 4 kg</t>
  </si>
  <si>
    <t>DĐá cắt 350</t>
  </si>
  <si>
    <t>Mặt nạ cắt</t>
  </si>
  <si>
    <t>Bép hàn co2</t>
  </si>
  <si>
    <t>Đèn cảnh báo 220v</t>
  </si>
  <si>
    <t>Cây lau sàn</t>
  </si>
  <si>
    <t>Đèn laze</t>
  </si>
  <si>
    <t>Que hàn chịu lực Huyndai</t>
  </si>
  <si>
    <t>Nước 19l</t>
  </si>
  <si>
    <t>Thước 5m</t>
  </si>
  <si>
    <t>Thước 7.5m</t>
  </si>
  <si>
    <t>Bản lề</t>
  </si>
  <si>
    <t>19.3 Bac Ninh</t>
  </si>
  <si>
    <t>Nẹp bo góc</t>
  </si>
  <si>
    <t>Ti ren M20</t>
  </si>
  <si>
    <t>Giấy A4</t>
  </si>
  <si>
    <t>Băng dính điện</t>
  </si>
  <si>
    <t>Lu sơn</t>
  </si>
  <si>
    <t>Chụp khí 500</t>
  </si>
  <si>
    <t>Long den 24</t>
  </si>
  <si>
    <t>Băng dính trong</t>
  </si>
  <si>
    <t>Bép ga oxy</t>
  </si>
  <si>
    <t>Khóa việt tiệp to</t>
  </si>
  <si>
    <t>Longden M20</t>
  </si>
  <si>
    <t>Longden M24</t>
  </si>
  <si>
    <t xml:space="preserve">Đồng hồ agong </t>
  </si>
  <si>
    <t>29.03</t>
  </si>
  <si>
    <t xml:space="preserve">Kim hàn tig </t>
  </si>
  <si>
    <t xml:space="preserve">hộp </t>
  </si>
  <si>
    <t xml:space="preserve">Đầu chụp khí </t>
  </si>
  <si>
    <t xml:space="preserve">Sứ số 6 </t>
  </si>
  <si>
    <t xml:space="preserve">Kẹp kim </t>
  </si>
  <si>
    <t xml:space="preserve">Đầu cos 16 </t>
  </si>
  <si>
    <t xml:space="preserve">Nước cn 19 </t>
  </si>
  <si>
    <t xml:space="preserve">bình </t>
  </si>
  <si>
    <t xml:space="preserve">02.04 </t>
  </si>
  <si>
    <t xml:space="preserve">Lavie 350ml </t>
  </si>
  <si>
    <t xml:space="preserve">Lavie 500ml </t>
  </si>
  <si>
    <t xml:space="preserve">Đá cắt 100 tốt </t>
  </si>
  <si>
    <t xml:space="preserve">Bép căt số 3 </t>
  </si>
  <si>
    <t xml:space="preserve">Pin Đại </t>
  </si>
  <si>
    <t xml:space="preserve">Pin tiểu </t>
  </si>
  <si>
    <t>05.04</t>
  </si>
  <si>
    <t xml:space="preserve">Bảng chữ A nhỏ </t>
  </si>
  <si>
    <t xml:space="preserve">cái cuộn </t>
  </si>
  <si>
    <t xml:space="preserve">Màng chít trắng </t>
  </si>
  <si>
    <t xml:space="preserve">Đèn cảnh báo 220v </t>
  </si>
  <si>
    <t xml:space="preserve">bộ </t>
  </si>
  <si>
    <t xml:space="preserve">Chổi than </t>
  </si>
  <si>
    <t xml:space="preserve">Bao tải </t>
  </si>
  <si>
    <t>07.04</t>
  </si>
  <si>
    <t xml:space="preserve">Gang tay hàn tig </t>
  </si>
  <si>
    <t>09.04</t>
  </si>
  <si>
    <t xml:space="preserve">Đá cắt 350 tốt </t>
  </si>
  <si>
    <t xml:space="preserve">RP7 to </t>
  </si>
  <si>
    <t xml:space="preserve">Van chống cháy ngược </t>
  </si>
  <si>
    <t xml:space="preserve">Quai nhê nhỏ </t>
  </si>
  <si>
    <t>Ghim</t>
  </si>
  <si>
    <t>Khẩu trang 3M 6200</t>
  </si>
  <si>
    <t>Pin lọc 6001</t>
  </si>
  <si>
    <t>10.04</t>
  </si>
  <si>
    <t xml:space="preserve">Bút dạ </t>
  </si>
  <si>
    <t xml:space="preserve">Khóa việt tiệp vừa </t>
  </si>
  <si>
    <t xml:space="preserve">Lu nỉ </t>
  </si>
  <si>
    <t>15.04</t>
  </si>
  <si>
    <t xml:space="preserve">Chổi sơn </t>
  </si>
  <si>
    <t xml:space="preserve">Gang tay sơn </t>
  </si>
  <si>
    <t xml:space="preserve">đôi </t>
  </si>
  <si>
    <t>Khẩu trang 3M 9001</t>
  </si>
  <si>
    <t>Kim hàn tig</t>
  </si>
  <si>
    <t>16.04</t>
  </si>
  <si>
    <t xml:space="preserve">Sủi cán dài </t>
  </si>
  <si>
    <t xml:space="preserve">Bàn đánh rỉ </t>
  </si>
  <si>
    <t>Khẩutrang 3m 9001</t>
  </si>
  <si>
    <t xml:space="preserve">Ao Gile </t>
  </si>
  <si>
    <t xml:space="preserve">Giầy ABC </t>
  </si>
  <si>
    <t>Thùng</t>
  </si>
  <si>
    <t>19.04</t>
  </si>
  <si>
    <t>Nước cn 19l</t>
  </si>
  <si>
    <t>Bình</t>
  </si>
  <si>
    <t>Sika 214-11</t>
  </si>
  <si>
    <t>Bao</t>
  </si>
  <si>
    <t xml:space="preserve">20.04 </t>
  </si>
  <si>
    <t>Vận chuyển</t>
  </si>
  <si>
    <t>Xe</t>
  </si>
  <si>
    <t>Thước 5M tốt</t>
  </si>
  <si>
    <t>23.04</t>
  </si>
  <si>
    <t xml:space="preserve">Que hàn chịu lực Kiswel </t>
  </si>
  <si>
    <t xml:space="preserve">kiện </t>
  </si>
  <si>
    <t xml:space="preserve">Màng chít trắng 500mm </t>
  </si>
  <si>
    <t xml:space="preserve">Băng dính trong </t>
  </si>
  <si>
    <t xml:space="preserve">cuộn </t>
  </si>
  <si>
    <t xml:space="preserve">Phích cắm công nghiệp </t>
  </si>
  <si>
    <t xml:space="preserve">Băng dính điện </t>
  </si>
  <si>
    <t xml:space="preserve">Dây thít 300m </t>
  </si>
  <si>
    <t xml:space="preserve">Xăng thơm </t>
  </si>
  <si>
    <t>lít</t>
  </si>
  <si>
    <t xml:space="preserve">Giay A4 </t>
  </si>
  <si>
    <t>26.04</t>
  </si>
  <si>
    <t xml:space="preserve">Còng A4 </t>
  </si>
  <si>
    <t xml:space="preserve">Giay dấu </t>
  </si>
  <si>
    <t xml:space="preserve">vỉ </t>
  </si>
  <si>
    <t xml:space="preserve">Lưỡi dao </t>
  </si>
  <si>
    <t xml:space="preserve">Rẻ lau </t>
  </si>
  <si>
    <t xml:space="preserve">kg </t>
  </si>
  <si>
    <t>27.04</t>
  </si>
  <si>
    <t xml:space="preserve">Thép tăng hàng </t>
  </si>
  <si>
    <t xml:space="preserve">Đai kẹp </t>
  </si>
  <si>
    <t xml:space="preserve">Gỗ ép </t>
  </si>
  <si>
    <t xml:space="preserve">tấm </t>
  </si>
  <si>
    <t xml:space="preserve">Mũ HQ </t>
  </si>
  <si>
    <t>02.05</t>
  </si>
  <si>
    <t xml:space="preserve">Nước cn 191 </t>
  </si>
  <si>
    <t xml:space="preserve">Nước Lavie 350ml </t>
  </si>
  <si>
    <t xml:space="preserve">Bạt xanh cam </t>
  </si>
  <si>
    <t xml:space="preserve">M2 </t>
  </si>
  <si>
    <t>Company: Safety</t>
  </si>
  <si>
    <t>Repair monitor</t>
  </si>
  <si>
    <t>Repair speaker</t>
  </si>
  <si>
    <t>Repair cleansing</t>
  </si>
  <si>
    <t>REPORT 27.3: COUNT 3.02</t>
  </si>
  <si>
    <t xml:space="preserve">Khẩu trang y tế </t>
  </si>
  <si>
    <t xml:space="preserve">Dây dù xanh </t>
  </si>
  <si>
    <t>bó</t>
  </si>
  <si>
    <t xml:space="preserve">cây </t>
  </si>
  <si>
    <t xml:space="preserve">Nước CN </t>
  </si>
  <si>
    <t>03.02</t>
  </si>
  <si>
    <t xml:space="preserve">Thùng </t>
  </si>
  <si>
    <t xml:space="preserve">Chổi sơn to </t>
  </si>
  <si>
    <t>05.02</t>
  </si>
  <si>
    <t xml:space="preserve">Lu sơn to </t>
  </si>
  <si>
    <t>Eku M27</t>
  </si>
  <si>
    <t xml:space="preserve">con </t>
  </si>
  <si>
    <t>07.02</t>
  </si>
  <si>
    <t xml:space="preserve">Bình cứu hỏa 4kg </t>
  </si>
  <si>
    <t>08.02</t>
  </si>
  <si>
    <t xml:space="preserve">Chổi sơn nhỏ </t>
  </si>
  <si>
    <t xml:space="preserve">Lưỡi dao trổ </t>
  </si>
  <si>
    <t xml:space="preserve">Bảo vệ máy 100 </t>
  </si>
  <si>
    <t xml:space="preserve">Ổ + Phích cắm công nghiệp </t>
  </si>
  <si>
    <t>11.02</t>
  </si>
  <si>
    <t xml:space="preserve">Tô vít USA </t>
  </si>
  <si>
    <t xml:space="preserve">Bạt cam xanh </t>
  </si>
  <si>
    <t xml:space="preserve">m2 </t>
  </si>
  <si>
    <t xml:space="preserve">Que Hàn KT 3.2 </t>
  </si>
  <si>
    <t>21.02</t>
  </si>
  <si>
    <t>Que Hàn KT 2.5</t>
  </si>
  <si>
    <t xml:space="preserve">Nước CN 191 </t>
  </si>
  <si>
    <t xml:space="preserve">Đá mài bê tông </t>
  </si>
  <si>
    <t xml:space="preserve">viên </t>
  </si>
  <si>
    <t xml:space="preserve">Bật mực </t>
  </si>
  <si>
    <t xml:space="preserve">Mực </t>
  </si>
  <si>
    <t xml:space="preserve">lọ </t>
  </si>
  <si>
    <t xml:space="preserve">Nước Lavie 350 ml </t>
  </si>
  <si>
    <t xml:space="preserve">Que hàn chịu lực Kiswel 3.2 </t>
  </si>
  <si>
    <t xml:space="preserve">Khóa chống trượt </t>
  </si>
  <si>
    <t xml:space="preserve">Thước 5m tốt </t>
  </si>
  <si>
    <t xml:space="preserve">Kéo </t>
  </si>
  <si>
    <t xml:space="preserve">RP7 </t>
  </si>
  <si>
    <t xml:space="preserve">Dây dđiện 3c x 4 </t>
  </si>
  <si>
    <t xml:space="preserve">m </t>
  </si>
  <si>
    <t xml:space="preserve">Bép cắt </t>
  </si>
  <si>
    <t xml:space="preserve">Ruột gà 32 </t>
  </si>
  <si>
    <t xml:space="preserve">Sơn xịt </t>
  </si>
  <si>
    <t xml:space="preserve">Miếng Kính mo hàn </t>
  </si>
  <si>
    <t>02.03</t>
  </si>
  <si>
    <t xml:space="preserve">DĐá cắt 100 tốt </t>
  </si>
  <si>
    <t xml:space="preserve">Máy cắt 100 </t>
  </si>
  <si>
    <t>03.03</t>
  </si>
  <si>
    <t xml:space="preserve">Khẩu Trang 3M </t>
  </si>
  <si>
    <t>05.03</t>
  </si>
  <si>
    <t>06/03</t>
  </si>
  <si>
    <t>Eku M16</t>
  </si>
  <si>
    <t>Eku M20</t>
  </si>
  <si>
    <t>Nước CN 191</t>
  </si>
  <si>
    <t>08.03</t>
  </si>
  <si>
    <t xml:space="preserve">Quạt thổi </t>
  </si>
  <si>
    <t>10.03</t>
  </si>
  <si>
    <t xml:space="preserve">Mỏ cắt gas oxy tốt </t>
  </si>
  <si>
    <t>16.03</t>
  </si>
  <si>
    <t xml:space="preserve">Nivo từ </t>
  </si>
  <si>
    <t xml:space="preserve">Đồng hồ oxy </t>
  </si>
  <si>
    <t>17.03</t>
  </si>
  <si>
    <t>Đồng hồ yamato</t>
  </si>
  <si>
    <t xml:space="preserve">DĐồng hồ oxi </t>
  </si>
  <si>
    <t>22.03</t>
  </si>
  <si>
    <t>Đồng hồ oxi</t>
  </si>
  <si>
    <t>23.03</t>
  </si>
  <si>
    <t>24.03</t>
  </si>
  <si>
    <t>26.03</t>
  </si>
  <si>
    <t>Eku M24</t>
  </si>
  <si>
    <t>Long đen M24</t>
  </si>
  <si>
    <t xml:space="preserve">Eku M22 </t>
  </si>
  <si>
    <t>28.03</t>
  </si>
  <si>
    <t>Long đen M22</t>
  </si>
  <si>
    <t xml:space="preserve">Tiren M22 </t>
  </si>
  <si>
    <t>Mũi khoan xuyên tường 16</t>
  </si>
  <si>
    <t>30.03</t>
  </si>
  <si>
    <t>Mũi khoan xuyên tường 22</t>
  </si>
  <si>
    <t xml:space="preserve">Tiren M20 </t>
  </si>
  <si>
    <t>03.04</t>
  </si>
  <si>
    <t xml:space="preserve">Eku M20 </t>
  </si>
  <si>
    <t xml:space="preserve">Long đen M20 </t>
  </si>
  <si>
    <t xml:space="preserve">Que hàn chịu lực kiswel </t>
  </si>
  <si>
    <t>2018 February Consumable Tools Statement</t>
  </si>
  <si>
    <t xml:space="preserve">Tem dán xe nâng </t>
  </si>
  <si>
    <t>28.02</t>
  </si>
  <si>
    <t xml:space="preserve">Giàn giáo di động </t>
  </si>
  <si>
    <t>25.02</t>
  </si>
  <si>
    <t>MRO-HANMAEK</t>
  </si>
  <si>
    <t>2018 JUNE Consumable Sub-materials Statement</t>
  </si>
  <si>
    <t>Project: MRO-HANMAEK</t>
  </si>
  <si>
    <t>Băng dính vàng</t>
  </si>
  <si>
    <t>Ruột gà</t>
  </si>
  <si>
    <t>Thùng sơn nhũ</t>
  </si>
  <si>
    <t>Đá cắt 350</t>
  </si>
  <si>
    <t>Bó chân hàn</t>
  </si>
  <si>
    <t>Project name : MRO-HANMAEK</t>
  </si>
  <si>
    <t>Hana (sub materials)</t>
  </si>
  <si>
    <t>JUNE -TOTAL</t>
  </si>
  <si>
    <t>Hana</t>
  </si>
  <si>
    <t>Project: DAWON - LGD</t>
  </si>
  <si>
    <t xml:space="preserve">Bạt chống cháy hàn quốc </t>
  </si>
  <si>
    <t>11.06</t>
  </si>
  <si>
    <t xml:space="preserve">Que hàn KT 2.5 </t>
  </si>
  <si>
    <t xml:space="preserve">Mũ vặn màu cam </t>
  </si>
  <si>
    <t>12.06</t>
  </si>
  <si>
    <t xml:space="preserve">Chít chân Việt Nam </t>
  </si>
  <si>
    <t>Pin tiểu</t>
  </si>
  <si>
    <t>13.06</t>
  </si>
  <si>
    <t xml:space="preserve">mực tàu </t>
  </si>
  <si>
    <t xml:space="preserve">Mũi khoan bê tông 14 tốt </t>
  </si>
  <si>
    <t>Khóa chống cắt to</t>
  </si>
  <si>
    <t>Cái</t>
  </si>
  <si>
    <t>14.06</t>
  </si>
  <si>
    <t>Lavie 500ml</t>
  </si>
  <si>
    <t>Khảu trang 3m 6200</t>
  </si>
  <si>
    <t>15.06</t>
  </si>
  <si>
    <t>Bộ</t>
  </si>
  <si>
    <t xml:space="preserve">Sơn chống rỉ </t>
  </si>
  <si>
    <t xml:space="preserve">Kìm chết </t>
  </si>
  <si>
    <t>Project name : DAWON  LG DISPLAY HAIPHONG</t>
  </si>
  <si>
    <t>Nước Lavie 191</t>
  </si>
  <si>
    <t>09.05</t>
  </si>
  <si>
    <t xml:space="preserve">Tô vít </t>
  </si>
  <si>
    <t>Sắt 1000x1200</t>
  </si>
  <si>
    <t xml:space="preserve">Ôsng kẽm 34mm </t>
  </si>
  <si>
    <t>K&amp;L</t>
  </si>
  <si>
    <t>2018 May Consumable Sub-materials Statement</t>
  </si>
  <si>
    <t>Company: K&amp;L</t>
  </si>
  <si>
    <t>Tấm nhựa biển quảng cáo chữ A</t>
  </si>
  <si>
    <t>Aó gile logo</t>
  </si>
  <si>
    <t>Mũ trắng HQ</t>
  </si>
  <si>
    <t>Mũ vặn CN</t>
  </si>
  <si>
    <t>Mũ  trắng HQ</t>
  </si>
  <si>
    <t>giầy CN</t>
  </si>
  <si>
    <t>Nịt chân</t>
  </si>
  <si>
    <t>Dây mũ HQ</t>
  </si>
  <si>
    <t>Dây +bao thẻ</t>
  </si>
  <si>
    <t>Khóa việt tiep nhỏ</t>
  </si>
  <si>
    <t>Gang tay hàn</t>
  </si>
  <si>
    <t>Đầu cos hàn to</t>
  </si>
  <si>
    <t>Nivo từ 1m</t>
  </si>
  <si>
    <t>Kính miếng</t>
  </si>
  <si>
    <t>Nivo từ 20cm</t>
  </si>
  <si>
    <t>Ổ+phích cn</t>
  </si>
  <si>
    <t>Que hàn KT3.2</t>
  </si>
  <si>
    <t>thuốc muối</t>
  </si>
  <si>
    <t>băng dính vàng</t>
  </si>
  <si>
    <t>sổ bé</t>
  </si>
  <si>
    <t>quyển</t>
  </si>
  <si>
    <t>túi nilong</t>
  </si>
  <si>
    <t>Vỏ thùng sơn</t>
  </si>
  <si>
    <t>bút xóa</t>
  </si>
  <si>
    <t>cây lau nhà</t>
  </si>
  <si>
    <t>Kẹp file</t>
  </si>
  <si>
    <t>Giay Zinben</t>
  </si>
  <si>
    <t>băng dính 2 mặt</t>
  </si>
  <si>
    <t>ủng mũi thép</t>
  </si>
  <si>
    <t>gang tay cao su</t>
  </si>
  <si>
    <t>dây an toàn SSEDA</t>
  </si>
  <si>
    <t>kìm hàn</t>
  </si>
  <si>
    <t>kìm mát</t>
  </si>
  <si>
    <t>gang tay hàn</t>
  </si>
  <si>
    <t>thước 5m rẻ</t>
  </si>
  <si>
    <t>Mũi khoan bê tông 18</t>
  </si>
  <si>
    <t>phích+ổ cắm cn</t>
  </si>
  <si>
    <t>vít tôn 4f</t>
  </si>
  <si>
    <t>JUNE</t>
  </si>
  <si>
    <t>HANA</t>
  </si>
  <si>
    <t>K&amp;L (biển quảng cáo)</t>
  </si>
  <si>
    <t>DAWON - LGD</t>
  </si>
  <si>
    <t>JULY</t>
  </si>
  <si>
    <t>Thùng sơn nhũ 3kg</t>
  </si>
  <si>
    <t>Dao trổ</t>
  </si>
  <si>
    <t>giấy A4 double</t>
  </si>
  <si>
    <t>giấy A3 double</t>
  </si>
  <si>
    <t>Khóa viet tiệp to</t>
  </si>
  <si>
    <t>Giay ABC</t>
  </si>
  <si>
    <t>Chít chân vn</t>
  </si>
  <si>
    <t>bút bi</t>
  </si>
  <si>
    <t>chổi than</t>
  </si>
  <si>
    <t xml:space="preserve">Khóa viet tiệp </t>
  </si>
  <si>
    <t>Dây dù xanh 6mm</t>
  </si>
  <si>
    <t>Túi nilong</t>
  </si>
  <si>
    <t>Sơn xịt xanh</t>
  </si>
  <si>
    <t>Lưỡi cắt gỗ 350</t>
  </si>
  <si>
    <t>sơn xịt xanh</t>
  </si>
  <si>
    <t>bạt kẻ xọc</t>
  </si>
  <si>
    <t>Sơn xịt trắng (12 lọ)</t>
  </si>
  <si>
    <t>Bao thẻ+dây</t>
  </si>
  <si>
    <t>Que hàn chịu lực kiswel 3.2</t>
  </si>
  <si>
    <t>Thanh ngang</t>
  </si>
  <si>
    <t>cáp vải 10cmx6m (4 tấn)</t>
  </si>
  <si>
    <t>Băng cảnh báo vải</t>
  </si>
  <si>
    <t>Dây thít 300mm</t>
  </si>
  <si>
    <t>Bánh xe chịu lực có khóa</t>
  </si>
  <si>
    <t xml:space="preserve">chuột 17-19(lắc tay) </t>
  </si>
  <si>
    <t>áo gile</t>
  </si>
  <si>
    <t>pin đại</t>
  </si>
  <si>
    <t>quai nhê</t>
  </si>
  <si>
    <t>Băng dính trắng</t>
  </si>
  <si>
    <t xml:space="preserve">mũ vặn </t>
  </si>
  <si>
    <t>Biển quảng cáo</t>
  </si>
  <si>
    <t>20.06.2018</t>
  </si>
  <si>
    <t>Giay K2</t>
  </si>
  <si>
    <t>25.06.2018</t>
  </si>
  <si>
    <t>29.06.2018</t>
  </si>
  <si>
    <t xml:space="preserve">Mũi khoan bê tông 16 tốt </t>
  </si>
  <si>
    <t xml:space="preserve">Bạt xanh cam 6 x 14m </t>
  </si>
  <si>
    <t xml:space="preserve">Que hàn innox 2.5 </t>
  </si>
  <si>
    <t xml:space="preserve">Mũ Vặn </t>
  </si>
  <si>
    <t xml:space="preserve">Giày ABC </t>
  </si>
  <si>
    <t xml:space="preserve">Chít chân VN </t>
  </si>
  <si>
    <t xml:space="preserve">Thước 5M tốt </t>
  </si>
  <si>
    <t>JUNE - TOTAL</t>
  </si>
  <si>
    <t xml:space="preserve">JUNE - TOTAL </t>
  </si>
  <si>
    <t>16.05</t>
  </si>
  <si>
    <t>18.05</t>
  </si>
  <si>
    <t>21.05</t>
  </si>
  <si>
    <t>Dây hàn CO2 
( nhận hàng 30.01 Hana 
chưa vào công nợ tháng 1  )</t>
  </si>
  <si>
    <t xml:space="preserve">JUNE -TOTAL </t>
  </si>
  <si>
    <t xml:space="preserve">JULY - TOTAL </t>
    <phoneticPr fontId="250" type="noConversion"/>
  </si>
  <si>
    <t>02.07.2018</t>
  </si>
  <si>
    <t>Lu nỉ</t>
  </si>
  <si>
    <t>đá cắt 100 tốt</t>
  </si>
  <si>
    <t>băng cảnh báo vải</t>
  </si>
  <si>
    <t>Đồng hồ ga Yamato</t>
  </si>
  <si>
    <t>đồng hồ oxy</t>
  </si>
  <si>
    <t>Dây dù 16mm màu đỏ(1 cuộn=300m)</t>
  </si>
  <si>
    <t>cuôn</t>
  </si>
  <si>
    <t>Khóa việt tiệp chống cắt nhỡ</t>
  </si>
  <si>
    <t>03.07.2018</t>
  </si>
  <si>
    <t>Bình đá 10L</t>
  </si>
  <si>
    <t>05.07.2018</t>
  </si>
  <si>
    <t>Bình đá 15L</t>
  </si>
  <si>
    <t>Mũ vặn cn</t>
  </si>
  <si>
    <t>Dây an toàn chống sốc vn</t>
  </si>
  <si>
    <t>07.07.2018</t>
  </si>
  <si>
    <t xml:space="preserve">Dao trổ </t>
  </si>
  <si>
    <t>Lưỡi dao</t>
  </si>
  <si>
    <t>09.07.2018</t>
  </si>
  <si>
    <t>Dây dù 16mm màu trắng (1cuon=200m)</t>
  </si>
  <si>
    <t>10.07.2018</t>
  </si>
  <si>
    <t>Rẻ lau</t>
  </si>
  <si>
    <t>12.07.2018</t>
  </si>
  <si>
    <t>Aó mưa</t>
  </si>
  <si>
    <t>14.07.2018</t>
  </si>
  <si>
    <t>dây dù 16mm (1 cuộn=200m)</t>
  </si>
  <si>
    <t>16.07.2018</t>
  </si>
  <si>
    <t>18.07.2018</t>
  </si>
  <si>
    <t>19.07.2018</t>
  </si>
  <si>
    <t>Cáp vải 10cmx6m</t>
  </si>
  <si>
    <t>20.07.2018</t>
  </si>
  <si>
    <t>23.07.2018</t>
  </si>
  <si>
    <t>dây dù 16mm(1 cuộn=200m)</t>
  </si>
  <si>
    <t>lưỡi cưa gỗ 350</t>
  </si>
  <si>
    <t>thép ly</t>
  </si>
  <si>
    <t>dây tăng hàng</t>
  </si>
  <si>
    <t>JULY - TOTAL</t>
    <phoneticPr fontId="250" type="noConversion"/>
  </si>
  <si>
    <t xml:space="preserve">JULY-TOTAL </t>
    <phoneticPr fontId="250" type="noConversion"/>
  </si>
  <si>
    <t>03.07</t>
  </si>
  <si>
    <t>Kính king</t>
  </si>
  <si>
    <t>05.07</t>
  </si>
  <si>
    <t>17.07</t>
  </si>
  <si>
    <t>20.07</t>
  </si>
  <si>
    <t>DAWON</t>
    <phoneticPr fontId="250" type="noConversion"/>
  </si>
  <si>
    <t xml:space="preserve"> RP7 to </t>
  </si>
  <si>
    <t xml:space="preserve"> thùng </t>
  </si>
  <si>
    <t xml:space="preserve">  1.320.000 </t>
  </si>
  <si>
    <t xml:space="preserve">  1.420.000 </t>
  </si>
  <si>
    <t>25.07.2018</t>
  </si>
  <si>
    <t xml:space="preserve"> Lưỡi cưa gỗ 100 </t>
  </si>
  <si>
    <t xml:space="preserve"> cái </t>
  </si>
  <si>
    <t xml:space="preserve"> gang tay sơn </t>
  </si>
  <si>
    <t xml:space="preserve"> đôi </t>
  </si>
  <si>
    <t xml:space="preserve">  1.250.000 </t>
  </si>
  <si>
    <t>26.07.2018</t>
  </si>
  <si>
    <t xml:space="preserve"> giấy A4 double </t>
  </si>
  <si>
    <t xml:space="preserve"> Dây dù 16mm màu trắng (1cuon=400m) </t>
  </si>
  <si>
    <t xml:space="preserve"> cuộn </t>
  </si>
  <si>
    <t xml:space="preserve">  4.000.000 </t>
  </si>
  <si>
    <t xml:space="preserve">  8.000.000 </t>
  </si>
  <si>
    <t xml:space="preserve">  10.000.000 </t>
  </si>
  <si>
    <t>27.07.2018</t>
  </si>
  <si>
    <t xml:space="preserve"> Dây dù 16mm màu trắng (1 cuộn= 200m) </t>
  </si>
  <si>
    <t xml:space="preserve">  2.000.000 </t>
  </si>
  <si>
    <t xml:space="preserve"> Tay cắt ga oxy inox </t>
  </si>
  <si>
    <t xml:space="preserve">  1.350.000 </t>
  </si>
  <si>
    <t xml:space="preserve">  2.185.000 </t>
  </si>
  <si>
    <t>28.07.2018</t>
  </si>
  <si>
    <t xml:space="preserve"> Bép cắt </t>
  </si>
  <si>
    <t xml:space="preserve"> Băng dính điện </t>
  </si>
  <si>
    <t xml:space="preserve"> cây </t>
  </si>
  <si>
    <t xml:space="preserve"> Mũi khoan inox 12 </t>
  </si>
  <si>
    <t xml:space="preserve"> Aó gile (không logo) </t>
  </si>
  <si>
    <t xml:space="preserve"> </t>
  </si>
  <si>
    <t>AUGUST</t>
  </si>
  <si>
    <t xml:space="preserve">AUGUST - TOTAL </t>
  </si>
  <si>
    <t>Work Period : 2018.08.01 ~ 2018.08.31</t>
  </si>
  <si>
    <t>Khóa việt tiệp bé</t>
  </si>
  <si>
    <t>01.08.2018</t>
  </si>
  <si>
    <t>Tay cắt ga oxy inox</t>
  </si>
  <si>
    <t>02.08.2018</t>
  </si>
  <si>
    <t>Đồng hồ ga yamato</t>
  </si>
  <si>
    <t>04.08.2018</t>
  </si>
  <si>
    <t>Dây cước</t>
  </si>
  <si>
    <t>07.08.2018</t>
  </si>
  <si>
    <t>08.08.2018</t>
  </si>
  <si>
    <t>Mũi khoan inox 12</t>
  </si>
  <si>
    <t>Lưới đen</t>
  </si>
  <si>
    <t>09.08.2018</t>
  </si>
  <si>
    <t>11.08.2018</t>
  </si>
  <si>
    <t>14.08.2018</t>
  </si>
  <si>
    <t xml:space="preserve">giấy A4 </t>
  </si>
  <si>
    <t>chổi sơn</t>
  </si>
  <si>
    <t>sơn xịt</t>
  </si>
  <si>
    <t>15.08.2018</t>
  </si>
  <si>
    <t>2018 AUGUST Consumable Sub-materials Statement</t>
  </si>
  <si>
    <t>Sơn chống gỉ ( 3kg )</t>
  </si>
  <si>
    <t>09.08</t>
  </si>
  <si>
    <t xml:space="preserve">Que hàn inox 2.5 </t>
  </si>
  <si>
    <t>13.08</t>
  </si>
  <si>
    <t xml:space="preserve">Khóa chống cắt nhỡ </t>
  </si>
  <si>
    <t>14.08</t>
  </si>
  <si>
    <t xml:space="preserve">Lavie 191ml </t>
  </si>
  <si>
    <t>AUGUST - TOTAL</t>
  </si>
  <si>
    <t>2018 AUGUST   Consumable Tools Statement</t>
  </si>
  <si>
    <t xml:space="preserve">AUGUST-TOTAL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</si>
</sst>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09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&quot;₩&quot;* #,##0_-;\-&quot;₩&quot;* #,##0_-;_-&quot;₩&quot;* &quot;-&quot;_-;_-@_-"/>
    <numFmt numFmtId="165" formatCode="_-* #,##0_-;\-* #,##0_-;_-* &quot;-&quot;_-;_-@_-"/>
    <numFmt numFmtId="166" formatCode="_-&quot;₩&quot;* #,##0.00_-;\-&quot;₩&quot;* #,##0.00_-;_-&quot;₩&quot;* &quot;-&quot;??_-;_-@_-"/>
    <numFmt numFmtId="167" formatCode="_-* #,##0.00_-;\-* #,##0.00_-;_-* &quot;-&quot;??_-;_-@_-"/>
    <numFmt numFmtId="168" formatCode="\$#,##0_);[Red]\(\$#,##0\)"/>
    <numFmt numFmtId="169" formatCode="0_);[Red]\(0\)"/>
    <numFmt numFmtId="170" formatCode="0.00000_ "/>
    <numFmt numFmtId="171" formatCode="#."/>
    <numFmt numFmtId="172" formatCode="_ * #,##0.00_ ;_ * \-#,##0.00_ ;_ * &quot;-&quot;??_ ;_ @_ "/>
    <numFmt numFmtId="173" formatCode="_ * #,##0_ ;_ * \-#,##0_ ;_ * &quot;-&quot;_ ;_ @_ "/>
    <numFmt numFmtId="174" formatCode="_(* #,##0_);_(* \(#,##0\);_(* &quot;-&quot;??_);_(@_)"/>
    <numFmt numFmtId="175" formatCode="_(* #,##0.00_);_(* \(#,##0.00\);_(* &quot;-&quot;_);_(@_)"/>
    <numFmt numFmtId="176" formatCode="_ &quot;₩&quot;\ * #,##0.00_ ;_ &quot;₩&quot;\ * \-#,##0.00_ ;_ &quot;₩&quot;\ * &quot;-&quot;??_ ;_ @_ "/>
    <numFmt numFmtId="177" formatCode="_ &quot;₩&quot;* #,##0_ ;_ &quot;₩&quot;* \-#,##0_ ;_ &quot;₩&quot;* &quot;-&quot;_ ;_ @_ "/>
    <numFmt numFmtId="178" formatCode="#,##0;&quot;(&quot;&quot;-&quot;&quot;)&quot;#,##0"/>
    <numFmt numFmtId="179" formatCode="_ &quot;₩&quot;\ * #,##0_ ;_ &quot;₩&quot;\ * \-#,##0_ ;_ &quot;₩&quot;\ * &quot;-&quot;_ ;_ @_ "/>
    <numFmt numFmtId="180" formatCode="0.00_);[Red]\(0.00\)"/>
    <numFmt numFmtId="181" formatCode="&quot;(&quot;#,##0&quot;)&quot;;&quot;(&quot;#,##0&quot;)&quot;"/>
    <numFmt numFmtId="182" formatCode="&quot;(&quot;#,##0&quot;)&quot;;&quot;(&quot;&quot;-&quot;&quot;)&quot;&quot;(&quot;#,##0&quot;)&quot;"/>
    <numFmt numFmtId="183" formatCode="_(* #,##0.0_);_(* \(#,##0.0\);_(* &quot;-&quot;_);_(@_)"/>
    <numFmt numFmtId="184" formatCode="_ &quot;₩&quot;* #,##0.00_ ;_ &quot;₩&quot;* \-#,##0.00_ ;_ &quot;₩&quot;* &quot;-&quot;??_ ;_ @_ "/>
    <numFmt numFmtId="185" formatCode="#,##0;#,##0"/>
    <numFmt numFmtId="186" formatCode="0.0"/>
    <numFmt numFmtId="187" formatCode="d/mmm;@"/>
    <numFmt numFmtId="188" formatCode="#,##0;[Red]#,##0"/>
    <numFmt numFmtId="189" formatCode="_-&quot;ñ&quot;* #,##0_-;\-&quot;ñ&quot;* #,##0_-;_-&quot;ñ&quot;* &quot;-&quot;_-;_-@_-"/>
    <numFmt numFmtId="190" formatCode="#,##0.00;[Red]&quot;-&quot;#,##0.00"/>
    <numFmt numFmtId="191" formatCode="#,##0\ "/>
    <numFmt numFmtId="192" formatCode="&quot; '&quot;yy&quot;年&quot;\ m&quot;月&quot;\ d&quot;日&quot;"/>
    <numFmt numFmtId="193" formatCode="#,##0\ \ "/>
    <numFmt numFmtId="194" formatCode=";;&quot;－ &quot;"/>
    <numFmt numFmtId="195" formatCode=";;"/>
    <numFmt numFmtId="196" formatCode="#,##0.0"/>
    <numFmt numFmtId="197" formatCode="#,##0&quot;%&quot;"/>
    <numFmt numFmtId="198" formatCode="#,##0.0&quot;%&quot;"/>
    <numFmt numFmtId="199" formatCode="&quot;&quot;#&quot;月   &quot;#&quot;週&quot;"/>
    <numFmt numFmtId="200" formatCode="&quot;   &quot;#,##0"/>
    <numFmt numFmtId="201" formatCode="&quot;          &quot;#,##0"/>
    <numFmt numFmtId="202" formatCode="#,##0&quot;(億원)&quot;"/>
    <numFmt numFmtId="203" formatCode="#,##0&quot;(件)&quot;"/>
    <numFmt numFmtId="204" formatCode="yyyy&quot;年&quot;mm&quot;月&quot;dd&quot;日&quot;"/>
    <numFmt numFmtId="205" formatCode="&quot; &quot;#,##0"/>
    <numFmt numFmtId="206" formatCode="#,##0&quot; &quot;"/>
    <numFmt numFmtId="207" formatCode="#,##0.0&quot; &quot;"/>
    <numFmt numFmtId="208" formatCode="&quot; &quot;#,##0.0"/>
    <numFmt numFmtId="209" formatCode="\ #,##0&quot;%&quot;"/>
    <numFmt numFmtId="210" formatCode="\ #,##0"/>
    <numFmt numFmtId="211" formatCode="\ \ #,##0"/>
    <numFmt numFmtId="212" formatCode="\ #,##0.0"/>
    <numFmt numFmtId="213" formatCode="\ #,##0&quot; &quot;"/>
    <numFmt numFmtId="214" formatCode="#,##0&quot;  &quot;\ \ "/>
    <numFmt numFmtId="215" formatCode="&quot;₩&quot;&quot;₩&quot;\$#,##0_);&quot;₩&quot;&quot;₩&quot;\(&quot;₩&quot;&quot;₩&quot;\$#,##0&quot;₩&quot;&quot;₩&quot;\)"/>
    <numFmt numFmtId="216" formatCode="0.000E+00"/>
    <numFmt numFmtId="217" formatCode="0.00000000"/>
    <numFmt numFmtId="218" formatCode="&quot;₩&quot;#,##0.00;[Red]&quot;₩&quot;&quot;₩&quot;&quot;₩&quot;&quot;₩&quot;&quot;₩&quot;&quot;₩&quot;\-#,##0.00"/>
    <numFmt numFmtId="219" formatCode="&quot;₩&quot;#,##0;[Red]&quot;₩&quot;&quot;₩&quot;\-#,##0"/>
    <numFmt numFmtId="220" formatCode="_-* #,##0\ _®_-;\-* #,##0\ _®_-;_-* &quot;-&quot;\ _®_-;_-@_-"/>
    <numFmt numFmtId="221" formatCode="_-&quot;$&quot;* #,##0_-;\-&quot;$&quot;* #,##0_-;_-&quot;$&quot;* &quot;-&quot;_-;_-@_-"/>
    <numFmt numFmtId="222" formatCode="_-&quot;£&quot;* #,##0.00_-;\-&quot;£&quot;* #,##0.00_-;_-&quot;£&quot;* &quot;-&quot;??_-;_-@_-"/>
    <numFmt numFmtId="223" formatCode="_-* #,##0&quot;$&quot;_-;_-* #,##0&quot;$&quot;\-;_-* &quot;-&quot;&quot;$&quot;_-;_-@_-"/>
    <numFmt numFmtId="224" formatCode="_-* #,##0\ _F_-;\-* #,##0\ _F_-;_-* &quot;-&quot;\ _F_-;_-@_-"/>
    <numFmt numFmtId="225" formatCode="_-* #,##0\ &quot;F&quot;_-;\-* #,##0\ &quot;F&quot;_-;_-* &quot;-&quot;\ &quot;F&quot;_-;_-@_-"/>
    <numFmt numFmtId="226" formatCode="_-* #,##0\ &quot;€&quot;_-;\-* #,##0\ &quot;€&quot;_-;_-* &quot;-&quot;\ &quot;€&quot;_-;_-@_-"/>
    <numFmt numFmtId="227" formatCode="_-* #,##0\ &quot;$&quot;_-;\-* #,##0\ &quot;$&quot;_-;_-* &quot;-&quot;\ &quot;$&quot;_-;_-@_-"/>
    <numFmt numFmtId="228" formatCode="#,##0.00000000000;[Red]\-#,##0.00000000000"/>
    <numFmt numFmtId="229" formatCode="0.0000000_)"/>
    <numFmt numFmtId="230" formatCode="0.000000_)"/>
    <numFmt numFmtId="231" formatCode="#,##0.00000;[Red]\-#,##0.00000"/>
    <numFmt numFmtId="232" formatCode="0.0000000000000_)"/>
    <numFmt numFmtId="233" formatCode="_(&quot;Php&quot;* #,##0.00_);_(&quot;Php&quot;* \(#,##0.00\);_(&quot;Php&quot;* &quot;-&quot;??_);_(@_)"/>
    <numFmt numFmtId="234" formatCode="_(&quot;PhP&quot;* #,##0.00_);_(&quot;PhP&quot;* \(#,##0.00\);_(&quot;PhP&quot;* &quot;-&quot;??_);_(@_)"/>
    <numFmt numFmtId="235" formatCode="_(&quot;PHP&quot;* #,##0.00_);_(&quot;PHP&quot;* \(#,##0.00\);_(&quot;PHP&quot;* &quot;-&quot;??_);_(@_)"/>
    <numFmt numFmtId="236" formatCode="0.000000%"/>
    <numFmt numFmtId="237" formatCode="#,##0.000000000;[Red]\-#,##0.000000000"/>
    <numFmt numFmtId="238" formatCode="#,##0\ &quot;mk&quot;;\-#,##0\ &quot;mk&quot;"/>
    <numFmt numFmtId="239" formatCode="#,##0.00000_);[Red]\(#,##0.00000\)"/>
    <numFmt numFmtId="240" formatCode="0.0000000000_)"/>
    <numFmt numFmtId="241" formatCode="#,##0.000000_);[Red]\(#,##0.000000\)"/>
    <numFmt numFmtId="242" formatCode="0.000000000000_)"/>
    <numFmt numFmtId="243" formatCode="_ * #,##0.00_)&quot;F&quot;_ ;_ * \(#,##0.00\)&quot;F&quot;_ ;_ * &quot;-&quot;??_)&quot;F&quot;_ ;_ @_ "/>
    <numFmt numFmtId="244" formatCode="#,##0.0;\-#,##0.0"/>
    <numFmt numFmtId="245" formatCode="_(&quot;P&quot;* #,##0.00_);_(&quot;P&quot;* \(#,##0.00\);_(&quot;P&quot;* &quot;-&quot;??_);_(@_)"/>
    <numFmt numFmtId="246" formatCode="0.00000%"/>
    <numFmt numFmtId="247" formatCode="_-&quot;$&quot;* #,##0.00_-;\-&quot;$&quot;* #,##0.00_-;_-&quot;$&quot;* &quot;-&quot;??_-;_-@_-"/>
    <numFmt numFmtId="248" formatCode="###0.0_);[Red]\(###0.0\)"/>
    <numFmt numFmtId="249" formatCode="&quot;£&quot;#,##0.00;[Red]\-&quot;£&quot;#,##0.00"/>
    <numFmt numFmtId="250" formatCode="#,##0.00000000;[Red]\-#,##0.00000000"/>
    <numFmt numFmtId="251" formatCode="###0.00_);[Red]\(###0.00\)"/>
    <numFmt numFmtId="252" formatCode="###0_);[Red]\(###0\)"/>
    <numFmt numFmtId="253" formatCode="&quot;£&quot;#,##0.00;\-&quot;£&quot;#,##0.00"/>
    <numFmt numFmtId="254" formatCode="#,##0.0;[Red]\-#,##0.0"/>
    <numFmt numFmtId="255" formatCode="###0;[Red]\-###0"/>
    <numFmt numFmtId="256" formatCode="#,##0.000;[Red]\-#,##0.000"/>
    <numFmt numFmtId="257" formatCode="#,##0.0000;[Red]\-#,##0.0000"/>
    <numFmt numFmtId="258" formatCode="###0.000_);[Red]\(###0.000\)"/>
    <numFmt numFmtId="259" formatCode="#,##0.0000000000;[Red]\-#,##0.0000000000"/>
    <numFmt numFmtId="260" formatCode="###0.0000_);[Red]\(###0.0000\)"/>
    <numFmt numFmtId="261" formatCode="_-&quot;£&quot;* #,##0_-;\-&quot;£&quot;* #,##0_-;_-&quot;£&quot;* &quot;-&quot;_-;_-@_-"/>
    <numFmt numFmtId="262" formatCode="&quot;£&quot;#,##0;\-&quot;£&quot;#,##0"/>
    <numFmt numFmtId="263" formatCode="0.000"/>
    <numFmt numFmtId="264" formatCode="&quot;£&quot;#,##0;[Red]\-&quot;£&quot;#,##0"/>
    <numFmt numFmtId="265" formatCode="_-&quot;€&quot;* #,##0_-;\-&quot;€&quot;* #,##0_-;_-&quot;€&quot;* &quot;-&quot;_-;_-@_-"/>
    <numFmt numFmtId="266" formatCode="_-* #,##0.00_$_-;_-* #,##0.00_$\-;_-* &quot;-&quot;??_$_-;_-@_-"/>
    <numFmt numFmtId="267" formatCode="_-* #,##0.00\ _€_-;\-* #,##0.00\ _€_-;_-* &quot;-&quot;??\ _€_-;_-@_-"/>
    <numFmt numFmtId="268" formatCode="_-* #,##0.00\ _V_N_D_-;\-* #,##0.00\ _V_N_D_-;_-* &quot;-&quot;??\ _V_N_D_-;_-@_-"/>
    <numFmt numFmtId="269" formatCode="_-* #,##0.00\ _F_-;\-* #,##0.00\ _F_-;_-* &quot;-&quot;??\ _F_-;_-@_-"/>
    <numFmt numFmtId="270" formatCode="_-* #,##0.00\ _V_N_Ñ_-;_-* #,##0.00\ _V_N_Ñ\-;_-* &quot;-&quot;??\ _V_N_Ñ_-;_-@_-"/>
    <numFmt numFmtId="271" formatCode="_-* #,##0.00\ _ñ_-;\-* #,##0.00\ _ñ_-;_-* &quot;-&quot;??\ _ñ_-;_-@_-"/>
    <numFmt numFmtId="272" formatCode="&quot;?&quot;#,##0.00;[Red]&quot;?&quot;&quot;?&quot;\-#,##0.00"/>
    <numFmt numFmtId="273" formatCode="&quot;?&quot;#,##0;[Red]&quot;?&quot;&quot;?&quot;\-#,##0"/>
    <numFmt numFmtId="274" formatCode="mm&quot;월&quot;\ dd&quot;일&quot;"/>
    <numFmt numFmtId="275" formatCode="_-* #,##0.0_-;\-* #,##0.0_-;_-* &quot;-&quot;??_-;_-@_-"/>
    <numFmt numFmtId="276" formatCode="_-* #,##0_-;\-* #,##0_-;_-* &quot;-&quot;??_-;_-@_-"/>
    <numFmt numFmtId="277" formatCode="0.0%"/>
    <numFmt numFmtId="278" formatCode="#,##0;&quot;-&quot;#,##0"/>
    <numFmt numFmtId="279" formatCode="_ * #,##0_ ;_ * &quot;₩&quot;\!\-#,##0_ ;_ * &quot;-&quot;_ ;_ @_ "/>
    <numFmt numFmtId="280" formatCode="_ &quot;₩&quot;* #,##0_ ;_ &quot;₩&quot;* &quot;₩&quot;&quot;₩&quot;&quot;₩&quot;&quot;₩&quot;&quot;₩&quot;&quot;₩&quot;&quot;₩&quot;&quot;₩&quot;&quot;₩&quot;&quot;₩&quot;&quot;₩&quot;&quot;₩&quot;&quot;₩&quot;\-#,##0_ ;_ &quot;₩&quot;* &quot;-&quot;_ ;_ @_ "/>
    <numFmt numFmtId="281" formatCode="_(&quot;₩&quot;* #,##0_);_(&quot;₩&quot;* \(#,##0\);_(&quot;₩&quot;* &quot;-&quot;_);_(@_)"/>
    <numFmt numFmtId="282" formatCode="_(&quot;RM&quot;* #,##0_);_(&quot;RM&quot;* \(#,##0\);_(&quot;RM&quot;* &quot;-&quot;_);_(@_)"/>
    <numFmt numFmtId="283" formatCode="_ &quot;₩&quot;* #,##0.00_ ;_ &quot;₩&quot;* &quot;₩&quot;&quot;₩&quot;&quot;₩&quot;&quot;₩&quot;&quot;₩&quot;&quot;₩&quot;&quot;₩&quot;&quot;₩&quot;&quot;₩&quot;&quot;₩&quot;&quot;₩&quot;&quot;₩&quot;&quot;₩&quot;\-#,##0.00_ ;_ &quot;₩&quot;* &quot;-&quot;??_ ;_ @_ "/>
    <numFmt numFmtId="284" formatCode="_(&quot;₩&quot;* #,##0.00_);_(&quot;₩&quot;* \(#,##0.00\);_(&quot;₩&quot;* &quot;-&quot;??_);_(@_)"/>
    <numFmt numFmtId="285" formatCode="_(&quot;RM&quot;* #,##0.00_);_(&quot;RM&quot;* \(#,##0.00\);_(&quot;RM&quot;* &quot;-&quot;??_);_(@_)"/>
    <numFmt numFmtId="286" formatCode="_ * #,##0_ ;_ * &quot;₩&quot;&quot;₩&quot;&quot;₩&quot;&quot;₩&quot;&quot;₩&quot;&quot;₩&quot;&quot;₩&quot;&quot;₩&quot;&quot;₩&quot;&quot;₩&quot;&quot;₩&quot;&quot;₩&quot;&quot;₩&quot;\-#,##0_ ;_ * &quot;-&quot;_ ;_ @_ "/>
    <numFmt numFmtId="287" formatCode="_ * #,##0.00_ ;_ * &quot;₩&quot;&quot;₩&quot;&quot;₩&quot;&quot;₩&quot;&quot;₩&quot;&quot;₩&quot;&quot;₩&quot;&quot;₩&quot;&quot;₩&quot;&quot;₩&quot;&quot;₩&quot;&quot;₩&quot;&quot;₩&quot;\-#,##0.00_ ;_ * &quot;-&quot;??_ ;_ @_ "/>
    <numFmt numFmtId="288" formatCode="_ * #,##0.000000_ ;_ * \-#,##0.000000_ ;_ * &quot;-&quot;_ ;_ @_ "/>
    <numFmt numFmtId="289" formatCode="&quot; &quot;@"/>
    <numFmt numFmtId="290" formatCode="&quot;S&quot;\ #,##0;[Red]\-&quot;S&quot;\ #,##0"/>
    <numFmt numFmtId="291" formatCode="#,##0_ "/>
    <numFmt numFmtId="292" formatCode="\-\2\2\4&quot; &quot;"/>
    <numFmt numFmtId="293" formatCode="\-\1&quot; &quot;"/>
    <numFmt numFmtId="294" formatCode="#,##0&quot;  &quot;"/>
    <numFmt numFmtId="295" formatCode="\-\1\4\4&quot; &quot;"/>
    <numFmt numFmtId="296" formatCode="_-* #,##0.00\ _₫_-;\-* #,##0.00\ _₫_-;_-* &quot;-&quot;??\ _₫_-;_-@_-"/>
    <numFmt numFmtId="297" formatCode="\$&quot;_x000c_ _x0001_-)_x0008__x0004__x0000__x0000__x0005__x0002_&quot;;[Red]\(\$#,##0\)"/>
    <numFmt numFmtId="298" formatCode="&quot;₩&quot;\ #,##0.00;[Red]&quot;₩&quot;\ \-#,##0.00"/>
    <numFmt numFmtId="299" formatCode="\$#,##0.00"/>
    <numFmt numFmtId="300" formatCode="m\o\n\th\ d\,\ yyyy"/>
    <numFmt numFmtId="301" formatCode="#,##0.000;[Red]&quot;-&quot;#,##0.000"/>
    <numFmt numFmtId="302" formatCode="0_ "/>
    <numFmt numFmtId="303" formatCode="&quot;$&quot;#,##0.00;;"/>
    <numFmt numFmtId="304" formatCode="#,##0.0\ ;\(#,##0.0\);&quot;-&quot;\ "/>
    <numFmt numFmtId="305" formatCode="0\ &quot;EA&quot;"/>
    <numFmt numFmtId="306" formatCode="_ * #,##0_ ;_ * \-#,##0_ ;_ * &quot;-&quot;??_ ;_ @_ "/>
    <numFmt numFmtId="307" formatCode="0.0000000000000"/>
    <numFmt numFmtId="308" formatCode="#.00"/>
    <numFmt numFmtId="309" formatCode=";;;"/>
    <numFmt numFmtId="310" formatCode="#,##0.0_);\(#,##0.0\)"/>
    <numFmt numFmtId="311" formatCode="#,##0.000\ &quot;㎏ &quot;"/>
    <numFmt numFmtId="312" formatCode="#,##0.000\ &quot;m  &quot;"/>
    <numFmt numFmtId="313" formatCode="#,##0.000\ &quot;㎡ &quot;"/>
    <numFmt numFmtId="314" formatCode="#,##0.000\ &quot;㎥ &quot;"/>
    <numFmt numFmtId="315" formatCode="General_)"/>
    <numFmt numFmtId="316" formatCode="&quot;Fr.&quot;\ #,##0;[Red]&quot;Fr.&quot;\ \-#,##0"/>
    <numFmt numFmtId="317" formatCode="&quot;Fr.&quot;\ #,##0.00;[Red]&quot;Fr.&quot;\ \-#,##0.00"/>
    <numFmt numFmtId="318" formatCode="#,##0\ &quot;$&quot;_);[Red]\(#,##0\ &quot;$&quot;\)"/>
    <numFmt numFmtId="319" formatCode="&quot;$&quot;###,0&quot;.&quot;00_);[Red]\(&quot;$&quot;###,0&quot;.&quot;00\)"/>
    <numFmt numFmtId="320" formatCode="&quot;$&quot;#,##0.00"/>
    <numFmt numFmtId="321" formatCode="#,##0.0&quot;     &quot;"/>
    <numFmt numFmtId="322" formatCode="&quot;$&quot;#,##0;\-&quot;$&quot;#,##0"/>
    <numFmt numFmtId="323" formatCode="&quot;₩&quot;#,##0;&quot;₩&quot;&quot;₩&quot;\-#,##0"/>
    <numFmt numFmtId="324" formatCode="_*\ ??_-"/>
    <numFmt numFmtId="325" formatCode="0.0_)"/>
    <numFmt numFmtId="326" formatCode="\-\2\2\5&quot; &quot;"/>
    <numFmt numFmtId="327" formatCode="\1\4\4&quot; &quot;"/>
    <numFmt numFmtId="328" formatCode="0\ &quot;t&quot;"/>
    <numFmt numFmtId="329" formatCode="&quot;L.&quot;\ #,##0;[Red]\-&quot;L.&quot;\ #,##0"/>
    <numFmt numFmtId="330" formatCode="&quot;L.&quot;\ #,##0.00;[Red]\-&quot;L.&quot;\ #,##0.00"/>
    <numFmt numFmtId="331" formatCode="0\ \ \ \ "/>
    <numFmt numFmtId="332" formatCode="_-* #,##0\ &quot;DM&quot;_-;\-* #,##0\ &quot;DM&quot;_-;_-* &quot;-&quot;\ &quot;DM&quot;_-;_-@_-"/>
    <numFmt numFmtId="333" formatCode="_-* #,##0.00\ &quot;DM&quot;_-;\-* #,##0.00\ &quot;DM&quot;_-;_-* &quot;-&quot;??\ &quot;DM&quot;_-;_-@_-"/>
    <numFmt numFmtId="334" formatCode="0.00&quot;(%)&quot;"/>
    <numFmt numFmtId="335" formatCode="#,##0;[Red]&quot;△&quot;#,##0"/>
    <numFmt numFmtId="336" formatCode="0.0_);[Red]\(0.0\)"/>
    <numFmt numFmtId="337" formatCode="_-* #,##0.000_-;\-* #,##0.000_-;_-* &quot;-&quot;_-;_-@_-"/>
    <numFmt numFmtId="338" formatCode="_-* #,##0.00_-;\-* #,##0.00_-;_-* &quot;-&quot;_-;_-@_-"/>
    <numFmt numFmtId="339" formatCode="_-* #,##0.0_-;\-* #,##0.0_-;_-* &quot;-&quot;_-;_-@_-"/>
    <numFmt numFmtId="340" formatCode="#,##0.00_ "/>
    <numFmt numFmtId="341" formatCode="&quot;US$&quot;#,##0_);\(&quot;US$&quot;#,##0\)"/>
    <numFmt numFmtId="342" formatCode="0_);\(0\)"/>
    <numFmt numFmtId="343" formatCode="@\ &quot;주임&quot;"/>
    <numFmt numFmtId="344" formatCode="0.000_ "/>
    <numFmt numFmtId="345" formatCode="&quot;( &quot;0.0000&quot; )&quot;;&quot;( &quot;\-#,###.0000&quot; )&quot;;&quot;-&quot;"/>
    <numFmt numFmtId="346" formatCode="0.000\ "/>
    <numFmt numFmtId="347" formatCode="&quot;  &quot;@"/>
    <numFmt numFmtId="348" formatCode="0.00\ &quot;)&quot;"/>
    <numFmt numFmtId="349" formatCode="0.00\ &quot;)]&quot;"/>
    <numFmt numFmtId="350" formatCode="0.0000_);[Red]\(0.0000\)"/>
    <numFmt numFmtId="351" formatCode="0.0000"/>
    <numFmt numFmtId="352" formatCode="0.000\ &quot;²&quot;"/>
    <numFmt numFmtId="353" formatCode="&quot;(&quot;\ 0.00"/>
    <numFmt numFmtId="354" formatCode="&quot;[(&quot;\ 0.00"/>
    <numFmt numFmtId="355" formatCode="&quot;US$&quot;#,##0_);[Red]\(&quot;US$&quot;#,##0\)"/>
    <numFmt numFmtId="356" formatCode="_ * #,##0_ ;_ * &quot;₩&quot;&quot;₩&quot;&quot;₩&quot;&quot;₩&quot;\-#,##0_ ;_ * &quot;-&quot;_ ;_ @_ "/>
    <numFmt numFmtId="357" formatCode="#,##0.0;[Red]&quot;-&quot;#,##0.0"/>
    <numFmt numFmtId="358" formatCode="#,##0&quot; &quot;;[Red]&quot;△&quot;#,##0&quot; &quot;"/>
    <numFmt numFmtId="359" formatCode="* #,##0&quot; &quot;;[Red]* &quot;△&quot;#,##0&quot; &quot;;* @"/>
    <numFmt numFmtId="360" formatCode="#,##0.####;[Red]&quot;△&quot;#,##0.####"/>
    <numFmt numFmtId="361" formatCode="#,##0.00##;[Red]&quot;△&quot;#,##0.00##"/>
    <numFmt numFmtId="362" formatCode="_ * #,##0.00_ ;_ * &quot;₩&quot;\!\-#,##0.00_ ;_ * &quot;-&quot;??_ ;_ @_ "/>
    <numFmt numFmtId="363" formatCode="0.0000\ &quot;( % )&quot;"/>
    <numFmt numFmtId="364" formatCode="0.0000%"/>
    <numFmt numFmtId="365" formatCode="0.0000\ &quot;(%)&quot;"/>
    <numFmt numFmtId="366" formatCode="&quot;₩&quot;#,##0;[Red]&quot;₩&quot;\-#,##0"/>
  </numFmts>
  <fonts count="292">
    <font>
      <sz val="10"/>
      <name val="Arial"/>
      <charset val="134"/>
    </font>
    <font>
      <sz val="11"/>
      <color theme="1"/>
      <name val="Calibri"/>
      <family val="2"/>
      <charset val="129"/>
      <scheme val="minor"/>
    </font>
    <font>
      <sz val="11"/>
      <color theme="1"/>
      <name val="Calibri"/>
      <family val="2"/>
      <scheme val="minor"/>
    </font>
    <font>
      <b/>
      <sz val="13"/>
      <name val="Calibri"/>
      <family val="2"/>
      <scheme val="minor"/>
    </font>
    <font>
      <sz val="13"/>
      <name val="Calibri"/>
      <family val="2"/>
      <scheme val="minor"/>
    </font>
    <font>
      <b/>
      <sz val="20"/>
      <name val="Arial"/>
      <family val="2"/>
    </font>
    <font>
      <b/>
      <sz val="10"/>
      <name val="Arial"/>
      <family val="2"/>
    </font>
    <font>
      <b/>
      <sz val="10"/>
      <color rgb="FFFF0000"/>
      <name val="Arial"/>
      <family val="2"/>
    </font>
    <font>
      <sz val="13"/>
      <name val="Times New Roman"/>
      <family val="1"/>
    </font>
    <font>
      <b/>
      <sz val="13"/>
      <name val="Times New Roman"/>
      <family val="1"/>
    </font>
    <font>
      <b/>
      <sz val="20"/>
      <name val="Times New Roman"/>
      <family val="1"/>
    </font>
    <font>
      <b/>
      <sz val="10"/>
      <name val="Times New Roman"/>
      <family val="1"/>
    </font>
    <font>
      <b/>
      <sz val="10"/>
      <color rgb="FFFF0000"/>
      <name val="Times New Roman"/>
      <family val="1"/>
    </font>
    <font>
      <sz val="10"/>
      <name val="Times New Roman"/>
      <family val="1"/>
    </font>
    <font>
      <sz val="12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sz val="10"/>
      <name val="Calibri"/>
      <family val="2"/>
      <scheme val="minor"/>
    </font>
    <font>
      <sz val="10"/>
      <color theme="1"/>
      <name val="Times New Roman"/>
      <family val="1"/>
    </font>
    <font>
      <sz val="9"/>
      <name val="Times New Roman"/>
      <family val="1"/>
    </font>
    <font>
      <sz val="9"/>
      <color theme="1"/>
      <name val="Times New Roman"/>
      <family val="1"/>
    </font>
    <font>
      <sz val="9"/>
      <name val="Calibri"/>
      <family val="2"/>
      <scheme val="minor"/>
    </font>
    <font>
      <b/>
      <sz val="9"/>
      <name val="Times New Roman"/>
      <family val="1"/>
    </font>
    <font>
      <b/>
      <sz val="9"/>
      <name val="Arial"/>
      <family val="2"/>
    </font>
    <font>
      <sz val="9"/>
      <name val="Arial"/>
      <family val="2"/>
    </font>
    <font>
      <sz val="12"/>
      <name val="Calibri"/>
      <family val="2"/>
    </font>
    <font>
      <b/>
      <sz val="12"/>
      <name val="Calibri"/>
      <family val="2"/>
    </font>
    <font>
      <b/>
      <sz val="18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12"/>
      <name val="Arial"/>
      <family val="2"/>
    </font>
    <font>
      <b/>
      <sz val="12"/>
      <color rgb="FFFF0000"/>
      <name val="Calibri"/>
      <family val="2"/>
    </font>
    <font>
      <sz val="15"/>
      <name val="Arial"/>
      <family val="2"/>
    </font>
    <font>
      <b/>
      <sz val="15"/>
      <name val="Arial"/>
      <family val="2"/>
    </font>
    <font>
      <sz val="14"/>
      <name val="Arial"/>
      <family val="2"/>
    </font>
    <font>
      <b/>
      <sz val="14"/>
      <name val="Arial"/>
      <family val="2"/>
    </font>
    <font>
      <b/>
      <sz val="14"/>
      <name val="Calibri"/>
      <family val="2"/>
    </font>
    <font>
      <b/>
      <sz val="15"/>
      <name val="Calibri"/>
      <family val="2"/>
    </font>
    <font>
      <b/>
      <sz val="14"/>
      <color rgb="FFFF0000"/>
      <name val="Calibri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3366FF"/>
      <name val="Arial"/>
      <family val="2"/>
    </font>
    <font>
      <b/>
      <sz val="20"/>
      <color theme="1"/>
      <name val="Arial"/>
      <family val="2"/>
    </font>
    <font>
      <u/>
      <sz val="11"/>
      <color rgb="FF800080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rgb="FF0000FF"/>
      <name val="Calibri"/>
      <family val="2"/>
      <scheme val="minor"/>
    </font>
    <font>
      <u/>
      <sz val="10"/>
      <color theme="10"/>
      <name val="Arial"/>
      <family val="2"/>
    </font>
    <font>
      <sz val="14"/>
      <color theme="1"/>
      <name val="Calibri"/>
      <family val="2"/>
      <scheme val="minor"/>
    </font>
    <font>
      <sz val="10"/>
      <name val="Calibri"/>
      <family val="2"/>
    </font>
    <font>
      <b/>
      <sz val="10"/>
      <name val="Calibri"/>
      <family val="2"/>
    </font>
    <font>
      <sz val="10"/>
      <color theme="1"/>
      <name val="Calibri"/>
      <family val="2"/>
    </font>
    <font>
      <b/>
      <sz val="10"/>
      <color theme="1"/>
      <name val="Calibri"/>
      <family val="2"/>
    </font>
    <font>
      <sz val="28"/>
      <color rgb="FF3366FF"/>
      <name val="Arial Black"/>
      <family val="2"/>
    </font>
    <font>
      <sz val="16"/>
      <name val="Arial Black"/>
      <family val="2"/>
    </font>
    <font>
      <sz val="12"/>
      <name val="Calibri"/>
      <family val="2"/>
      <scheme val="minor"/>
    </font>
    <font>
      <sz val="12"/>
      <color rgb="FF3366FF"/>
      <name val="Arial "/>
      <family val="2"/>
    </font>
    <font>
      <b/>
      <sz val="14"/>
      <name val="Calibri"/>
      <family val="2"/>
      <scheme val="minor"/>
    </font>
    <font>
      <b/>
      <sz val="13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u/>
      <sz val="10"/>
      <color theme="1"/>
      <name val="Calibri"/>
      <family val="2"/>
    </font>
    <font>
      <u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name val="Calibri"/>
      <family val="2"/>
    </font>
    <font>
      <u/>
      <sz val="10"/>
      <name val="Calibri"/>
      <family val="2"/>
    </font>
    <font>
      <sz val="10"/>
      <name val="Calibri"/>
      <family val="2"/>
      <scheme val="minor"/>
    </font>
    <font>
      <b/>
      <sz val="10"/>
      <color rgb="FFFF0000"/>
      <name val="Calibri"/>
      <family val="2"/>
    </font>
    <font>
      <b/>
      <sz val="10"/>
      <name val="Calibri"/>
      <family val="2"/>
    </font>
    <font>
      <sz val="28"/>
      <color rgb="FF3366FF"/>
      <name val="Calibri"/>
      <family val="2"/>
    </font>
    <font>
      <sz val="16"/>
      <name val="Calibri"/>
      <family val="2"/>
    </font>
    <font>
      <b/>
      <sz val="16"/>
      <name val="Calibri"/>
      <family val="2"/>
    </font>
    <font>
      <sz val="12"/>
      <color rgb="FF3366FF"/>
      <name val="Calibri"/>
      <family val="2"/>
    </font>
    <font>
      <b/>
      <sz val="10"/>
      <color theme="0"/>
      <name val="Arial"/>
      <family val="2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0"/>
      <name val="±¼¸²Ã¼"/>
      <charset val="129"/>
    </font>
    <font>
      <sz val="11"/>
      <name val="µ¸¿ò"/>
      <charset val="129"/>
    </font>
    <font>
      <sz val="12"/>
      <name val="System"/>
      <family val="2"/>
    </font>
    <font>
      <sz val="12"/>
      <name val="ⓒoUAAA¨u"/>
      <charset val="129"/>
    </font>
    <font>
      <sz val="12"/>
      <name val=".VnArial"/>
      <family val="2"/>
    </font>
    <font>
      <sz val="12"/>
      <name val="¹UAAA¼"/>
      <charset val="129"/>
    </font>
    <font>
      <sz val="12"/>
      <name val="¹????¼"/>
      <charset val="129"/>
    </font>
    <font>
      <sz val="1"/>
      <color indexed="16"/>
      <name val="Courier"/>
      <family val="3"/>
    </font>
    <font>
      <sz val="12"/>
      <name val="¹ÙÅÁÃ¼"/>
      <charset val="129"/>
    </font>
    <font>
      <sz val="10"/>
      <name val="MS Sans Serif"/>
      <family val="2"/>
    </font>
    <font>
      <sz val="9"/>
      <name val="굴림체"/>
      <family val="3"/>
      <charset val="129"/>
    </font>
    <font>
      <b/>
      <sz val="11"/>
      <name val="Helv"/>
      <family val="2"/>
    </font>
    <font>
      <sz val="10"/>
      <color indexed="10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"/>
      <color indexed="8"/>
      <name val="Courier"/>
      <family val="3"/>
    </font>
    <font>
      <sz val="8"/>
      <name val="Arial"/>
      <family val="2"/>
    </font>
    <font>
      <sz val="11"/>
      <color indexed="8"/>
      <name val="Calibri"/>
      <family val="2"/>
    </font>
    <font>
      <sz val="10"/>
      <name val="±¼¸²A¼"/>
      <charset val="129"/>
    </font>
    <font>
      <b/>
      <sz val="10"/>
      <name val="Helv"/>
      <family val="2"/>
    </font>
    <font>
      <b/>
      <sz val="12"/>
      <name val="Helv"/>
      <family val="2"/>
    </font>
    <font>
      <sz val="10"/>
      <name val="¹UAAA¼"/>
      <charset val="129"/>
    </font>
    <font>
      <sz val="10"/>
      <name val="¹ÙÅÁÃ¼"/>
      <charset val="129"/>
    </font>
    <font>
      <sz val="1"/>
      <color indexed="0"/>
      <name val="Courier"/>
      <family val="3"/>
    </font>
    <font>
      <sz val="11"/>
      <color theme="1"/>
      <name val="Calibri"/>
      <family val="2"/>
      <scheme val="minor"/>
    </font>
    <font>
      <sz val="11"/>
      <name val="¹ÙÅÁÃ¼"/>
      <charset val="129"/>
    </font>
    <font>
      <sz val="10"/>
      <name val="Arial"/>
      <family val="2"/>
    </font>
    <font>
      <b/>
      <sz val="9"/>
      <name val="Tahoma"/>
      <family val="2"/>
    </font>
    <font>
      <sz val="9"/>
      <name val="Tahoma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Times New Roman"/>
      <family val="1"/>
    </font>
    <font>
      <b/>
      <sz val="10"/>
      <name val="Times New Roman"/>
      <family val="1"/>
    </font>
    <font>
      <sz val="12.5"/>
      <name val="Calibri"/>
      <family val="2"/>
      <scheme val="minor"/>
    </font>
    <font>
      <b/>
      <sz val="12.5"/>
      <name val="Calibri"/>
      <family val="2"/>
      <scheme val="minor"/>
    </font>
    <font>
      <b/>
      <sz val="10"/>
      <color rgb="FFFF0000"/>
      <name val="Times New Roman"/>
      <family val="1"/>
    </font>
    <font>
      <sz val="11"/>
      <color theme="1"/>
      <name val="Calibri"/>
      <family val="2"/>
      <charset val="129"/>
      <scheme val="minor"/>
    </font>
    <font>
      <sz val="10"/>
      <color theme="1"/>
      <name val="Times New Roman"/>
      <family val="1"/>
    </font>
    <font>
      <sz val="12.5"/>
      <name val="Times New Roman"/>
      <family val="1"/>
    </font>
    <font>
      <sz val="12.5"/>
      <color theme="1"/>
      <name val="Times New Roman"/>
      <family val="1"/>
    </font>
    <font>
      <b/>
      <sz val="12.5"/>
      <name val="Times New Roman"/>
      <family val="1"/>
    </font>
    <font>
      <sz val="12"/>
      <name val="VNI-Times"/>
      <family val="2"/>
    </font>
    <font>
      <sz val="12"/>
      <name val=".VnTime"/>
      <family val="2"/>
    </font>
    <font>
      <sz val="12"/>
      <name val="돋움체"/>
      <family val="3"/>
      <charset val="129"/>
    </font>
    <font>
      <sz val="10"/>
      <name val="MS Sans Serif"/>
      <family val="2"/>
    </font>
    <font>
      <b/>
      <sz val="22"/>
      <name val="바탕체"/>
      <family val="1"/>
      <charset val="129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4"/>
      <name val="굴림체"/>
      <family val="3"/>
      <charset val="129"/>
    </font>
    <font>
      <sz val="10"/>
      <name val="돋움"/>
      <family val="3"/>
      <charset val="129"/>
    </font>
    <font>
      <sz val="12"/>
      <name val="굴림체"/>
      <family val="3"/>
      <charset val="129"/>
    </font>
    <font>
      <i/>
      <sz val="12"/>
      <name val="굴림체"/>
      <family val="3"/>
      <charset val="129"/>
    </font>
    <font>
      <sz val="9"/>
      <name val="ﾀﾞｯﾁ"/>
      <family val="3"/>
      <charset val="128"/>
    </font>
    <font>
      <sz val="12"/>
      <name val="VNtimes new roman"/>
      <family val="2"/>
    </font>
    <font>
      <sz val="10"/>
      <color indexed="19"/>
      <name val="돋움체"/>
      <family val="3"/>
      <charset val="129"/>
    </font>
    <font>
      <sz val="10"/>
      <name val="?? ??"/>
      <family val="1"/>
      <charset val="136"/>
    </font>
    <font>
      <sz val="10"/>
      <name val="명조"/>
      <family val="3"/>
      <charset val="129"/>
    </font>
    <font>
      <sz val="10"/>
      <name val=".VNArial"/>
      <family val="2"/>
    </font>
    <font>
      <sz val="10"/>
      <name val="??"/>
      <family val="3"/>
      <charset val="129"/>
    </font>
    <font>
      <sz val="12"/>
      <name val="????"/>
      <family val="1"/>
      <charset val="136"/>
    </font>
    <font>
      <sz val="12"/>
      <name val="Courier"/>
      <family val="3"/>
    </font>
    <font>
      <sz val="12"/>
      <name val="???"/>
      <family val="1"/>
      <charset val="129"/>
    </font>
    <font>
      <sz val="12"/>
      <name val="|??¢¥¢¬¨Ï"/>
      <family val="1"/>
      <charset val="129"/>
    </font>
    <font>
      <sz val="12"/>
      <name val="COUR"/>
      <family val="3"/>
    </font>
    <font>
      <sz val="10"/>
      <name val="Helv"/>
      <family val="2"/>
    </font>
    <font>
      <sz val="10"/>
      <name val="굴림체"/>
      <family val="3"/>
      <charset val="129"/>
    </font>
    <font>
      <sz val="10"/>
      <name val="VNI-Times"/>
      <family val="2"/>
    </font>
    <font>
      <sz val="10"/>
      <name val="Century Gothic"/>
      <family val="2"/>
    </font>
    <font>
      <sz val="10"/>
      <color indexed="8"/>
      <name val="MS Sans Serif"/>
      <family val="2"/>
    </font>
    <font>
      <sz val="12"/>
      <name val="Arial"/>
      <family val="2"/>
    </font>
    <font>
      <sz val="10"/>
      <name val=".VnTime"/>
      <family val="2"/>
    </font>
    <font>
      <sz val="10"/>
      <name val="Comic Sans MS"/>
      <family val="4"/>
    </font>
    <font>
      <sz val="8"/>
      <color indexed="8"/>
      <name val="Gulim"/>
      <family val="3"/>
    </font>
    <font>
      <sz val="10"/>
      <color indexed="8"/>
      <name val="Arial"/>
      <family val="2"/>
    </font>
    <font>
      <sz val="14"/>
      <name val="뼻뮝"/>
      <family val="3"/>
      <charset val="129"/>
    </font>
    <font>
      <b/>
      <sz val="18"/>
      <color indexed="22"/>
      <name val="바탕체"/>
      <family val="1"/>
      <charset val="129"/>
    </font>
    <font>
      <sz val="11"/>
      <name val="굴림체"/>
      <family val="3"/>
      <charset val="129"/>
    </font>
    <font>
      <sz val="12"/>
      <color indexed="22"/>
      <name val="바탕체"/>
      <family val="1"/>
      <charset val="129"/>
    </font>
    <font>
      <sz val="1"/>
      <color indexed="16"/>
      <name val="Courier"/>
      <family val="3"/>
    </font>
    <font>
      <sz val="1"/>
      <color indexed="8"/>
      <name val="Courier"/>
      <family val="3"/>
    </font>
    <font>
      <sz val="11"/>
      <name val="‚l‚r ‚oƒSƒVƒbƒN"/>
      <family val="1"/>
    </font>
    <font>
      <sz val="12"/>
      <name val="¹UAAA¼"/>
      <family val="3"/>
      <charset val="129"/>
    </font>
    <font>
      <sz val="12"/>
      <name val="¹ÙÅÁÃ¼"/>
      <family val="3"/>
      <charset val="129"/>
    </font>
    <font>
      <b/>
      <sz val="1"/>
      <color indexed="8"/>
      <name val="Courier"/>
      <family val="3"/>
    </font>
    <font>
      <u/>
      <sz val="11"/>
      <color indexed="36"/>
      <name val="‚l‚r ‚oƒSƒVƒbƒN"/>
      <family val="1"/>
    </font>
    <font>
      <sz val="11"/>
      <name val="?? ?????"/>
      <family val="3"/>
      <charset val="128"/>
    </font>
    <font>
      <sz val="11"/>
      <name val="¾©"/>
      <family val="3"/>
      <charset val="129"/>
    </font>
    <font>
      <sz val="11"/>
      <name val="바탕체"/>
      <family val="1"/>
      <charset val="129"/>
    </font>
    <font>
      <b/>
      <sz val="10"/>
      <name val="MS Sans Serif"/>
      <family val="2"/>
    </font>
    <font>
      <sz val="10"/>
      <name val="Courier New"/>
      <family val="3"/>
    </font>
    <font>
      <sz val="12"/>
      <name val="견명조"/>
      <family val="1"/>
      <charset val="129"/>
    </font>
    <font>
      <sz val="10"/>
      <name val="옛체"/>
      <family val="1"/>
      <charset val="129"/>
    </font>
    <font>
      <sz val="12"/>
      <name val="¹ÙÅÁÃ¼"/>
      <family val="1"/>
      <charset val="129"/>
    </font>
    <font>
      <sz val="9"/>
      <name val="Arial"/>
      <family val="2"/>
    </font>
    <font>
      <sz val="14"/>
      <name val="AngsanaUPC"/>
      <family val="1"/>
    </font>
    <font>
      <sz val="11"/>
      <name val="µ¸¿ò"/>
      <family val="3"/>
      <charset val="129"/>
    </font>
    <font>
      <sz val="11"/>
      <name val="μ¸¿o"/>
      <family val="3"/>
      <charset val="129"/>
    </font>
    <font>
      <sz val="12"/>
      <name val="¹"/>
      <family val="1"/>
      <charset val="129"/>
    </font>
    <font>
      <sz val="9"/>
      <name val="ＭＳ ゴシック"/>
      <family val="3"/>
      <charset val="128"/>
    </font>
    <font>
      <sz val="8"/>
      <name val="Times New Roman"/>
      <family val="1"/>
    </font>
    <font>
      <sz val="10"/>
      <name val="μ¸¿oA¼"/>
      <family val="3"/>
      <charset val="129"/>
    </font>
    <font>
      <sz val="10"/>
      <name val="굴림"/>
      <family val="3"/>
      <charset val="129"/>
    </font>
    <font>
      <b/>
      <sz val="12"/>
      <name val="Arial MT"/>
      <family val="2"/>
    </font>
    <font>
      <b/>
      <sz val="8"/>
      <name val="Arial"/>
      <family val="2"/>
    </font>
    <font>
      <sz val="8"/>
      <name val="¹UAAA¼"/>
      <family val="1"/>
      <charset val="129"/>
    </font>
    <font>
      <sz val="8"/>
      <name val="¹ÙÅÁÃ¼"/>
      <family val="3"/>
      <charset val="129"/>
    </font>
    <font>
      <sz val="10"/>
      <name val="µ¸¿ò"/>
      <family val="3"/>
      <charset val="129"/>
    </font>
    <font>
      <sz val="12"/>
      <name val="±¼¸²Ã¼"/>
      <family val="3"/>
      <charset val="129"/>
    </font>
    <font>
      <sz val="12"/>
      <name val="±¼¸²A¼"/>
      <family val="3"/>
      <charset val="129"/>
    </font>
    <font>
      <sz val="11"/>
      <name val="±¼¸²Ã¼"/>
      <family val="3"/>
      <charset val="129"/>
    </font>
    <font>
      <sz val="11"/>
      <name val="±¼¸²A¼"/>
      <family val="3"/>
      <charset val="129"/>
    </font>
    <font>
      <sz val="12"/>
      <name val="μ¸¿oA¼"/>
      <family val="3"/>
      <charset val="129"/>
    </font>
    <font>
      <sz val="12"/>
      <name val="µ¸¿òÃ¼"/>
      <family val="3"/>
      <charset val="129"/>
    </font>
    <font>
      <sz val="9"/>
      <name val="Times New Roman"/>
      <family val="1"/>
    </font>
    <font>
      <u/>
      <sz val="10"/>
      <color indexed="12"/>
      <name val="Arial"/>
      <family val="2"/>
    </font>
    <font>
      <sz val="10"/>
      <color indexed="9"/>
      <name val="Arial"/>
      <family val="2"/>
    </font>
    <font>
      <sz val="12"/>
      <name val="Arial MT"/>
      <family val="2"/>
    </font>
    <font>
      <b/>
      <sz val="11"/>
      <color indexed="16"/>
      <name val="Arial"/>
      <family val="2"/>
    </font>
    <font>
      <b/>
      <sz val="10"/>
      <color indexed="17"/>
      <name val="Arial"/>
      <family val="2"/>
    </font>
    <font>
      <b/>
      <sz val="9"/>
      <name val="Arial"/>
      <family val="2"/>
    </font>
    <font>
      <sz val="10"/>
      <name val="MS Serif"/>
      <family val="1"/>
    </font>
    <font>
      <sz val="10"/>
      <name val="Courier"/>
      <family val="3"/>
    </font>
    <font>
      <b/>
      <i/>
      <sz val="14"/>
      <name val="Times New Roman"/>
      <family val="1"/>
    </font>
    <font>
      <b/>
      <sz val="10"/>
      <name val="VNI-Helve-Condense"/>
      <family val="2"/>
    </font>
    <font>
      <sz val="8"/>
      <name val="Arial"/>
      <family val="2"/>
    </font>
    <font>
      <b/>
      <sz val="9"/>
      <name val="Helv"/>
      <family val="2"/>
    </font>
    <font>
      <sz val="10"/>
      <name val="바탕체"/>
      <family val="1"/>
      <charset val="129"/>
    </font>
    <font>
      <sz val="12"/>
      <name val="???"/>
      <family val="2"/>
    </font>
    <font>
      <sz val="10"/>
      <color indexed="16"/>
      <name val="MS Serif"/>
      <family val="1"/>
    </font>
    <font>
      <sz val="12"/>
      <color indexed="24"/>
      <name val="Arial"/>
      <family val="2"/>
    </font>
    <font>
      <u/>
      <sz val="11"/>
      <color indexed="12"/>
      <name val="‚l‚r ‚oƒSƒVƒbƒN"/>
      <family val="1"/>
    </font>
    <font>
      <sz val="10"/>
      <name val="Geneva"/>
      <family val="2"/>
    </font>
    <font>
      <b/>
      <sz val="12"/>
      <name val="Arial"/>
      <family val="2"/>
    </font>
    <font>
      <b/>
      <sz val="9"/>
      <color indexed="9"/>
      <name val="Arial"/>
      <family val="2"/>
    </font>
    <font>
      <b/>
      <sz val="8"/>
      <name val="MS Sans Serif"/>
      <family val="2"/>
    </font>
    <font>
      <sz val="10"/>
      <name val="Univers (WN)"/>
      <family val="2"/>
    </font>
    <font>
      <u/>
      <sz val="8"/>
      <color indexed="12"/>
      <name val="Times New Roman"/>
      <family val="1"/>
    </font>
    <font>
      <sz val="12"/>
      <name val="Helv"/>
      <family val="2"/>
    </font>
    <font>
      <sz val="10"/>
      <name val=".VnArial Narrow"/>
      <family val="2"/>
    </font>
    <font>
      <sz val="12"/>
      <color indexed="9"/>
      <name val="Helv"/>
      <family val="2"/>
    </font>
    <font>
      <b/>
      <i/>
      <sz val="12"/>
      <name val="Times New Roman"/>
      <family val="1"/>
    </font>
    <font>
      <sz val="14"/>
      <name val="Helv"/>
      <family val="2"/>
    </font>
    <font>
      <sz val="24"/>
      <name val="Helv"/>
      <family val="2"/>
    </font>
    <font>
      <sz val="9"/>
      <color indexed="8"/>
      <name val="Arial"/>
      <family val="2"/>
    </font>
    <font>
      <sz val="7"/>
      <name val="Small Fonts"/>
      <family val="2"/>
    </font>
    <font>
      <sz val="11"/>
      <color theme="1"/>
      <name val="Arial"/>
      <family val="2"/>
    </font>
    <font>
      <sz val="11"/>
      <color theme="1"/>
      <name val="Calibri"/>
      <family val="3"/>
      <charset val="129"/>
      <scheme val="minor"/>
    </font>
    <font>
      <sz val="11"/>
      <color indexed="8"/>
      <name val="맑은 고딕"/>
      <family val="3"/>
      <charset val="129"/>
    </font>
    <font>
      <sz val="10"/>
      <name val="돋움체"/>
      <family val="3"/>
      <charset val="129"/>
    </font>
    <font>
      <sz val="10"/>
      <name val="Tms Rmn"/>
      <family val="1"/>
    </font>
    <font>
      <b/>
      <sz val="16"/>
      <name val="Times New Roman"/>
      <family val="1"/>
    </font>
    <font>
      <sz val="8"/>
      <name val="Wingdings"/>
      <charset val="2"/>
    </font>
    <font>
      <sz val="8"/>
      <name val="Helv"/>
      <family val="2"/>
    </font>
    <font>
      <b/>
      <sz val="12"/>
      <color indexed="16"/>
      <name val="Arial"/>
      <family val="2"/>
    </font>
    <font>
      <sz val="9"/>
      <name val="돋움"/>
      <family val="3"/>
      <charset val="129"/>
    </font>
    <font>
      <sz val="8"/>
      <name val="MS Sans Serif"/>
      <family val="2"/>
    </font>
    <font>
      <b/>
      <sz val="16"/>
      <name val="돋움"/>
      <family val="3"/>
      <charset val="129"/>
    </font>
    <font>
      <b/>
      <i/>
      <sz val="18"/>
      <color indexed="16"/>
      <name val="Times New Roman"/>
      <family val="1"/>
    </font>
    <font>
      <b/>
      <sz val="8"/>
      <color indexed="8"/>
      <name val="Helv"/>
      <family val="2"/>
    </font>
    <font>
      <b/>
      <i/>
      <sz val="9"/>
      <name val="Times New Roman"/>
      <family val="1"/>
    </font>
    <font>
      <b/>
      <u/>
      <sz val="13"/>
      <name val="굴림체"/>
      <family val="3"/>
      <charset val="129"/>
    </font>
    <font>
      <b/>
      <sz val="8"/>
      <color indexed="32"/>
      <name val="Arial"/>
      <family val="2"/>
    </font>
    <font>
      <sz val="8"/>
      <name val="바탕체"/>
      <family val="1"/>
      <charset val="129"/>
    </font>
    <font>
      <sz val="10"/>
      <name val="VNI-Helve-Condense"/>
      <family val="2"/>
    </font>
    <font>
      <u/>
      <sz val="10"/>
      <color indexed="36"/>
      <name val="Arial"/>
      <family val="2"/>
    </font>
    <font>
      <i/>
      <outline/>
      <shadow/>
      <u/>
      <sz val="1"/>
      <color indexed="24"/>
      <name val="Courier"/>
      <family val="3"/>
    </font>
    <font>
      <sz val="10"/>
      <name val=" "/>
      <family val="1"/>
      <charset val="136"/>
    </font>
    <font>
      <sz val="12"/>
      <name val="Times New Roman"/>
      <family val="1"/>
    </font>
    <font>
      <sz val="12"/>
      <name val="명조"/>
      <family val="3"/>
      <charset val="129"/>
    </font>
    <font>
      <sz val="10"/>
      <name val="신그래픽"/>
      <family val="1"/>
      <charset val="129"/>
    </font>
    <font>
      <sz val="11"/>
      <name val="돋움체"/>
      <family val="3"/>
      <charset val="129"/>
    </font>
    <font>
      <sz val="8"/>
      <name val="굴림체"/>
      <family val="3"/>
      <charset val="129"/>
    </font>
    <font>
      <sz val="8"/>
      <name val="돋움"/>
      <family val="3"/>
      <charset val="129"/>
    </font>
    <font>
      <b/>
      <sz val="14"/>
      <color indexed="12"/>
      <name val="바탕체"/>
      <family val="1"/>
      <charset val="129"/>
    </font>
    <font>
      <u/>
      <sz val="12"/>
      <color indexed="36"/>
      <name val="바탕체"/>
      <family val="1"/>
      <charset val="129"/>
    </font>
    <font>
      <b/>
      <sz val="18"/>
      <name val="(한)신중명조"/>
      <family val="1"/>
      <charset val="129"/>
    </font>
    <font>
      <sz val="1"/>
      <color indexed="0"/>
      <name val="Courier"/>
      <family val="3"/>
    </font>
    <font>
      <sz val="10"/>
      <color indexed="8"/>
      <name val="Gulim"/>
      <family val="3"/>
    </font>
    <font>
      <sz val="12"/>
      <name val="뼻뮝"/>
      <family val="3"/>
      <charset val="129"/>
    </font>
    <font>
      <sz val="9"/>
      <name val="굴림체"/>
      <family val="3"/>
      <charset val="129"/>
    </font>
    <font>
      <sz val="9"/>
      <name val="바탕체"/>
      <family val="1"/>
      <charset val="129"/>
    </font>
    <font>
      <b/>
      <sz val="12"/>
      <name val="돋움체"/>
      <family val="3"/>
      <charset val="129"/>
    </font>
    <font>
      <sz val="8"/>
      <name val="돋움체"/>
      <family val="3"/>
      <charset val="129"/>
    </font>
    <font>
      <sz val="13"/>
      <color theme="1"/>
      <name val="Times New Roman"/>
      <family val="2"/>
      <charset val="163"/>
    </font>
    <font>
      <sz val="11"/>
      <color indexed="8"/>
      <name val="Calibri"/>
      <family val="2"/>
    </font>
    <font>
      <b/>
      <sz val="12"/>
      <color indexed="12"/>
      <name val="돋움체"/>
      <family val="3"/>
      <charset val="129"/>
    </font>
    <font>
      <sz val="10"/>
      <color indexed="12"/>
      <name val="굴림체"/>
      <family val="3"/>
      <charset val="129"/>
    </font>
    <font>
      <sz val="12"/>
      <name val="견고딕"/>
      <family val="1"/>
      <charset val="129"/>
    </font>
    <font>
      <b/>
      <u/>
      <sz val="14"/>
      <name val="굴림체"/>
      <family val="3"/>
      <charset val="129"/>
    </font>
    <font>
      <sz val="9.5"/>
      <name val="굴림"/>
      <family val="3"/>
      <charset val="129"/>
    </font>
    <font>
      <u/>
      <sz val="11"/>
      <color indexed="12"/>
      <name val="돋움"/>
      <family val="3"/>
      <charset val="129"/>
    </font>
    <font>
      <sz val="10"/>
      <name val="明朝"/>
      <family val="1"/>
      <charset val="128"/>
    </font>
    <font>
      <sz val="14"/>
      <name val="Terminal"/>
      <family val="3"/>
      <charset val="255"/>
    </font>
    <font>
      <sz val="10"/>
      <name val="ＭＳ 明朝"/>
      <family val="3"/>
      <charset val="128"/>
    </font>
    <font>
      <sz val="10"/>
      <color rgb="FF3366FF"/>
      <name val="Arial"/>
      <family val="2"/>
    </font>
    <font>
      <sz val="10"/>
      <color theme="1"/>
      <name val="Arial"/>
      <family val="2"/>
    </font>
    <font>
      <u/>
      <sz val="8.5"/>
      <color indexed="12"/>
      <name val="바탕체"/>
      <family val="1"/>
      <charset val="129"/>
    </font>
    <font>
      <u/>
      <sz val="10"/>
      <color theme="10"/>
      <name val="Arial"/>
      <family val="2"/>
    </font>
    <font>
      <b/>
      <sz val="20"/>
      <color theme="1"/>
      <name val="Arial"/>
      <family val="2"/>
    </font>
    <font>
      <sz val="12"/>
      <name val=".VnArial"/>
      <family val="2"/>
    </font>
    <font>
      <b/>
      <sz val="18"/>
      <name val="Times New Roman"/>
      <family val="1"/>
    </font>
    <font>
      <b/>
      <sz val="28"/>
      <name val="Times New Roman"/>
      <family val="1"/>
    </font>
    <font>
      <b/>
      <sz val="14"/>
      <name val="Times New Roman"/>
      <family val="1"/>
    </font>
    <font>
      <b/>
      <sz val="14"/>
      <color rgb="FFFF0000"/>
      <name val="Times New Roman"/>
      <family val="1"/>
    </font>
    <font>
      <sz val="14"/>
      <name val="Times New Roman"/>
      <family val="1"/>
    </font>
    <font>
      <sz val="14"/>
      <color theme="1"/>
      <name val="Times New Roman"/>
      <family val="1"/>
    </font>
    <font>
      <sz val="14"/>
      <name val="Calibri"/>
      <family val="2"/>
      <scheme val="minor"/>
    </font>
    <font>
      <u/>
      <sz val="8.5"/>
      <color indexed="36"/>
      <name val="바탕체"/>
      <family val="1"/>
      <charset val="129"/>
    </font>
    <font>
      <b/>
      <sz val="9"/>
      <name val="Calibri"/>
      <family val="2"/>
      <scheme val="minor"/>
    </font>
    <font>
      <b/>
      <sz val="9"/>
      <color rgb="FFFF0000"/>
      <name val="Times New Roman"/>
      <family val="1"/>
    </font>
    <font>
      <b/>
      <sz val="11"/>
      <name val="Times New Roman"/>
      <family val="1"/>
    </font>
    <font>
      <b/>
      <sz val="10"/>
      <color theme="3"/>
      <name val="Calibri"/>
      <family val="2"/>
    </font>
    <font>
      <b/>
      <u/>
      <sz val="11"/>
      <color rgb="FF0000FF"/>
      <name val="Calibri"/>
      <family val="2"/>
      <scheme val="minor"/>
    </font>
    <font>
      <b/>
      <sz val="1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6" tint="0.59999389629810485"/>
        <bgColor theme="6" tint="0.59999389629810485"/>
      </patternFill>
    </fill>
    <fill>
      <patternFill patternType="solid">
        <fgColor theme="6" tint="0.79995117038483843"/>
        <bgColor theme="6" tint="0.79995117038483843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/>
        <bgColor theme="9"/>
      </patternFill>
    </fill>
    <fill>
      <patternFill patternType="solid">
        <fgColor theme="9" tint="0.79995117038483843"/>
        <bgColor theme="9" tint="0.79995117038483843"/>
      </patternFill>
    </fill>
    <fill>
      <patternFill patternType="solid">
        <fgColor indexed="9"/>
        <bgColor indexed="64"/>
      </patternFill>
    </fill>
    <fill>
      <patternFill patternType="solid">
        <fgColor indexed="9"/>
      </patternFill>
    </fill>
    <fill>
      <patternFill patternType="solid">
        <fgColor indexed="2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37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16"/>
        <bgColor indexed="64"/>
      </patternFill>
    </fill>
    <fill>
      <patternFill patternType="solid">
        <fgColor indexed="15"/>
      </patternFill>
    </fill>
    <fill>
      <patternFill patternType="solid">
        <fgColor indexed="12"/>
      </patternFill>
    </fill>
    <fill>
      <patternFill patternType="darkVertical"/>
    </fill>
    <fill>
      <patternFill patternType="solid">
        <fgColor theme="9"/>
        <bgColor indexed="64"/>
      </patternFill>
    </fill>
  </fills>
  <borders count="231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theme="1"/>
      </top>
      <bottom style="medium">
        <color theme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theme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 style="thin">
        <color auto="1"/>
      </left>
      <right/>
      <top style="hair">
        <color auto="1"/>
      </top>
      <bottom/>
      <diagonal/>
    </border>
    <border>
      <left style="medium">
        <color auto="1"/>
      </left>
      <right/>
      <top style="hair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/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/>
      <top style="hair">
        <color auto="1"/>
      </top>
      <bottom style="medium">
        <color auto="1"/>
      </bottom>
      <diagonal/>
    </border>
    <border>
      <left style="medium">
        <color auto="1"/>
      </left>
      <right/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/>
      <top style="medium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medium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/>
      <top style="hair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hair">
        <color auto="1"/>
      </top>
      <bottom style="hair">
        <color auto="1"/>
      </bottom>
      <diagonal/>
    </border>
    <border>
      <left/>
      <right style="thin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 style="medium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medium">
        <color auto="1"/>
      </left>
      <right style="medium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hair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 style="medium">
        <color auto="1"/>
      </top>
      <bottom/>
      <diagonal/>
    </border>
    <border>
      <left style="hair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thin">
        <color auto="1"/>
      </right>
      <top style="hair">
        <color auto="1"/>
      </top>
      <bottom/>
      <diagonal/>
    </border>
    <border>
      <left style="hair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medium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hair">
        <color auto="1"/>
      </right>
      <top style="hair">
        <color auto="1"/>
      </top>
      <bottom/>
      <diagonal/>
    </border>
    <border>
      <left style="medium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hair">
        <color auto="1"/>
      </left>
      <right style="medium">
        <color auto="1"/>
      </right>
      <top/>
      <bottom/>
      <diagonal/>
    </border>
    <border>
      <left style="hair">
        <color auto="1"/>
      </left>
      <right style="hair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medium">
        <color auto="1"/>
      </right>
      <top style="hair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hair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hair">
        <color auto="1"/>
      </bottom>
      <diagonal/>
    </border>
    <border>
      <left/>
      <right style="medium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ck">
        <color auto="1"/>
      </top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/>
      <top/>
      <bottom style="thick">
        <color auto="1"/>
      </bottom>
      <diagonal/>
    </border>
    <border>
      <left style="thin">
        <color theme="6" tint="0.39994506668294322"/>
      </left>
      <right style="thin">
        <color theme="6" tint="0.39994506668294322"/>
      </right>
      <top style="thin">
        <color theme="6" tint="0.39994506668294322"/>
      </top>
      <bottom style="thin">
        <color theme="6" tint="0.39994506668294322"/>
      </bottom>
      <diagonal/>
    </border>
    <border>
      <left style="medium">
        <color auto="1"/>
      </left>
      <right style="thin">
        <color theme="0"/>
      </right>
      <top style="medium">
        <color auto="1"/>
      </top>
      <bottom style="medium">
        <color auto="1"/>
      </bottom>
      <diagonal/>
    </border>
    <border>
      <left style="thin">
        <color theme="0"/>
      </left>
      <right style="thin">
        <color theme="0"/>
      </right>
      <top style="medium">
        <color auto="1"/>
      </top>
      <bottom style="medium">
        <color auto="1"/>
      </bottom>
      <diagonal/>
    </border>
    <border>
      <left style="thin">
        <color theme="0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double">
        <color indexed="64"/>
      </top>
      <bottom/>
      <diagonal/>
    </border>
    <border>
      <left style="thick">
        <color indexed="51"/>
      </left>
      <right/>
      <top style="thick">
        <color indexed="51"/>
      </top>
      <bottom style="thick">
        <color indexed="51"/>
      </bottom>
      <diagonal/>
    </border>
    <border>
      <left style="thick">
        <color indexed="9"/>
      </left>
      <right/>
      <top style="thick">
        <color indexed="9"/>
      </top>
      <bottom style="thick">
        <color indexed="23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thin">
        <color indexed="23"/>
      </left>
      <right style="thin">
        <color indexed="9"/>
      </right>
      <top style="thin">
        <color indexed="23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9"/>
      </right>
      <top style="thin">
        <color indexed="9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23"/>
      </left>
      <right style="thin">
        <color indexed="9"/>
      </right>
      <top style="thin">
        <color indexed="23"/>
      </top>
      <bottom style="thin">
        <color indexed="9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10"/>
      </left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12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auto="1"/>
      </left>
      <right/>
      <top style="thin">
        <color indexed="64"/>
      </top>
      <bottom style="medium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hair">
        <color auto="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hair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hair">
        <color auto="1"/>
      </left>
      <right style="medium">
        <color auto="1"/>
      </right>
      <top style="hair">
        <color auto="1"/>
      </top>
      <bottom/>
      <diagonal/>
    </border>
    <border>
      <left style="thin">
        <color theme="0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medium">
        <color auto="1"/>
      </top>
      <bottom/>
      <diagonal/>
    </border>
    <border>
      <left/>
      <right style="thin">
        <color theme="0"/>
      </right>
      <top style="medium">
        <color auto="1"/>
      </top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theme="0"/>
      </bottom>
      <diagonal/>
    </border>
    <border>
      <left style="medium">
        <color auto="1"/>
      </left>
      <right style="thin">
        <color theme="0"/>
      </right>
      <top/>
      <bottom style="medium">
        <color auto="1"/>
      </bottom>
      <diagonal/>
    </border>
    <border>
      <left style="thin">
        <color theme="0"/>
      </left>
      <right style="thin">
        <color theme="0"/>
      </right>
      <top/>
      <bottom style="medium">
        <color auto="1"/>
      </bottom>
      <diagonal/>
    </border>
    <border>
      <left style="thin">
        <color theme="0"/>
      </left>
      <right style="medium">
        <color auto="1"/>
      </right>
      <top/>
      <bottom style="medium">
        <color auto="1"/>
      </bottom>
      <diagonal/>
    </border>
    <border>
      <left style="hair">
        <color auto="1"/>
      </left>
      <right style="medium">
        <color auto="1"/>
      </right>
      <top/>
      <bottom style="hair">
        <color auto="1"/>
      </bottom>
      <diagonal/>
    </border>
  </borders>
  <cellStyleXfs count="5950">
    <xf numFmtId="0" fontId="0" fillId="0" borderId="0"/>
    <xf numFmtId="43" fontId="102" fillId="0" borderId="0" applyFont="0" applyFill="0" applyBorder="0" applyAlignment="0" applyProtection="0"/>
    <xf numFmtId="0" fontId="75" fillId="0" borderId="0"/>
    <xf numFmtId="0" fontId="76" fillId="0" borderId="0">
      <protection locked="0"/>
    </xf>
    <xf numFmtId="44" fontId="102" fillId="0" borderId="0" applyFont="0" applyFill="0" applyBorder="0" applyAlignment="0" applyProtection="0"/>
    <xf numFmtId="0" fontId="75" fillId="0" borderId="0"/>
    <xf numFmtId="0" fontId="76" fillId="0" borderId="0">
      <protection locked="0"/>
    </xf>
    <xf numFmtId="0" fontId="77" fillId="0" borderId="0"/>
    <xf numFmtId="0" fontId="46" fillId="0" borderId="0" applyNumberFormat="0" applyFill="0" applyBorder="0" applyAlignment="0" applyProtection="0">
      <alignment vertical="center"/>
    </xf>
    <xf numFmtId="9" fontId="75" fillId="0" borderId="0" applyFont="0" applyFill="0" applyBorder="0" applyAlignment="0" applyProtection="0">
      <alignment vertical="center"/>
    </xf>
    <xf numFmtId="172" fontId="78" fillId="0" borderId="0" applyFont="0" applyFill="0" applyBorder="0" applyAlignment="0" applyProtection="0"/>
    <xf numFmtId="165" fontId="75" fillId="0" borderId="0" applyFont="0" applyFill="0" applyBorder="0" applyAlignment="0" applyProtection="0">
      <alignment vertical="center"/>
    </xf>
    <xf numFmtId="0" fontId="76" fillId="0" borderId="0">
      <protection locked="0"/>
    </xf>
    <xf numFmtId="0" fontId="76" fillId="0" borderId="0">
      <protection locked="0"/>
    </xf>
    <xf numFmtId="0" fontId="102" fillId="0" borderId="0"/>
    <xf numFmtId="0" fontId="76" fillId="0" borderId="0">
      <protection locked="0"/>
    </xf>
    <xf numFmtId="0" fontId="80" fillId="0" borderId="0" applyFont="0" applyFill="0" applyBorder="0" applyAlignment="0" applyProtection="0"/>
    <xf numFmtId="0" fontId="76" fillId="0" borderId="0">
      <protection locked="0"/>
    </xf>
    <xf numFmtId="0" fontId="76" fillId="0" borderId="0">
      <protection locked="0"/>
    </xf>
    <xf numFmtId="0" fontId="75" fillId="0" borderId="0"/>
    <xf numFmtId="0" fontId="79" fillId="0" borderId="0"/>
    <xf numFmtId="0" fontId="76" fillId="0" borderId="0"/>
    <xf numFmtId="0" fontId="76" fillId="0" borderId="0">
      <protection locked="0"/>
    </xf>
    <xf numFmtId="0" fontId="75" fillId="0" borderId="0"/>
    <xf numFmtId="0" fontId="13" fillId="0" borderId="0"/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5" fillId="0" borderId="0"/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15" fillId="0" borderId="0"/>
    <xf numFmtId="0" fontId="82" fillId="0" borderId="0" applyFont="0" applyFill="0" applyBorder="0" applyAlignment="0" applyProtection="0"/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176" fontId="78" fillId="0" borderId="0" applyFont="0" applyFill="0" applyBorder="0" applyAlignment="0" applyProtection="0"/>
    <xf numFmtId="0" fontId="88" fillId="0" borderId="47"/>
    <xf numFmtId="0" fontId="76" fillId="0" borderId="0">
      <protection locked="0"/>
    </xf>
    <xf numFmtId="0" fontId="80" fillId="0" borderId="0" applyFont="0" applyFill="0" applyBorder="0" applyAlignment="0" applyProtection="0"/>
    <xf numFmtId="0" fontId="76" fillId="0" borderId="0">
      <protection locked="0"/>
    </xf>
    <xf numFmtId="0" fontId="76" fillId="0" borderId="0">
      <protection locked="0"/>
    </xf>
    <xf numFmtId="9" fontId="90" fillId="0" borderId="0" applyFont="0" applyFill="0" applyBorder="0" applyAlignment="0" applyProtection="0">
      <alignment vertical="center"/>
    </xf>
    <xf numFmtId="0" fontId="76" fillId="0" borderId="0">
      <protection locked="0"/>
    </xf>
    <xf numFmtId="0" fontId="85" fillId="0" borderId="0"/>
    <xf numFmtId="37" fontId="91" fillId="0" borderId="0">
      <protection locked="0"/>
    </xf>
    <xf numFmtId="0" fontId="75" fillId="0" borderId="0"/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181" fontId="13" fillId="0" borderId="0" applyFont="0" applyFill="0" applyBorder="0" applyAlignment="0" applyProtection="0">
      <alignment horizontal="centerContinuous"/>
    </xf>
    <xf numFmtId="0" fontId="89" fillId="0" borderId="105">
      <alignment horizontal="centerContinuous" vertical="center"/>
    </xf>
    <xf numFmtId="0" fontId="83" fillId="0" borderId="0" applyFont="0" applyFill="0" applyBorder="0" applyAlignment="0" applyProtection="0"/>
    <xf numFmtId="0" fontId="83" fillId="0" borderId="0" applyFont="0" applyFill="0" applyBorder="0" applyAlignment="0" applyProtection="0"/>
    <xf numFmtId="0" fontId="83" fillId="0" borderId="0"/>
    <xf numFmtId="10" fontId="92" fillId="23" borderId="35" applyNumberFormat="0" applyBorder="0" applyAlignment="0" applyProtection="0"/>
    <xf numFmtId="0" fontId="83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86" fillId="0" borderId="0"/>
    <xf numFmtId="3" fontId="86" fillId="0" borderId="0"/>
    <xf numFmtId="0" fontId="82" fillId="0" borderId="0"/>
    <xf numFmtId="0" fontId="75" fillId="0" borderId="0"/>
    <xf numFmtId="0" fontId="102" fillId="0" borderId="0"/>
    <xf numFmtId="0" fontId="75" fillId="0" borderId="0"/>
    <xf numFmtId="0" fontId="102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75" fillId="0" borderId="0"/>
    <xf numFmtId="0" fontId="93" fillId="0" borderId="0">
      <alignment vertical="center"/>
    </xf>
    <xf numFmtId="0" fontId="75" fillId="0" borderId="0"/>
    <xf numFmtId="0" fontId="75" fillId="0" borderId="0"/>
    <xf numFmtId="0" fontId="86" fillId="0" borderId="0"/>
    <xf numFmtId="171" fontId="84" fillId="0" borderId="0">
      <protection locked="0"/>
    </xf>
    <xf numFmtId="171" fontId="84" fillId="0" borderId="0">
      <protection locked="0"/>
    </xf>
    <xf numFmtId="10" fontId="82" fillId="0" borderId="0" applyFont="0" applyFill="0" applyBorder="0" applyAlignment="0" applyProtection="0"/>
    <xf numFmtId="0" fontId="80" fillId="0" borderId="0" applyFont="0" applyFill="0" applyBorder="0" applyAlignment="0" applyProtection="0"/>
    <xf numFmtId="0" fontId="87" fillId="0" borderId="0">
      <protection locked="0"/>
    </xf>
    <xf numFmtId="177" fontId="82" fillId="0" borderId="0" applyFont="0" applyFill="0" applyBorder="0" applyAlignment="0" applyProtection="0"/>
    <xf numFmtId="177" fontId="85" fillId="0" borderId="0" applyFont="0" applyFill="0" applyBorder="0" applyAlignment="0" applyProtection="0"/>
    <xf numFmtId="0" fontId="82" fillId="0" borderId="0" applyFont="0" applyFill="0" applyBorder="0" applyAlignment="0" applyProtection="0"/>
    <xf numFmtId="179" fontId="78" fillId="0" borderId="0" applyFont="0" applyFill="0" applyBorder="0" applyAlignment="0" applyProtection="0"/>
    <xf numFmtId="164" fontId="82" fillId="0" borderId="0" applyFont="0" applyFill="0" applyBorder="0" applyAlignment="0" applyProtection="0"/>
    <xf numFmtId="0" fontId="75" fillId="0" borderId="0" applyFont="0" applyFill="0" applyBorder="0" applyAlignment="0" applyProtection="0">
      <alignment vertical="center"/>
    </xf>
    <xf numFmtId="0" fontId="82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102" fillId="0" borderId="0" applyFont="0" applyFill="0" applyBorder="0" applyAlignment="0" applyProtection="0"/>
    <xf numFmtId="184" fontId="82" fillId="0" borderId="0" applyFont="0" applyFill="0" applyBorder="0" applyAlignment="0" applyProtection="0"/>
    <xf numFmtId="184" fontId="85" fillId="0" borderId="0" applyFont="0" applyFill="0" applyBorder="0" applyAlignment="0" applyProtection="0"/>
    <xf numFmtId="0" fontId="82" fillId="0" borderId="0" applyFont="0" applyFill="0" applyBorder="0" applyAlignment="0" applyProtection="0"/>
    <xf numFmtId="0" fontId="95" fillId="0" borderId="0"/>
    <xf numFmtId="166" fontId="82" fillId="0" borderId="0" applyFont="0" applyFill="0" applyBorder="0" applyAlignment="0" applyProtection="0"/>
    <xf numFmtId="0" fontId="80" fillId="0" borderId="0" applyFont="0" applyFill="0" applyBorder="0" applyAlignment="0" applyProtection="0"/>
    <xf numFmtId="171" fontId="84" fillId="0" borderId="0">
      <protection locked="0"/>
    </xf>
    <xf numFmtId="0" fontId="85" fillId="0" borderId="0" applyFont="0" applyFill="0" applyBorder="0" applyAlignment="0" applyProtection="0"/>
    <xf numFmtId="173" fontId="82" fillId="0" borderId="0" applyFont="0" applyFill="0" applyBorder="0" applyAlignment="0" applyProtection="0"/>
    <xf numFmtId="173" fontId="85" fillId="0" borderId="0" applyFont="0" applyFill="0" applyBorder="0" applyAlignment="0" applyProtection="0"/>
    <xf numFmtId="0" fontId="82" fillId="0" borderId="0" applyFont="0" applyFill="0" applyBorder="0" applyAlignment="0" applyProtection="0"/>
    <xf numFmtId="173" fontId="78" fillId="0" borderId="0" applyFont="0" applyFill="0" applyBorder="0" applyAlignment="0" applyProtection="0"/>
    <xf numFmtId="165" fontId="82" fillId="0" borderId="0" applyFont="0" applyFill="0" applyBorder="0" applyAlignment="0" applyProtection="0"/>
    <xf numFmtId="0" fontId="82" fillId="0" borderId="0" applyFont="0" applyFill="0" applyBorder="0" applyAlignment="0" applyProtection="0"/>
    <xf numFmtId="167" fontId="82" fillId="0" borderId="0" applyFont="0" applyFill="0" applyBorder="0" applyAlignment="0" applyProtection="0"/>
    <xf numFmtId="171" fontId="84" fillId="0" borderId="0">
      <protection locked="0"/>
    </xf>
    <xf numFmtId="0" fontId="79" fillId="0" borderId="0"/>
    <xf numFmtId="0" fontId="75" fillId="0" borderId="0"/>
    <xf numFmtId="0" fontId="77" fillId="0" borderId="0"/>
    <xf numFmtId="164" fontId="102" fillId="0" borderId="0" applyFont="0" applyFill="0" applyBorder="0" applyAlignment="0" applyProtection="0">
      <alignment vertical="center"/>
    </xf>
    <xf numFmtId="0" fontId="97" fillId="0" borderId="0"/>
    <xf numFmtId="0" fontId="98" fillId="0" borderId="0"/>
    <xf numFmtId="0" fontId="82" fillId="0" borderId="0"/>
    <xf numFmtId="0" fontId="85" fillId="0" borderId="0"/>
    <xf numFmtId="0" fontId="98" fillId="0" borderId="0"/>
    <xf numFmtId="0" fontId="97" fillId="0" borderId="0"/>
    <xf numFmtId="0" fontId="85" fillId="0" borderId="0"/>
    <xf numFmtId="0" fontId="82" fillId="0" borderId="0"/>
    <xf numFmtId="0" fontId="101" fillId="0" borderId="0"/>
    <xf numFmtId="0" fontId="94" fillId="0" borderId="0"/>
    <xf numFmtId="0" fontId="90" fillId="0" borderId="0" applyFont="0" applyFill="0" applyBorder="0" applyAlignment="0" applyProtection="0">
      <alignment vertical="center"/>
    </xf>
    <xf numFmtId="0" fontId="76" fillId="0" borderId="0"/>
    <xf numFmtId="38" fontId="92" fillId="23" borderId="0" applyNumberFormat="0" applyBorder="0" applyAlignment="0" applyProtection="0"/>
    <xf numFmtId="0" fontId="96" fillId="0" borderId="0">
      <alignment horizontal="left"/>
    </xf>
    <xf numFmtId="0" fontId="29" fillId="0" borderId="20" applyNumberFormat="0" applyAlignment="0" applyProtection="0">
      <alignment horizontal="left" vertical="center"/>
    </xf>
    <xf numFmtId="0" fontId="29" fillId="0" borderId="24">
      <alignment horizontal="left" vertical="center"/>
    </xf>
    <xf numFmtId="0" fontId="93" fillId="0" borderId="0">
      <alignment vertical="center"/>
    </xf>
    <xf numFmtId="0" fontId="102" fillId="0" borderId="0"/>
    <xf numFmtId="178" fontId="13" fillId="0" borderId="0" applyFont="0" applyFill="0" applyBorder="0" applyAlignment="0" applyProtection="0">
      <alignment horizontal="centerContinuous"/>
    </xf>
    <xf numFmtId="182" fontId="13" fillId="0" borderId="0" applyFont="0" applyFill="0" applyBorder="0" applyAlignment="0" applyProtection="0">
      <alignment horizontal="centerContinuous"/>
    </xf>
    <xf numFmtId="185" fontId="13" fillId="0" borderId="0" applyFont="0" applyFill="0" applyBorder="0" applyAlignment="0" applyProtection="0">
      <alignment horizontal="centerContinuous"/>
    </xf>
    <xf numFmtId="10" fontId="102" fillId="0" borderId="0" applyFont="0" applyFill="0" applyBorder="0" applyAlignment="0" applyProtection="0"/>
    <xf numFmtId="0" fontId="88" fillId="0" borderId="0"/>
    <xf numFmtId="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171" fontId="99" fillId="0" borderId="0">
      <protection locked="0"/>
    </xf>
    <xf numFmtId="164" fontId="75" fillId="0" borderId="0" applyFont="0" applyFill="0" applyBorder="0" applyAlignment="0" applyProtection="0"/>
    <xf numFmtId="165" fontId="75" fillId="0" borderId="0" applyFont="0" applyFill="0" applyBorder="0" applyAlignment="0" applyProtection="0">
      <alignment vertical="center"/>
    </xf>
    <xf numFmtId="165" fontId="90" fillId="0" borderId="0" applyFont="0" applyFill="0" applyBorder="0" applyAlignment="0" applyProtection="0">
      <alignment vertical="center"/>
    </xf>
    <xf numFmtId="172" fontId="81" fillId="0" borderId="0" applyFont="0" applyFill="0" applyBorder="0" applyAlignment="0" applyProtection="0"/>
    <xf numFmtId="167" fontId="75" fillId="0" borderId="0" applyFont="0" applyFill="0" applyBorder="0" applyAlignment="0" applyProtection="0">
      <alignment vertical="center"/>
    </xf>
    <xf numFmtId="0" fontId="76" fillId="0" borderId="0" applyFont="0" applyFill="0" applyBorder="0" applyAlignment="0" applyProtection="0"/>
    <xf numFmtId="0" fontId="102" fillId="0" borderId="0"/>
    <xf numFmtId="0" fontId="75" fillId="0" borderId="0">
      <alignment vertical="center"/>
    </xf>
    <xf numFmtId="0" fontId="102" fillId="0" borderId="0"/>
    <xf numFmtId="0" fontId="81" fillId="0" borderId="0"/>
    <xf numFmtId="0" fontId="102" fillId="0" borderId="0"/>
    <xf numFmtId="0" fontId="100" fillId="0" borderId="0">
      <alignment vertical="center"/>
    </xf>
    <xf numFmtId="0" fontId="108" fillId="0" borderId="0"/>
    <xf numFmtId="0" fontId="114" fillId="0" borderId="0">
      <alignment vertical="center"/>
    </xf>
    <xf numFmtId="43" fontId="114" fillId="0" borderId="0" applyFont="0" applyFill="0" applyBorder="0" applyAlignment="0" applyProtection="0"/>
    <xf numFmtId="165" fontId="108" fillId="0" borderId="0" applyFont="0" applyFill="0" applyBorder="0" applyAlignment="0" applyProtection="0">
      <alignment vertical="center"/>
    </xf>
    <xf numFmtId="0" fontId="114" fillId="0" borderId="0">
      <alignment vertical="center"/>
    </xf>
    <xf numFmtId="0" fontId="108" fillId="0" borderId="0"/>
    <xf numFmtId="189" fontId="119" fillId="0" borderId="0" applyFont="0" applyFill="0" applyBorder="0" applyAlignment="0" applyProtection="0"/>
    <xf numFmtId="0" fontId="108" fillId="0" borderId="0"/>
    <xf numFmtId="0" fontId="120" fillId="0" borderId="0" applyNumberFormat="0" applyFill="0" applyBorder="0" applyAlignment="0" applyProtection="0"/>
    <xf numFmtId="3" fontId="121" fillId="0" borderId="35"/>
    <xf numFmtId="3" fontId="121" fillId="0" borderId="35"/>
    <xf numFmtId="0" fontId="122" fillId="0" borderId="115">
      <alignment horizontal="center"/>
    </xf>
    <xf numFmtId="0" fontId="122" fillId="0" borderId="115">
      <alignment horizontal="center"/>
    </xf>
    <xf numFmtId="0" fontId="123" fillId="0" borderId="0">
      <alignment vertical="center"/>
    </xf>
    <xf numFmtId="3" fontId="121" fillId="0" borderId="35"/>
    <xf numFmtId="3" fontId="121" fillId="0" borderId="35"/>
    <xf numFmtId="190" fontId="124" fillId="0" borderId="0" applyFont="0" applyFill="0" applyBorder="0" applyAlignment="0" applyProtection="0"/>
    <xf numFmtId="191" fontId="125" fillId="0" borderId="0" applyFont="0" applyFill="0" applyBorder="0" applyAlignment="0" applyProtection="0"/>
    <xf numFmtId="192" fontId="124" fillId="0" borderId="35" applyFont="0" applyFill="0" applyBorder="0" applyAlignment="0" applyProtection="0">
      <alignment vertical="center"/>
    </xf>
    <xf numFmtId="192" fontId="124" fillId="0" borderId="35" applyFont="0" applyFill="0" applyBorder="0" applyAlignment="0" applyProtection="0">
      <alignment vertical="center"/>
    </xf>
    <xf numFmtId="193" fontId="125" fillId="0" borderId="0" applyFont="0" applyFill="0" applyBorder="0" applyAlignment="0" applyProtection="0"/>
    <xf numFmtId="194" fontId="124" fillId="0" borderId="0" applyFont="0" applyFill="0" applyBorder="0" applyAlignment="0" applyProtection="0"/>
    <xf numFmtId="195" fontId="124" fillId="0" borderId="0" applyFont="0" applyFill="0" applyBorder="0" applyAlignment="0" applyProtection="0"/>
    <xf numFmtId="194" fontId="124" fillId="0" borderId="0" applyFont="0" applyFill="0" applyBorder="0" applyAlignment="0" applyProtection="0"/>
    <xf numFmtId="196" fontId="124" fillId="0" borderId="0" applyFont="0" applyFill="0" applyBorder="0" applyAlignment="0" applyProtection="0"/>
    <xf numFmtId="197" fontId="124" fillId="0" borderId="0" applyFont="0" applyFill="0" applyBorder="0" applyAlignment="0" applyProtection="0"/>
    <xf numFmtId="198" fontId="124" fillId="0" borderId="0" applyFont="0" applyFill="0" applyBorder="0" applyAlignment="0" applyProtection="0"/>
    <xf numFmtId="199" fontId="124" fillId="0" borderId="0" applyFont="0" applyFill="0" applyBorder="0" applyAlignment="0" applyProtection="0"/>
    <xf numFmtId="200" fontId="124" fillId="0" borderId="0" applyFont="0" applyFill="0" applyBorder="0" applyAlignment="0" applyProtection="0"/>
    <xf numFmtId="201" fontId="124" fillId="0" borderId="0" applyFont="0" applyFill="0" applyBorder="0" applyAlignment="0" applyProtection="0"/>
    <xf numFmtId="202" fontId="124" fillId="0" borderId="0" applyFont="0" applyFill="0" applyBorder="0" applyAlignment="0" applyProtection="0"/>
    <xf numFmtId="203" fontId="124" fillId="0" borderId="0" applyFont="0" applyFill="0" applyBorder="0" applyAlignment="0" applyProtection="0"/>
    <xf numFmtId="204" fontId="124" fillId="0" borderId="0" applyFont="0" applyFill="0" applyBorder="0" applyAlignment="0" applyProtection="0"/>
    <xf numFmtId="205" fontId="124" fillId="0" borderId="0" applyFont="0" applyFill="0" applyBorder="0" applyAlignment="0" applyProtection="0"/>
    <xf numFmtId="206" fontId="124" fillId="0" borderId="35" applyFont="0" applyFill="0" applyBorder="0" applyAlignment="0" applyProtection="0">
      <alignment vertical="center"/>
    </xf>
    <xf numFmtId="206" fontId="124" fillId="0" borderId="35" applyFont="0" applyFill="0" applyBorder="0" applyAlignment="0" applyProtection="0">
      <alignment vertical="center"/>
    </xf>
    <xf numFmtId="207" fontId="124" fillId="0" borderId="0" applyFont="0" applyFill="0" applyBorder="0" applyAlignment="0" applyProtection="0"/>
    <xf numFmtId="208" fontId="124" fillId="0" borderId="0" applyFont="0" applyFill="0" applyBorder="0" applyAlignment="0" applyProtection="0"/>
    <xf numFmtId="186" fontId="124" fillId="0" borderId="0" applyFont="0" applyFill="0" applyBorder="0" applyAlignment="0" applyProtection="0"/>
    <xf numFmtId="209" fontId="124" fillId="0" borderId="0" applyFont="0" applyFill="0" applyBorder="0" applyAlignment="0" applyProtection="0"/>
    <xf numFmtId="210" fontId="124" fillId="0" borderId="0" applyFont="0" applyFill="0" applyBorder="0" applyAlignment="0" applyProtection="0"/>
    <xf numFmtId="211" fontId="124" fillId="0" borderId="0" applyFont="0" applyFill="0" applyBorder="0" applyAlignment="0" applyProtection="0"/>
    <xf numFmtId="212" fontId="124" fillId="0" borderId="0" applyFont="0" applyFill="0" applyBorder="0" applyAlignment="0" applyProtection="0"/>
    <xf numFmtId="213" fontId="124" fillId="0" borderId="0" applyFont="0" applyFill="0" applyBorder="0" applyAlignment="0" applyProtection="0"/>
    <xf numFmtId="193" fontId="124" fillId="0" borderId="0" applyFont="0" applyFill="0" applyBorder="0" applyAlignment="0" applyProtection="0"/>
    <xf numFmtId="214" fontId="124" fillId="0" borderId="0" applyFont="0" applyFill="0" applyBorder="0" applyAlignment="0" applyProtection="0"/>
    <xf numFmtId="3" fontId="126" fillId="0" borderId="0" applyFont="0" applyFill="0" applyBorder="0" applyAlignment="0" applyProtection="0">
      <alignment vertical="center"/>
    </xf>
    <xf numFmtId="168" fontId="122" fillId="0" borderId="0" applyFont="0" applyFill="0" applyBorder="0" applyAlignment="0" applyProtection="0"/>
    <xf numFmtId="215" fontId="127" fillId="0" borderId="0" applyNumberFormat="0" applyFont="0" applyFill="0" applyBorder="0" applyAlignment="0" applyProtection="0"/>
    <xf numFmtId="215" fontId="127" fillId="0" borderId="0" applyNumberFormat="0" applyFont="0" applyFill="0" applyBorder="0" applyAlignment="0" applyProtection="0"/>
    <xf numFmtId="216" fontId="124" fillId="0" borderId="0" applyNumberFormat="0" applyFont="0" applyFill="0" applyBorder="0" applyAlignment="0" applyProtection="0"/>
    <xf numFmtId="40" fontId="122" fillId="0" borderId="0" applyFont="0" applyFill="0" applyBorder="0" applyAlignment="0" applyProtection="0"/>
    <xf numFmtId="186" fontId="124" fillId="0" borderId="0" applyFont="0" applyFill="0" applyBorder="0" applyAlignment="0" applyProtection="0">
      <alignment vertical="center"/>
    </xf>
    <xf numFmtId="0" fontId="128" fillId="0" borderId="0">
      <alignment vertical="center"/>
    </xf>
    <xf numFmtId="40" fontId="125" fillId="0" borderId="117"/>
    <xf numFmtId="0" fontId="129" fillId="0" borderId="0">
      <alignment vertical="center"/>
    </xf>
    <xf numFmtId="0" fontId="128" fillId="0" borderId="0">
      <alignment vertical="center"/>
    </xf>
    <xf numFmtId="40" fontId="122" fillId="0" borderId="0" applyFont="0" applyFill="0" applyBorder="0" applyAlignment="0" applyProtection="0"/>
    <xf numFmtId="38" fontId="130" fillId="0" borderId="0" applyFont="0" applyFill="0" applyBorder="0" applyAlignment="0" applyProtection="0"/>
    <xf numFmtId="174" fontId="131" fillId="0" borderId="178" applyFont="0" applyBorder="0"/>
    <xf numFmtId="217" fontId="132" fillId="0" borderId="0" applyNumberFormat="0">
      <alignment horizontal="center" vertical="center"/>
      <protection locked="0" hidden="1"/>
    </xf>
    <xf numFmtId="218" fontId="108" fillId="0" borderId="0" applyFont="0" applyFill="0" applyBorder="0" applyAlignment="0" applyProtection="0"/>
    <xf numFmtId="0" fontId="133" fillId="0" borderId="0" applyFont="0" applyFill="0" applyBorder="0" applyAlignment="0" applyProtection="0"/>
    <xf numFmtId="219" fontId="108" fillId="0" borderId="0" applyFont="0" applyFill="0" applyBorder="0" applyAlignment="0" applyProtection="0"/>
    <xf numFmtId="0" fontId="134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25" fillId="0" borderId="0"/>
    <xf numFmtId="0" fontId="125" fillId="0" borderId="0"/>
    <xf numFmtId="0" fontId="124" fillId="0" borderId="0"/>
    <xf numFmtId="0" fontId="125" fillId="0" borderId="0" applyFont="0" applyFill="0" applyBorder="0" applyAlignment="0" applyProtection="0"/>
    <xf numFmtId="0" fontId="108" fillId="0" borderId="0" applyNumberFormat="0" applyFill="0" applyBorder="0" applyAlignment="0" applyProtection="0"/>
    <xf numFmtId="172" fontId="135" fillId="0" borderId="0" applyFont="0" applyFill="0" applyBorder="0" applyAlignment="0" applyProtection="0"/>
    <xf numFmtId="0" fontId="136" fillId="0" borderId="94"/>
    <xf numFmtId="220" fontId="108" fillId="0" borderId="0" applyFont="0" applyFill="0" applyBorder="0" applyAlignment="0" applyProtection="0"/>
    <xf numFmtId="165" fontId="137" fillId="0" borderId="0" applyFont="0" applyFill="0" applyBorder="0" applyAlignment="0" applyProtection="0"/>
    <xf numFmtId="167" fontId="137" fillId="0" borderId="0" applyFont="0" applyFill="0" applyBorder="0" applyAlignment="0" applyProtection="0"/>
    <xf numFmtId="6" fontId="138" fillId="0" borderId="0" applyFont="0" applyFill="0" applyBorder="0" applyAlignment="0" applyProtection="0"/>
    <xf numFmtId="0" fontId="139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40" fillId="0" borderId="0"/>
    <xf numFmtId="0" fontId="108" fillId="0" borderId="0" applyNumberFormat="0" applyFill="0" applyBorder="0" applyAlignment="0" applyProtection="0"/>
    <xf numFmtId="0" fontId="108" fillId="0" borderId="0"/>
    <xf numFmtId="0" fontId="108" fillId="0" borderId="0" applyNumberFormat="0" applyFill="0" applyBorder="0" applyAlignment="0" applyProtection="0"/>
    <xf numFmtId="0" fontId="141" fillId="24" borderId="0"/>
    <xf numFmtId="0" fontId="125" fillId="0" borderId="0" applyFont="0" applyFill="0" applyBorder="0" applyAlignment="0" applyProtection="0"/>
    <xf numFmtId="0" fontId="108" fillId="0" borderId="0"/>
    <xf numFmtId="0" fontId="142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08" fillId="0" borderId="0"/>
    <xf numFmtId="0" fontId="108" fillId="0" borderId="0"/>
    <xf numFmtId="0" fontId="143" fillId="0" borderId="0"/>
    <xf numFmtId="0" fontId="143" fillId="0" borderId="0"/>
    <xf numFmtId="0" fontId="143" fillId="0" borderId="0"/>
    <xf numFmtId="0" fontId="108" fillId="0" borderId="0"/>
    <xf numFmtId="0" fontId="122" fillId="0" borderId="0"/>
    <xf numFmtId="0" fontId="143" fillId="0" borderId="0"/>
    <xf numFmtId="0" fontId="108" fillId="0" borderId="0"/>
    <xf numFmtId="0" fontId="14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22" fillId="0" borderId="0"/>
    <xf numFmtId="0" fontId="108" fillId="0" borderId="0"/>
    <xf numFmtId="0" fontId="108" fillId="0" borderId="0"/>
    <xf numFmtId="0" fontId="143" fillId="0" borderId="0"/>
    <xf numFmtId="0" fontId="143" fillId="0" borderId="0"/>
    <xf numFmtId="0" fontId="143" fillId="0" borderId="0"/>
    <xf numFmtId="0" fontId="108" fillId="0" borderId="0"/>
    <xf numFmtId="0" fontId="108" fillId="0" borderId="0"/>
    <xf numFmtId="0" fontId="143" fillId="0" borderId="0"/>
    <xf numFmtId="0" fontId="108" fillId="0" borderId="0"/>
    <xf numFmtId="0" fontId="143" fillId="0" borderId="0"/>
    <xf numFmtId="0" fontId="108" fillId="0" borderId="0"/>
    <xf numFmtId="221" fontId="119" fillId="0" borderId="0" applyFont="0" applyFill="0" applyBorder="0" applyAlignment="0" applyProtection="0"/>
    <xf numFmtId="0" fontId="108" fillId="0" borderId="0"/>
    <xf numFmtId="0" fontId="124" fillId="0" borderId="0" applyFont="0" applyFill="0" applyBorder="0" applyAlignment="0" applyProtection="0"/>
    <xf numFmtId="0" fontId="143" fillId="0" borderId="0"/>
    <xf numFmtId="0" fontId="143" fillId="0" borderId="0"/>
    <xf numFmtId="0" fontId="142" fillId="0" borderId="0"/>
    <xf numFmtId="0" fontId="108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09" fillId="0" borderId="0"/>
    <xf numFmtId="0" fontId="108" fillId="0" borderId="0"/>
    <xf numFmtId="0" fontId="122" fillId="0" borderId="0"/>
    <xf numFmtId="0" fontId="122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43" fillId="0" borderId="0"/>
    <xf numFmtId="0" fontId="142" fillId="0" borderId="0"/>
    <xf numFmtId="0" fontId="125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222" fontId="108" fillId="0" borderId="0" applyFont="0" applyFill="0" applyBorder="0" applyAlignment="0" applyProtection="0"/>
    <xf numFmtId="0" fontId="108" fillId="0" borderId="0"/>
    <xf numFmtId="0" fontId="109" fillId="0" borderId="0"/>
    <xf numFmtId="0" fontId="142" fillId="0" borderId="0"/>
    <xf numFmtId="0" fontId="122" fillId="0" borderId="0"/>
    <xf numFmtId="0" fontId="122" fillId="0" borderId="0"/>
    <xf numFmtId="223" fontId="144" fillId="0" borderId="0" applyFont="0" applyFill="0" applyBorder="0" applyAlignment="0" applyProtection="0"/>
    <xf numFmtId="224" fontId="120" fillId="0" borderId="0" applyFont="0" applyFill="0" applyBorder="0" applyAlignment="0" applyProtection="0"/>
    <xf numFmtId="0" fontId="108" fillId="0" borderId="0"/>
    <xf numFmtId="225" fontId="119" fillId="0" borderId="0" applyFont="0" applyFill="0" applyBorder="0" applyAlignment="0" applyProtection="0"/>
    <xf numFmtId="42" fontId="144" fillId="0" borderId="0" applyFont="0" applyFill="0" applyBorder="0" applyAlignment="0" applyProtection="0"/>
    <xf numFmtId="225" fontId="119" fillId="0" borderId="0" applyFont="0" applyFill="0" applyBorder="0" applyAlignment="0" applyProtection="0"/>
    <xf numFmtId="223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5" fontId="119" fillId="0" borderId="0" applyFont="0" applyFill="0" applyBorder="0" applyAlignment="0" applyProtection="0"/>
    <xf numFmtId="225" fontId="119" fillId="0" borderId="0" applyFont="0" applyFill="0" applyBorder="0" applyAlignment="0" applyProtection="0"/>
    <xf numFmtId="42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6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5" fontId="119" fillId="0" borderId="0" applyFont="0" applyFill="0" applyBorder="0" applyAlignment="0" applyProtection="0"/>
    <xf numFmtId="223" fontId="144" fillId="0" borderId="0" applyFont="0" applyFill="0" applyBorder="0" applyAlignment="0" applyProtection="0"/>
    <xf numFmtId="225" fontId="119" fillId="0" borderId="0" applyFont="0" applyFill="0" applyBorder="0" applyAlignment="0" applyProtection="0"/>
    <xf numFmtId="226" fontId="144" fillId="0" borderId="0" applyFont="0" applyFill="0" applyBorder="0" applyAlignment="0" applyProtection="0"/>
    <xf numFmtId="226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5" fontId="119" fillId="0" borderId="0" applyFont="0" applyFill="0" applyBorder="0" applyAlignment="0" applyProtection="0"/>
    <xf numFmtId="226" fontId="144" fillId="0" borderId="0" applyFont="0" applyFill="0" applyBorder="0" applyAlignment="0" applyProtection="0"/>
    <xf numFmtId="225" fontId="119" fillId="0" borderId="0" applyFont="0" applyFill="0" applyBorder="0" applyAlignment="0" applyProtection="0"/>
    <xf numFmtId="223" fontId="144" fillId="0" borderId="0" applyFont="0" applyFill="0" applyBorder="0" applyAlignment="0" applyProtection="0"/>
    <xf numFmtId="227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6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44" fontId="108" fillId="0" borderId="0" applyFont="0" applyFill="0" applyBorder="0" applyAlignment="0" applyProtection="0"/>
    <xf numFmtId="223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6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0" fontId="124" fillId="0" borderId="0"/>
    <xf numFmtId="0" fontId="124" fillId="0" borderId="0"/>
    <xf numFmtId="0" fontId="124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222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9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0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0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2" fontId="108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6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236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2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8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0" fontId="108" fillId="0" borderId="0" applyFont="0" applyFill="0" applyBorder="0" applyAlignment="0" applyProtection="0"/>
    <xf numFmtId="240" fontId="108" fillId="0" borderId="0" applyFont="0" applyFill="0" applyBorder="0" applyAlignment="0" applyProtection="0"/>
    <xf numFmtId="24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2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8" fontId="108" fillId="0" borderId="0" applyFont="0" applyFill="0" applyBorder="0" applyAlignment="0" applyProtection="0"/>
    <xf numFmtId="23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4" fontId="108" fillId="0" borderId="0" applyFont="0" applyFill="0" applyBorder="0" applyAlignment="0" applyProtection="0"/>
    <xf numFmtId="245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24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0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0" fontId="108" fillId="0" borderId="0" applyFont="0" applyFill="0" applyBorder="0" applyAlignment="0" applyProtection="0"/>
    <xf numFmtId="24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5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245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4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4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42" fillId="0" borderId="0"/>
    <xf numFmtId="24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9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0" fontId="108" fillId="0" borderId="0" applyFont="0" applyFill="0" applyBorder="0" applyAlignment="0" applyProtection="0"/>
    <xf numFmtId="245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4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0" fontId="108" fillId="0" borderId="0" applyFont="0" applyFill="0" applyBorder="0" applyAlignment="0" applyProtection="0"/>
    <xf numFmtId="238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0" fontId="108" fillId="0" borderId="0" applyFont="0" applyFill="0" applyBorder="0" applyAlignment="0" applyProtection="0"/>
    <xf numFmtId="44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4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9" fontId="108" fillId="0" borderId="0" applyFont="0" applyFill="0" applyBorder="0" applyAlignment="0" applyProtection="0"/>
    <xf numFmtId="24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2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44" fontId="145" fillId="0" borderId="0" applyFont="0" applyFill="0" applyBorder="0" applyAlignment="0" applyProtection="0"/>
    <xf numFmtId="44" fontId="145" fillId="0" borderId="0" applyFont="0" applyFill="0" applyBorder="0" applyAlignment="0" applyProtection="0"/>
    <xf numFmtId="231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44" fontId="145" fillId="0" borderId="0" applyFont="0" applyFill="0" applyBorder="0" applyAlignment="0" applyProtection="0"/>
    <xf numFmtId="231" fontId="108" fillId="0" borderId="0" applyFont="0" applyFill="0" applyBorder="0" applyAlignment="0" applyProtection="0"/>
    <xf numFmtId="44" fontId="145" fillId="0" borderId="0" applyFont="0" applyFill="0" applyBorder="0" applyAlignment="0" applyProtection="0"/>
    <xf numFmtId="44" fontId="145" fillId="0" borderId="0" applyFont="0" applyFill="0" applyBorder="0" applyAlignment="0" applyProtection="0"/>
    <xf numFmtId="44" fontId="145" fillId="0" borderId="0" applyFont="0" applyFill="0" applyBorder="0" applyAlignment="0" applyProtection="0"/>
    <xf numFmtId="44" fontId="145" fillId="0" borderId="0" applyFont="0" applyFill="0" applyBorder="0" applyAlignment="0" applyProtection="0"/>
    <xf numFmtId="231" fontId="108" fillId="0" borderId="0" applyFont="0" applyFill="0" applyBorder="0" applyAlignment="0" applyProtection="0"/>
    <xf numFmtId="44" fontId="145" fillId="0" borderId="0" applyFont="0" applyFill="0" applyBorder="0" applyAlignment="0" applyProtection="0"/>
    <xf numFmtId="44" fontId="145" fillId="0" borderId="0" applyFont="0" applyFill="0" applyBorder="0" applyAlignment="0" applyProtection="0"/>
    <xf numFmtId="44" fontId="145" fillId="0" borderId="0" applyFont="0" applyFill="0" applyBorder="0" applyAlignment="0" applyProtection="0"/>
    <xf numFmtId="44" fontId="145" fillId="0" borderId="0" applyFont="0" applyFill="0" applyBorder="0" applyAlignment="0" applyProtection="0"/>
    <xf numFmtId="44" fontId="145" fillId="0" borderId="0" applyFont="0" applyFill="0" applyBorder="0" applyAlignment="0" applyProtection="0"/>
    <xf numFmtId="44" fontId="145" fillId="0" borderId="0" applyFont="0" applyFill="0" applyBorder="0" applyAlignment="0" applyProtection="0"/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249" fontId="108" fillId="0" borderId="0" applyFont="0" applyFill="0" applyBorder="0" applyAlignment="0" applyProtection="0"/>
    <xf numFmtId="250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251" fontId="108" fillId="0" borderId="0" applyFont="0" applyFill="0" applyBorder="0" applyAlignment="0" applyProtection="0"/>
    <xf numFmtId="252" fontId="108" fillId="0" borderId="0" applyFont="0" applyFill="0" applyBorder="0" applyAlignment="0" applyProtection="0"/>
    <xf numFmtId="253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248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245" fontId="147" fillId="0" borderId="0" applyFont="0" applyFill="0" applyBorder="0" applyAlignment="0" applyProtection="0"/>
    <xf numFmtId="254" fontId="108" fillId="0" borderId="0" applyFont="0" applyFill="0" applyBorder="0" applyAlignment="0" applyProtection="0"/>
    <xf numFmtId="254" fontId="108" fillId="0" borderId="0" applyFont="0" applyFill="0" applyBorder="0" applyAlignment="0" applyProtection="0"/>
    <xf numFmtId="246" fontId="108" fillId="0" borderId="0" applyFont="0" applyFill="0" applyBorder="0" applyAlignment="0" applyProtection="0"/>
    <xf numFmtId="254" fontId="108" fillId="0" borderId="0" applyFont="0" applyFill="0" applyBorder="0" applyAlignment="0" applyProtection="0"/>
    <xf numFmtId="255" fontId="108" fillId="0" borderId="0" applyFont="0" applyFill="0" applyBorder="0" applyAlignment="0" applyProtection="0"/>
    <xf numFmtId="246" fontId="108" fillId="0" borderId="0" applyFont="0" applyFill="0" applyBorder="0" applyAlignment="0" applyProtection="0"/>
    <xf numFmtId="256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254" fontId="108" fillId="0" borderId="0" applyFont="0" applyFill="0" applyBorder="0" applyAlignment="0" applyProtection="0"/>
    <xf numFmtId="246" fontId="108" fillId="0" borderId="0" applyFont="0" applyFill="0" applyBorder="0" applyAlignment="0" applyProtection="0"/>
    <xf numFmtId="254" fontId="108" fillId="0" borderId="0" applyFont="0" applyFill="0" applyBorder="0" applyAlignment="0" applyProtection="0"/>
    <xf numFmtId="254" fontId="108" fillId="0" borderId="0" applyFont="0" applyFill="0" applyBorder="0" applyAlignment="0" applyProtection="0"/>
    <xf numFmtId="254" fontId="108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56" fontId="108" fillId="0" borderId="0" applyFont="0" applyFill="0" applyBorder="0" applyAlignment="0" applyProtection="0"/>
    <xf numFmtId="256" fontId="108" fillId="0" borderId="0" applyFont="0" applyFill="0" applyBorder="0" applyAlignment="0" applyProtection="0"/>
    <xf numFmtId="236" fontId="146" fillId="0" borderId="0" applyFont="0" applyFill="0" applyBorder="0" applyAlignment="0" applyProtection="0"/>
    <xf numFmtId="256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36" fontId="146" fillId="0" borderId="0" applyFont="0" applyFill="0" applyBorder="0" applyAlignment="0" applyProtection="0"/>
    <xf numFmtId="257" fontId="108" fillId="0" borderId="0" applyFont="0" applyFill="0" applyBorder="0" applyAlignment="0" applyProtection="0"/>
    <xf numFmtId="254" fontId="108" fillId="0" borderId="0" applyFont="0" applyFill="0" applyBorder="0" applyAlignment="0" applyProtection="0"/>
    <xf numFmtId="256" fontId="108" fillId="0" borderId="0" applyFont="0" applyFill="0" applyBorder="0" applyAlignment="0" applyProtection="0"/>
    <xf numFmtId="236" fontId="146" fillId="0" borderId="0" applyFont="0" applyFill="0" applyBorder="0" applyAlignment="0" applyProtection="0"/>
    <xf numFmtId="256" fontId="108" fillId="0" borderId="0" applyFont="0" applyFill="0" applyBorder="0" applyAlignment="0" applyProtection="0"/>
    <xf numFmtId="256" fontId="108" fillId="0" borderId="0" applyFont="0" applyFill="0" applyBorder="0" applyAlignment="0" applyProtection="0"/>
    <xf numFmtId="256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258" fontId="108" fillId="0" borderId="0" applyFont="0" applyFill="0" applyBorder="0" applyAlignment="0" applyProtection="0"/>
    <xf numFmtId="258" fontId="108" fillId="0" borderId="0" applyFont="0" applyFill="0" applyBorder="0" applyAlignment="0" applyProtection="0"/>
    <xf numFmtId="241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259" fontId="108" fillId="0" borderId="0" applyFont="0" applyFill="0" applyBorder="0" applyAlignment="0" applyProtection="0"/>
    <xf numFmtId="241" fontId="108" fillId="0" borderId="0" applyFont="0" applyFill="0" applyBorder="0" applyAlignment="0" applyProtection="0"/>
    <xf numFmtId="260" fontId="108" fillId="0" borderId="0" applyFont="0" applyFill="0" applyBorder="0" applyAlignment="0" applyProtection="0"/>
    <xf numFmtId="251" fontId="108" fillId="0" borderId="0" applyFont="0" applyFill="0" applyBorder="0" applyAlignment="0" applyProtection="0"/>
    <xf numFmtId="261" fontId="108" fillId="0" borderId="0" applyFont="0" applyFill="0" applyBorder="0" applyAlignment="0" applyProtection="0"/>
    <xf numFmtId="258" fontId="108" fillId="0" borderId="0" applyFont="0" applyFill="0" applyBorder="0" applyAlignment="0" applyProtection="0"/>
    <xf numFmtId="241" fontId="108" fillId="0" borderId="0" applyFont="0" applyFill="0" applyBorder="0" applyAlignment="0" applyProtection="0"/>
    <xf numFmtId="258" fontId="108" fillId="0" borderId="0" applyFont="0" applyFill="0" applyBorder="0" applyAlignment="0" applyProtection="0"/>
    <xf numFmtId="258" fontId="108" fillId="0" borderId="0" applyFont="0" applyFill="0" applyBorder="0" applyAlignment="0" applyProtection="0"/>
    <xf numFmtId="25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237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237" fontId="108" fillId="0" borderId="0" applyFont="0" applyFill="0" applyBorder="0" applyAlignment="0" applyProtection="0"/>
    <xf numFmtId="262" fontId="108" fillId="0" borderId="0" applyFont="0" applyFill="0" applyBorder="0" applyAlignment="0" applyProtection="0"/>
    <xf numFmtId="221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237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263" fontId="108" fillId="0" borderId="0" applyFont="0" applyFill="0" applyBorder="0" applyAlignment="0" applyProtection="0"/>
    <xf numFmtId="264" fontId="108" fillId="0" borderId="0" applyFont="0" applyFill="0" applyBorder="0" applyAlignment="0" applyProtection="0"/>
    <xf numFmtId="264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264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253" fontId="108" fillId="0" borderId="0" applyFont="0" applyFill="0" applyBorder="0" applyAlignment="0" applyProtection="0"/>
    <xf numFmtId="262" fontId="108" fillId="0" borderId="0" applyFont="0" applyFill="0" applyBorder="0" applyAlignment="0" applyProtection="0"/>
    <xf numFmtId="264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264" fontId="108" fillId="0" borderId="0" applyFont="0" applyFill="0" applyBorder="0" applyAlignment="0" applyProtection="0"/>
    <xf numFmtId="264" fontId="108" fillId="0" borderId="0" applyFont="0" applyFill="0" applyBorder="0" applyAlignment="0" applyProtection="0"/>
    <xf numFmtId="264" fontId="108" fillId="0" borderId="0" applyFont="0" applyFill="0" applyBorder="0" applyAlignment="0" applyProtection="0"/>
    <xf numFmtId="254" fontId="108" fillId="0" borderId="0" applyFont="0" applyFill="0" applyBorder="0" applyAlignment="0" applyProtection="0"/>
    <xf numFmtId="44" fontId="145" fillId="0" borderId="0" applyFont="0" applyFill="0" applyBorder="0" applyAlignment="0" applyProtection="0"/>
    <xf numFmtId="222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60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44" fontId="108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0" fontId="148" fillId="0" borderId="0" applyNumberFormat="0" applyFill="0" applyBorder="0" applyAlignment="0" applyProtection="0"/>
    <xf numFmtId="233" fontId="149" fillId="0" borderId="0" applyFont="0" applyFill="0" applyBorder="0" applyAlignment="0" applyProtection="0"/>
    <xf numFmtId="234" fontId="149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42" fontId="144" fillId="0" borderId="0" applyFont="0" applyFill="0" applyBorder="0" applyAlignment="0" applyProtection="0"/>
    <xf numFmtId="0" fontId="108" fillId="0" borderId="0"/>
    <xf numFmtId="233" fontId="145" fillId="0" borderId="0" applyFont="0" applyFill="0" applyBorder="0" applyAlignment="0" applyProtection="0"/>
    <xf numFmtId="231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0" fontId="108" fillId="0" borderId="0" applyFont="0" applyFill="0" applyBorder="0" applyAlignment="0" applyProtection="0"/>
    <xf numFmtId="245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22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0" fontId="108" fillId="0" borderId="0" applyFont="0" applyFill="0" applyBorder="0" applyAlignment="0" applyProtection="0"/>
    <xf numFmtId="0" fontId="147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2" fontId="108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4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0" fontId="108" fillId="0" borderId="0" applyFont="0" applyFill="0" applyBorder="0" applyAlignment="0" applyProtection="0"/>
    <xf numFmtId="23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8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0" fontId="108" fillId="0" borderId="0" applyFont="0" applyFill="0" applyBorder="0" applyAlignment="0" applyProtection="0"/>
    <xf numFmtId="44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4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5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23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4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9" fontId="108" fillId="0" borderId="0" applyFont="0" applyFill="0" applyBorder="0" applyAlignment="0" applyProtection="0"/>
    <xf numFmtId="44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2" fontId="108" fillId="0" borderId="0" applyFont="0" applyFill="0" applyBorder="0" applyAlignment="0" applyProtection="0"/>
    <xf numFmtId="44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4" fontId="108" fillId="0" borderId="0" applyFont="0" applyFill="0" applyBorder="0" applyAlignment="0" applyProtection="0"/>
    <xf numFmtId="24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2" fontId="108" fillId="0" borderId="0" applyFont="0" applyFill="0" applyBorder="0" applyAlignment="0" applyProtection="0"/>
    <xf numFmtId="245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23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2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8" fontId="108" fillId="0" borderId="0" applyFont="0" applyFill="0" applyBorder="0" applyAlignment="0" applyProtection="0"/>
    <xf numFmtId="236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22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9" fontId="108" fillId="0" borderId="0" applyFont="0" applyFill="0" applyBorder="0" applyAlignment="0" applyProtection="0"/>
    <xf numFmtId="24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2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0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0" fontId="108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44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9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0" fontId="108" fillId="0" borderId="0" applyFont="0" applyFill="0" applyBorder="0" applyAlignment="0" applyProtection="0"/>
    <xf numFmtId="236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23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2" fontId="108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8" fontId="108" fillId="0" borderId="0" applyFont="0" applyFill="0" applyBorder="0" applyAlignment="0" applyProtection="0"/>
    <xf numFmtId="24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5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4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2" fontId="108" fillId="0" borderId="0" applyFont="0" applyFill="0" applyBorder="0" applyAlignment="0" applyProtection="0"/>
    <xf numFmtId="4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4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0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4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4" fontId="108" fillId="0" borderId="0" applyFont="0" applyFill="0" applyBorder="0" applyAlignment="0" applyProtection="0"/>
    <xf numFmtId="245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245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24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6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4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2" fontId="108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6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236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24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0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9" fontId="108" fillId="0" borderId="0" applyFont="0" applyFill="0" applyBorder="0" applyAlignment="0" applyProtection="0"/>
    <xf numFmtId="23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9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22" fontId="108" fillId="0" borderId="0" applyFont="0" applyFill="0" applyBorder="0" applyAlignment="0" applyProtection="0"/>
    <xf numFmtId="0" fontId="143" fillId="0" borderId="0"/>
    <xf numFmtId="0" fontId="109" fillId="0" borderId="0"/>
    <xf numFmtId="44" fontId="108" fillId="0" borderId="0" applyFont="0" applyFill="0" applyBorder="0" applyAlignment="0" applyProtection="0"/>
    <xf numFmtId="24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2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29" fontId="108" fillId="0" borderId="0" applyFont="0" applyFill="0" applyBorder="0" applyAlignment="0" applyProtection="0"/>
    <xf numFmtId="228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0" fontId="108" fillId="0" borderId="0" applyFont="0" applyFill="0" applyBorder="0" applyAlignment="0" applyProtection="0"/>
    <xf numFmtId="236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0" fontId="146" fillId="0" borderId="0" applyFont="0" applyFill="0" applyBorder="0" applyAlignment="0" applyProtection="0"/>
    <xf numFmtId="23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2" fontId="108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233" fontId="145" fillId="0" borderId="0" applyFont="0" applyFill="0" applyBorder="0" applyAlignment="0" applyProtection="0"/>
    <xf numFmtId="234" fontId="145" fillId="0" borderId="0" applyFont="0" applyFill="0" applyBorder="0" applyAlignment="0" applyProtection="0"/>
    <xf numFmtId="0" fontId="145" fillId="0" borderId="0" applyFont="0" applyFill="0" applyBorder="0" applyAlignment="0" applyProtection="0"/>
    <xf numFmtId="241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2" fontId="108" fillId="0" borderId="0" applyFont="0" applyFill="0" applyBorder="0" applyAlignment="0" applyProtection="0"/>
    <xf numFmtId="237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38" fontId="108" fillId="0" borderId="0" applyFont="0" applyFill="0" applyBorder="0" applyAlignment="0" applyProtection="0"/>
    <xf numFmtId="23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5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47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3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244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/>
    <xf numFmtId="0" fontId="108" fillId="0" borderId="0"/>
    <xf numFmtId="0" fontId="143" fillId="0" borderId="0"/>
    <xf numFmtId="0" fontId="143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42" fillId="0" borderId="0"/>
    <xf numFmtId="44" fontId="108" fillId="0" borderId="0" applyFont="0" applyFill="0" applyBorder="0" applyAlignment="0" applyProtection="0"/>
    <xf numFmtId="233" fontId="145" fillId="0" borderId="0" applyFont="0" applyFill="0" applyBorder="0" applyAlignment="0" applyProtection="0"/>
    <xf numFmtId="235" fontId="145" fillId="0" borderId="0" applyFont="0" applyFill="0" applyBorder="0" applyAlignment="0" applyProtection="0"/>
    <xf numFmtId="42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221" fontId="119" fillId="0" borderId="0" applyFont="0" applyFill="0" applyBorder="0" applyAlignment="0" applyProtection="0"/>
    <xf numFmtId="265" fontId="119" fillId="0" borderId="0" applyFont="0" applyFill="0" applyBorder="0" applyAlignment="0" applyProtection="0"/>
    <xf numFmtId="221" fontId="119" fillId="0" borderId="0" applyFont="0" applyFill="0" applyBorder="0" applyAlignment="0" applyProtection="0"/>
    <xf numFmtId="265" fontId="119" fillId="0" borderId="0" applyFont="0" applyFill="0" applyBorder="0" applyAlignment="0" applyProtection="0"/>
    <xf numFmtId="221" fontId="119" fillId="0" borderId="0" applyFont="0" applyFill="0" applyBorder="0" applyAlignment="0" applyProtection="0"/>
    <xf numFmtId="221" fontId="119" fillId="0" borderId="0" applyFont="0" applyFill="0" applyBorder="0" applyAlignment="0" applyProtection="0"/>
    <xf numFmtId="221" fontId="119" fillId="0" borderId="0" applyFont="0" applyFill="0" applyBorder="0" applyAlignment="0" applyProtection="0"/>
    <xf numFmtId="265" fontId="119" fillId="0" borderId="0" applyFont="0" applyFill="0" applyBorder="0" applyAlignment="0" applyProtection="0"/>
    <xf numFmtId="265" fontId="119" fillId="0" borderId="0" applyFont="0" applyFill="0" applyBorder="0" applyAlignment="0" applyProtection="0"/>
    <xf numFmtId="221" fontId="119" fillId="0" borderId="0" applyFont="0" applyFill="0" applyBorder="0" applyAlignment="0" applyProtection="0"/>
    <xf numFmtId="265" fontId="119" fillId="0" borderId="0" applyFont="0" applyFill="0" applyBorder="0" applyAlignment="0" applyProtection="0"/>
    <xf numFmtId="221" fontId="119" fillId="0" borderId="0" applyFont="0" applyFill="0" applyBorder="0" applyAlignment="0" applyProtection="0"/>
    <xf numFmtId="189" fontId="119" fillId="0" borderId="0" applyFont="0" applyFill="0" applyBorder="0" applyAlignment="0" applyProtection="0"/>
    <xf numFmtId="265" fontId="119" fillId="0" borderId="0" applyFont="0" applyFill="0" applyBorder="0" applyAlignment="0" applyProtection="0"/>
    <xf numFmtId="221" fontId="119" fillId="0" borderId="0" applyFont="0" applyFill="0" applyBorder="0" applyAlignment="0" applyProtection="0"/>
    <xf numFmtId="221" fontId="119" fillId="0" borderId="0" applyFont="0" applyFill="0" applyBorder="0" applyAlignment="0" applyProtection="0"/>
    <xf numFmtId="265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266" fontId="144" fillId="0" borderId="0" applyFont="0" applyFill="0" applyBorder="0" applyAlignment="0" applyProtection="0"/>
    <xf numFmtId="167" fontId="144" fillId="0" borderId="0" applyFont="0" applyFill="0" applyBorder="0" applyAlignment="0" applyProtection="0"/>
    <xf numFmtId="267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172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70" fontId="144" fillId="0" borderId="0" applyFont="0" applyFill="0" applyBorder="0" applyAlignment="0" applyProtection="0"/>
    <xf numFmtId="167" fontId="144" fillId="0" borderId="0" applyFont="0" applyFill="0" applyBorder="0" applyAlignment="0" applyProtection="0"/>
    <xf numFmtId="167" fontId="144" fillId="0" borderId="0" applyFont="0" applyFill="0" applyBorder="0" applyAlignment="0" applyProtection="0"/>
    <xf numFmtId="270" fontId="144" fillId="0" borderId="0" applyFont="0" applyFill="0" applyBorder="0" applyAlignment="0" applyProtection="0"/>
    <xf numFmtId="167" fontId="144" fillId="0" borderId="0" applyFont="0" applyFill="0" applyBorder="0" applyAlignment="0" applyProtection="0"/>
    <xf numFmtId="270" fontId="144" fillId="0" borderId="0" applyFont="0" applyFill="0" applyBorder="0" applyAlignment="0" applyProtection="0"/>
    <xf numFmtId="270" fontId="144" fillId="0" borderId="0" applyFont="0" applyFill="0" applyBorder="0" applyAlignment="0" applyProtection="0"/>
    <xf numFmtId="270" fontId="144" fillId="0" borderId="0" applyFont="0" applyFill="0" applyBorder="0" applyAlignment="0" applyProtection="0"/>
    <xf numFmtId="167" fontId="144" fillId="0" borderId="0" applyFont="0" applyFill="0" applyBorder="0" applyAlignment="0" applyProtection="0"/>
    <xf numFmtId="167" fontId="144" fillId="0" borderId="0" applyFont="0" applyFill="0" applyBorder="0" applyAlignment="0" applyProtection="0"/>
    <xf numFmtId="270" fontId="144" fillId="0" borderId="0" applyFont="0" applyFill="0" applyBorder="0" applyAlignment="0" applyProtection="0"/>
    <xf numFmtId="167" fontId="144" fillId="0" borderId="0" applyFont="0" applyFill="0" applyBorder="0" applyAlignment="0" applyProtection="0"/>
    <xf numFmtId="167" fontId="144" fillId="0" borderId="0" applyFont="0" applyFill="0" applyBorder="0" applyAlignment="0" applyProtection="0"/>
    <xf numFmtId="270" fontId="144" fillId="0" borderId="0" applyFont="0" applyFill="0" applyBorder="0" applyAlignment="0" applyProtection="0"/>
    <xf numFmtId="270" fontId="144" fillId="0" borderId="0" applyFont="0" applyFill="0" applyBorder="0" applyAlignment="0" applyProtection="0"/>
    <xf numFmtId="167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172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172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172" fontId="144" fillId="0" borderId="0" applyFont="0" applyFill="0" applyBorder="0" applyAlignment="0" applyProtection="0"/>
    <xf numFmtId="172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0" fontId="144" fillId="0" borderId="0" applyFont="0" applyFill="0" applyBorder="0" applyAlignment="0" applyProtection="0"/>
    <xf numFmtId="172" fontId="144" fillId="0" borderId="0" applyFont="0" applyFill="0" applyBorder="0" applyAlignment="0" applyProtection="0"/>
    <xf numFmtId="0" fontId="144" fillId="0" borderId="0" applyFont="0" applyFill="0" applyBorder="0" applyAlignment="0" applyProtection="0"/>
    <xf numFmtId="172" fontId="144" fillId="0" borderId="0" applyFont="0" applyFill="0" applyBorder="0" applyAlignment="0" applyProtection="0"/>
    <xf numFmtId="172" fontId="144" fillId="0" borderId="0" applyFont="0" applyFill="0" applyBorder="0" applyAlignment="0" applyProtection="0"/>
    <xf numFmtId="172" fontId="144" fillId="0" borderId="0" applyFont="0" applyFill="0" applyBorder="0" applyAlignment="0" applyProtection="0"/>
    <xf numFmtId="0" fontId="144" fillId="0" borderId="0" applyFont="0" applyFill="0" applyBorder="0" applyAlignment="0" applyProtection="0"/>
    <xf numFmtId="0" fontId="144" fillId="0" borderId="0" applyFont="0" applyFill="0" applyBorder="0" applyAlignment="0" applyProtection="0"/>
    <xf numFmtId="172" fontId="144" fillId="0" borderId="0" applyFont="0" applyFill="0" applyBorder="0" applyAlignment="0" applyProtection="0"/>
    <xf numFmtId="267" fontId="144" fillId="0" borderId="0" applyFont="0" applyFill="0" applyBorder="0" applyAlignment="0" applyProtection="0"/>
    <xf numFmtId="0" fontId="144" fillId="0" borderId="0" applyFont="0" applyFill="0" applyBorder="0" applyAlignment="0" applyProtection="0"/>
    <xf numFmtId="0" fontId="144" fillId="0" borderId="0" applyFont="0" applyFill="0" applyBorder="0" applyAlignment="0" applyProtection="0"/>
    <xf numFmtId="0" fontId="144" fillId="0" borderId="0" applyFont="0" applyFill="0" applyBorder="0" applyAlignment="0" applyProtection="0"/>
    <xf numFmtId="267" fontId="144" fillId="0" borderId="0" applyFont="0" applyFill="0" applyBorder="0" applyAlignment="0" applyProtection="0"/>
    <xf numFmtId="267" fontId="144" fillId="0" borderId="0" applyFont="0" applyFill="0" applyBorder="0" applyAlignment="0" applyProtection="0"/>
    <xf numFmtId="0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67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68" fontId="144" fillId="0" borderId="0" applyFont="0" applyFill="0" applyBorder="0" applyAlignment="0" applyProtection="0"/>
    <xf numFmtId="269" fontId="144" fillId="0" borderId="0" applyFont="0" applyFill="0" applyBorder="0" applyAlignment="0" applyProtection="0"/>
    <xf numFmtId="271" fontId="144" fillId="0" borderId="0" applyFont="0" applyFill="0" applyBorder="0" applyAlignment="0" applyProtection="0"/>
    <xf numFmtId="267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6" fontId="144" fillId="0" borderId="0" applyFont="0" applyFill="0" applyBorder="0" applyAlignment="0" applyProtection="0"/>
    <xf numFmtId="267" fontId="144" fillId="0" borderId="0" applyFont="0" applyFill="0" applyBorder="0" applyAlignment="0" applyProtection="0"/>
    <xf numFmtId="226" fontId="144" fillId="0" borderId="0" applyFont="0" applyFill="0" applyBorder="0" applyAlignment="0" applyProtection="0"/>
    <xf numFmtId="165" fontId="119" fillId="0" borderId="0" applyFont="0" applyFill="0" applyBorder="0" applyAlignment="0" applyProtection="0"/>
    <xf numFmtId="223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226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5" fontId="119" fillId="0" borderId="0" applyFont="0" applyFill="0" applyBorder="0" applyAlignment="0" applyProtection="0"/>
    <xf numFmtId="223" fontId="144" fillId="0" borderId="0" applyFont="0" applyFill="0" applyBorder="0" applyAlignment="0" applyProtection="0"/>
    <xf numFmtId="225" fontId="119" fillId="0" borderId="0" applyFont="0" applyFill="0" applyBorder="0" applyAlignment="0" applyProtection="0"/>
    <xf numFmtId="223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5" fontId="119" fillId="0" borderId="0" applyFont="0" applyFill="0" applyBorder="0" applyAlignment="0" applyProtection="0"/>
    <xf numFmtId="225" fontId="119" fillId="0" borderId="0" applyFont="0" applyFill="0" applyBorder="0" applyAlignment="0" applyProtection="0"/>
    <xf numFmtId="223" fontId="144" fillId="0" borderId="0" applyFont="0" applyFill="0" applyBorder="0" applyAlignment="0" applyProtection="0"/>
    <xf numFmtId="226" fontId="144" fillId="0" borderId="0" applyFont="0" applyFill="0" applyBorder="0" applyAlignment="0" applyProtection="0"/>
    <xf numFmtId="225" fontId="119" fillId="0" borderId="0" applyFont="0" applyFill="0" applyBorder="0" applyAlignment="0" applyProtection="0"/>
    <xf numFmtId="225" fontId="119" fillId="0" borderId="0" applyFont="0" applyFill="0" applyBorder="0" applyAlignment="0" applyProtection="0"/>
    <xf numFmtId="225" fontId="119" fillId="0" borderId="0" applyFont="0" applyFill="0" applyBorder="0" applyAlignment="0" applyProtection="0"/>
    <xf numFmtId="226" fontId="144" fillId="0" borderId="0" applyFont="0" applyFill="0" applyBorder="0" applyAlignment="0" applyProtection="0"/>
    <xf numFmtId="226" fontId="144" fillId="0" borderId="0" applyFont="0" applyFill="0" applyBorder="0" applyAlignment="0" applyProtection="0"/>
    <xf numFmtId="225" fontId="119" fillId="0" borderId="0" applyFont="0" applyFill="0" applyBorder="0" applyAlignment="0" applyProtection="0"/>
    <xf numFmtId="42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7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226" fontId="144" fillId="0" borderId="0" applyFont="0" applyFill="0" applyBorder="0" applyAlignment="0" applyProtection="0"/>
    <xf numFmtId="223" fontId="144" fillId="0" borderId="0" applyFont="0" applyFill="0" applyBorder="0" applyAlignment="0" applyProtection="0"/>
    <xf numFmtId="225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167" fontId="119" fillId="0" borderId="0" applyFont="0" applyFill="0" applyBorder="0" applyAlignment="0" applyProtection="0"/>
    <xf numFmtId="41" fontId="144" fillId="0" borderId="0" applyFont="0" applyFill="0" applyBorder="0" applyAlignment="0" applyProtection="0"/>
    <xf numFmtId="165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41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165" fontId="119" fillId="0" borderId="0" applyFont="0" applyFill="0" applyBorder="0" applyAlignment="0" applyProtection="0"/>
    <xf numFmtId="221" fontId="119" fillId="0" borderId="0" applyFont="0" applyFill="0" applyBorder="0" applyAlignment="0" applyProtection="0"/>
    <xf numFmtId="0" fontId="143" fillId="0" borderId="0"/>
    <xf numFmtId="0" fontId="143" fillId="0" borderId="0"/>
    <xf numFmtId="0" fontId="143" fillId="0" borderId="0"/>
    <xf numFmtId="0" fontId="125" fillId="0" borderId="0" applyFont="0" applyFill="0" applyBorder="0" applyAlignment="0" applyProtection="0"/>
    <xf numFmtId="0" fontId="122" fillId="0" borderId="0"/>
    <xf numFmtId="0" fontId="122" fillId="0" borderId="0"/>
    <xf numFmtId="42" fontId="144" fillId="0" borderId="0" applyFont="0" applyFill="0" applyBorder="0" applyAlignment="0" applyProtection="0"/>
    <xf numFmtId="165" fontId="119" fillId="0" borderId="0" applyFont="0" applyFill="0" applyBorder="0" applyAlignment="0" applyProtection="0"/>
    <xf numFmtId="41" fontId="144" fillId="0" borderId="0" applyFont="0" applyFill="0" applyBorder="0" applyAlignment="0" applyProtection="0"/>
    <xf numFmtId="43" fontId="144" fillId="0" borderId="0" applyFont="0" applyFill="0" applyBorder="0" applyAlignment="0" applyProtection="0"/>
    <xf numFmtId="221" fontId="119" fillId="0" borderId="0" applyFont="0" applyFill="0" applyBorder="0" applyAlignment="0" applyProtection="0"/>
    <xf numFmtId="167" fontId="119" fillId="0" borderId="0" applyFont="0" applyFill="0" applyBorder="0" applyAlignment="0" applyProtection="0"/>
    <xf numFmtId="42" fontId="144" fillId="0" borderId="0" applyFont="0" applyFill="0" applyBorder="0" applyAlignment="0" applyProtection="0"/>
    <xf numFmtId="42" fontId="144" fillId="0" borderId="0" applyFont="0" applyFill="0" applyBorder="0" applyAlignment="0" applyProtection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2" fillId="0" borderId="0"/>
    <xf numFmtId="0" fontId="124" fillId="0" borderId="0"/>
    <xf numFmtId="0" fontId="124" fillId="0" borderId="0"/>
    <xf numFmtId="0" fontId="124" fillId="0" borderId="0"/>
    <xf numFmtId="0" fontId="122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24" fillId="0" borderId="0" applyFont="0" applyFill="0" applyBorder="0" applyAlignment="0" applyProtection="0"/>
    <xf numFmtId="0" fontId="143" fillId="0" borderId="0"/>
    <xf numFmtId="0" fontId="143" fillId="0" borderId="0"/>
    <xf numFmtId="0" fontId="150" fillId="0" borderId="0"/>
    <xf numFmtId="0" fontId="124" fillId="0" borderId="0"/>
    <xf numFmtId="0" fontId="124" fillId="0" borderId="0"/>
    <xf numFmtId="0" fontId="124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08" fillId="0" borderId="0"/>
    <xf numFmtId="0" fontId="122" fillId="0" borderId="0"/>
    <xf numFmtId="0" fontId="125" fillId="0" borderId="0" applyFont="0" applyFill="0" applyBorder="0" applyAlignment="0" applyProtection="0"/>
    <xf numFmtId="0" fontId="108" fillId="0" borderId="0"/>
    <xf numFmtId="0" fontId="109" fillId="0" borderId="0"/>
    <xf numFmtId="0" fontId="108" fillId="0" borderId="0"/>
    <xf numFmtId="0" fontId="122" fillId="0" borderId="0"/>
    <xf numFmtId="0" fontId="122" fillId="0" borderId="0"/>
    <xf numFmtId="0" fontId="108" fillId="0" borderId="0"/>
    <xf numFmtId="0" fontId="108" fillId="0" borderId="0"/>
    <xf numFmtId="0" fontId="108" fillId="0" borderId="0"/>
    <xf numFmtId="0" fontId="122" fillId="0" borderId="0"/>
    <xf numFmtId="0" fontId="108" fillId="0" borderId="0"/>
    <xf numFmtId="0" fontId="108" fillId="0" borderId="0"/>
    <xf numFmtId="0" fontId="143" fillId="0" borderId="0"/>
    <xf numFmtId="0" fontId="143" fillId="0" borderId="0"/>
    <xf numFmtId="0" fontId="143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43" fillId="0" borderId="0"/>
    <xf numFmtId="0" fontId="143" fillId="0" borderId="0"/>
    <xf numFmtId="0" fontId="108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43" fillId="0" borderId="0"/>
    <xf numFmtId="0" fontId="108" fillId="0" borderId="0"/>
    <xf numFmtId="0" fontId="143" fillId="0" borderId="0"/>
    <xf numFmtId="0" fontId="143" fillId="0" borderId="0"/>
    <xf numFmtId="0" fontId="108" fillId="0" borderId="0"/>
    <xf numFmtId="0" fontId="125" fillId="0" borderId="0" applyFont="0" applyFill="0" applyBorder="0" applyAlignment="0" applyProtection="0"/>
    <xf numFmtId="0" fontId="108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08" fillId="0" borderId="0"/>
    <xf numFmtId="0" fontId="143" fillId="0" borderId="0"/>
    <xf numFmtId="0" fontId="122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08" fillId="0" borderId="0"/>
    <xf numFmtId="0" fontId="122" fillId="0" borderId="0"/>
    <xf numFmtId="0" fontId="108" fillId="0" borderId="0"/>
    <xf numFmtId="0" fontId="151" fillId="0" borderId="0"/>
    <xf numFmtId="0" fontId="143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43" fillId="0" borderId="0"/>
    <xf numFmtId="0" fontId="108" fillId="0" borderId="0"/>
    <xf numFmtId="0" fontId="108" fillId="0" borderId="0"/>
    <xf numFmtId="0" fontId="108" fillId="0" borderId="0"/>
    <xf numFmtId="0" fontId="143" fillId="0" borderId="0"/>
    <xf numFmtId="0" fontId="143" fillId="0" borderId="0"/>
    <xf numFmtId="0" fontId="143" fillId="0" borderId="0"/>
    <xf numFmtId="0" fontId="150" fillId="0" borderId="0"/>
    <xf numFmtId="0" fontId="150" fillId="0" borderId="0"/>
    <xf numFmtId="0" fontId="143" fillId="0" borderId="0"/>
    <xf numFmtId="0" fontId="143" fillId="0" borderId="0"/>
    <xf numFmtId="0" fontId="125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50" fillId="0" borderId="0"/>
    <xf numFmtId="0" fontId="108" fillId="0" borderId="0"/>
    <xf numFmtId="0" fontId="108" fillId="0" borderId="0"/>
    <xf numFmtId="0" fontId="108" fillId="0" borderId="0"/>
    <xf numFmtId="0" fontId="15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50" fillId="0" borderId="0"/>
    <xf numFmtId="0" fontId="150" fillId="0" borderId="0"/>
    <xf numFmtId="0" fontId="150" fillId="0" borderId="0"/>
    <xf numFmtId="0" fontId="108" fillId="0" borderId="0"/>
    <xf numFmtId="0" fontId="108" fillId="0" borderId="0"/>
    <xf numFmtId="0" fontId="122" fillId="0" borderId="0"/>
    <xf numFmtId="0" fontId="108" fillId="0" borderId="0"/>
    <xf numFmtId="0" fontId="108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08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24" fillId="0" borderId="0"/>
    <xf numFmtId="0" fontId="124" fillId="0" borderId="0"/>
    <xf numFmtId="0" fontId="108" fillId="0" borderId="0"/>
    <xf numFmtId="0" fontId="122" fillId="0" borderId="0"/>
    <xf numFmtId="0" fontId="109" fillId="0" borderId="0"/>
    <xf numFmtId="0" fontId="124" fillId="0" borderId="0" applyFont="0" applyFill="0" applyBorder="0" applyAlignment="0" applyProtection="0"/>
    <xf numFmtId="0" fontId="124" fillId="0" borderId="0"/>
    <xf numFmtId="0" fontId="124" fillId="0" borderId="0"/>
    <xf numFmtId="0" fontId="124" fillId="0" borderId="0"/>
    <xf numFmtId="0" fontId="122" fillId="0" borderId="0"/>
    <xf numFmtId="0" fontId="143" fillId="0" borderId="0"/>
    <xf numFmtId="0" fontId="108" fillId="0" borderId="0"/>
    <xf numFmtId="0" fontId="122" fillId="0" borderId="0"/>
    <xf numFmtId="0" fontId="122" fillId="0" borderId="0"/>
    <xf numFmtId="0" fontId="108" fillId="0" borderId="0"/>
    <xf numFmtId="0" fontId="122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42" fillId="0" borderId="0"/>
    <xf numFmtId="0" fontId="109" fillId="0" borderId="0"/>
    <xf numFmtId="0" fontId="109" fillId="0" borderId="0"/>
    <xf numFmtId="0" fontId="109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22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5" fillId="0" borderId="0"/>
    <xf numFmtId="0" fontId="150" fillId="0" borderId="0"/>
    <xf numFmtId="0" fontId="108" fillId="0" borderId="0"/>
    <xf numFmtId="0" fontId="108" fillId="0" borderId="0"/>
    <xf numFmtId="0" fontId="108" fillId="0" borderId="0"/>
    <xf numFmtId="0" fontId="150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50" fillId="0" borderId="0"/>
    <xf numFmtId="0" fontId="150" fillId="0" borderId="0"/>
    <xf numFmtId="0" fontId="150" fillId="0" borderId="0"/>
    <xf numFmtId="0" fontId="108" fillId="0" borderId="0"/>
    <xf numFmtId="0" fontId="142" fillId="0" borderId="0"/>
    <xf numFmtId="0" fontId="108" fillId="0" borderId="0"/>
    <xf numFmtId="0" fontId="152" fillId="0" borderId="0" applyFont="0" applyFill="0" applyBorder="0" applyAlignment="0" applyProtection="0"/>
    <xf numFmtId="3" fontId="121" fillId="0" borderId="35"/>
    <xf numFmtId="3" fontId="121" fillId="0" borderId="35"/>
    <xf numFmtId="0" fontId="122" fillId="0" borderId="0"/>
    <xf numFmtId="0" fontId="128" fillId="0" borderId="0"/>
    <xf numFmtId="0" fontId="153" fillId="0" borderId="0" applyNumberFormat="0" applyFill="0" applyBorder="0" applyAlignment="0" applyProtection="0"/>
    <xf numFmtId="9" fontId="154" fillId="23" borderId="0" applyFill="0" applyBorder="0" applyProtection="0">
      <alignment horizontal="right"/>
    </xf>
    <xf numFmtId="9" fontId="124" fillId="0" borderId="0" applyFont="0" applyFill="0" applyBorder="0" applyAlignment="0" applyProtection="0"/>
    <xf numFmtId="2" fontId="155" fillId="0" borderId="0" applyFont="0" applyFill="0" applyBorder="0" applyAlignment="0" applyProtection="0"/>
    <xf numFmtId="38" fontId="152" fillId="0" borderId="0" applyFont="0" applyFill="0" applyBorder="0" applyAlignment="0" applyProtection="0"/>
    <xf numFmtId="0" fontId="143" fillId="0" borderId="0"/>
    <xf numFmtId="0" fontId="108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43" fillId="0" borderId="0"/>
    <xf numFmtId="0" fontId="143" fillId="0" borderId="0" applyFont="0" applyFill="0" applyBorder="0" applyAlignment="0" applyProtection="0"/>
    <xf numFmtId="0" fontId="108" fillId="0" borderId="0"/>
    <xf numFmtId="0" fontId="109" fillId="0" borderId="0"/>
    <xf numFmtId="0" fontId="108" fillId="0" borderId="0"/>
    <xf numFmtId="0" fontId="108" fillId="0" borderId="0"/>
    <xf numFmtId="0" fontId="108" fillId="0" borderId="0"/>
    <xf numFmtId="0" fontId="122" fillId="0" borderId="0"/>
    <xf numFmtId="0" fontId="109" fillId="0" borderId="0"/>
    <xf numFmtId="0" fontId="122" fillId="0" borderId="0"/>
    <xf numFmtId="0" fontId="108" fillId="0" borderId="0"/>
    <xf numFmtId="0" fontId="108" fillId="0" borderId="0"/>
    <xf numFmtId="0" fontId="108" fillId="0" borderId="0"/>
    <xf numFmtId="0" fontId="122" fillId="0" borderId="0"/>
    <xf numFmtId="0" fontId="122" fillId="0" borderId="0"/>
    <xf numFmtId="0" fontId="108" fillId="0" borderId="0"/>
    <xf numFmtId="0" fontId="122" fillId="0" borderId="0"/>
    <xf numFmtId="0" fontId="108" fillId="0" borderId="0"/>
    <xf numFmtId="0" fontId="122" fillId="0" borderId="0"/>
    <xf numFmtId="0" fontId="108" fillId="0" borderId="0"/>
    <xf numFmtId="0" fontId="122" fillId="0" borderId="0"/>
    <xf numFmtId="0" fontId="122" fillId="0" borderId="0"/>
    <xf numFmtId="0" fontId="125" fillId="0" borderId="0" applyFont="0" applyFill="0" applyBorder="0" applyAlignment="0" applyProtection="0"/>
    <xf numFmtId="0" fontId="109" fillId="0" borderId="0"/>
    <xf numFmtId="0" fontId="108" fillId="0" borderId="0"/>
    <xf numFmtId="0" fontId="108" fillId="0" borderId="0"/>
    <xf numFmtId="0" fontId="122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43" fillId="0" borderId="0"/>
    <xf numFmtId="0" fontId="124" fillId="0" borderId="0" applyFont="0" applyFill="0" applyBorder="0" applyAlignment="0" applyProtection="0"/>
    <xf numFmtId="0" fontId="143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08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24" fillId="0" borderId="0"/>
    <xf numFmtId="0" fontId="108" fillId="0" borderId="0"/>
    <xf numFmtId="0" fontId="124" fillId="0" borderId="0"/>
    <xf numFmtId="0" fontId="124" fillId="0" borderId="0"/>
    <xf numFmtId="0" fontId="108" fillId="0" borderId="0"/>
    <xf numFmtId="0" fontId="108" fillId="0" borderId="0"/>
    <xf numFmtId="0" fontId="143" fillId="0" borderId="0"/>
    <xf numFmtId="0" fontId="108" fillId="0" borderId="0"/>
    <xf numFmtId="38" fontId="152" fillId="0" borderId="0" applyFont="0" applyFill="0" applyBorder="0" applyAlignment="0" applyProtection="0"/>
    <xf numFmtId="2" fontId="155" fillId="0" borderId="0" applyFont="0" applyFill="0" applyBorder="0" applyAlignment="0" applyProtection="0"/>
    <xf numFmtId="9" fontId="124" fillId="0" borderId="0" applyFont="0" applyFill="0" applyBorder="0" applyAlignment="0" applyProtection="0"/>
    <xf numFmtId="9" fontId="154" fillId="23" borderId="0" applyFill="0" applyBorder="0" applyProtection="0">
      <alignment horizontal="right"/>
    </xf>
    <xf numFmtId="3" fontId="121" fillId="0" borderId="35"/>
    <xf numFmtId="3" fontId="121" fillId="0" borderId="35"/>
    <xf numFmtId="0" fontId="153" fillId="0" borderId="0" applyNumberFormat="0" applyFill="0" applyBorder="0" applyAlignment="0" applyProtection="0"/>
    <xf numFmtId="0" fontId="128" fillId="0" borderId="0"/>
    <xf numFmtId="0" fontId="122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24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43" fillId="0" borderId="0"/>
    <xf numFmtId="0" fontId="122" fillId="0" borderId="0"/>
    <xf numFmtId="0" fontId="143" fillId="0" borderId="0"/>
    <xf numFmtId="0" fontId="108" fillId="0" borderId="0"/>
    <xf numFmtId="0" fontId="108" fillId="0" borderId="0"/>
    <xf numFmtId="0" fontId="125" fillId="0" borderId="0" applyFont="0" applyFill="0" applyBorder="0" applyAlignment="0" applyProtection="0"/>
    <xf numFmtId="0" fontId="156" fillId="0" borderId="0">
      <protection locked="0"/>
    </xf>
    <xf numFmtId="0" fontId="157" fillId="0" borderId="0">
      <protection locked="0"/>
    </xf>
    <xf numFmtId="0" fontId="157" fillId="0" borderId="0">
      <protection locked="0"/>
    </xf>
    <xf numFmtId="272" fontId="158" fillId="0" borderId="0" applyFont="0" applyFill="0" applyBorder="0" applyAlignment="0" applyProtection="0"/>
    <xf numFmtId="273" fontId="158" fillId="0" borderId="0" applyFont="0" applyFill="0" applyBorder="0" applyAlignment="0" applyProtection="0"/>
    <xf numFmtId="274" fontId="124" fillId="0" borderId="0" applyFont="0" applyFill="0" applyBorder="0" applyProtection="0">
      <alignment vertical="center"/>
    </xf>
    <xf numFmtId="275" fontId="124" fillId="0" borderId="0">
      <alignment vertical="center"/>
    </xf>
    <xf numFmtId="276" fontId="124" fillId="0" borderId="0" applyFont="0" applyFill="0" applyBorder="0" applyAlignment="0" applyProtection="0">
      <alignment vertical="center"/>
    </xf>
    <xf numFmtId="0" fontId="128" fillId="0" borderId="0">
      <alignment vertical="center"/>
    </xf>
    <xf numFmtId="0" fontId="128" fillId="0" borderId="0">
      <alignment vertical="center"/>
    </xf>
    <xf numFmtId="277" fontId="159" fillId="0" borderId="0">
      <protection locked="0"/>
    </xf>
    <xf numFmtId="277" fontId="160" fillId="0" borderId="0">
      <protection locked="0"/>
    </xf>
    <xf numFmtId="277" fontId="159" fillId="0" borderId="0">
      <protection locked="0"/>
    </xf>
    <xf numFmtId="0" fontId="161" fillId="0" borderId="0">
      <protection locked="0"/>
    </xf>
    <xf numFmtId="0" fontId="161" fillId="0" borderId="0">
      <protection locked="0"/>
    </xf>
    <xf numFmtId="0" fontId="161" fillId="0" borderId="0">
      <protection locked="0"/>
    </xf>
    <xf numFmtId="0" fontId="161" fillId="0" borderId="0">
      <protection locked="0"/>
    </xf>
    <xf numFmtId="0" fontId="162" fillId="0" borderId="0" applyNumberFormat="0" applyFill="0" applyBorder="0" applyAlignment="0" applyProtection="0">
      <alignment vertical="top"/>
      <protection locked="0"/>
    </xf>
    <xf numFmtId="0" fontId="163" fillId="0" borderId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64" fillId="0" borderId="0"/>
    <xf numFmtId="0" fontId="122" fillId="0" borderId="0"/>
    <xf numFmtId="173" fontId="165" fillId="0" borderId="35">
      <alignment vertical="center"/>
    </xf>
    <xf numFmtId="173" fontId="165" fillId="0" borderId="35">
      <alignment vertical="center"/>
    </xf>
    <xf numFmtId="190" fontId="166" fillId="0" borderId="16" applyFill="0" applyProtection="0">
      <alignment horizontal="center"/>
    </xf>
    <xf numFmtId="190" fontId="166" fillId="0" borderId="16" applyFill="0" applyProtection="0">
      <alignment horizontal="center"/>
    </xf>
    <xf numFmtId="3" fontId="121" fillId="0" borderId="35"/>
    <xf numFmtId="3" fontId="121" fillId="0" borderId="35"/>
    <xf numFmtId="3" fontId="121" fillId="0" borderId="35"/>
    <xf numFmtId="3" fontId="121" fillId="0" borderId="35"/>
    <xf numFmtId="278" fontId="125" fillId="0" borderId="0">
      <alignment vertical="center"/>
    </xf>
    <xf numFmtId="3" fontId="167" fillId="0" borderId="91">
      <alignment horizontal="right" vertical="center"/>
    </xf>
    <xf numFmtId="0" fontId="128" fillId="0" borderId="0"/>
    <xf numFmtId="3" fontId="167" fillId="0" borderId="91">
      <alignment horizontal="right" vertical="center"/>
    </xf>
    <xf numFmtId="3" fontId="167" fillId="0" borderId="91">
      <alignment horizontal="right" vertical="center"/>
    </xf>
    <xf numFmtId="0" fontId="144" fillId="0" borderId="179" applyNumberFormat="0" applyFont="0" applyAlignment="0"/>
    <xf numFmtId="0" fontId="154" fillId="0" borderId="0">
      <alignment horizontal="center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3" fontId="167" fillId="0" borderId="91">
      <alignment horizontal="right" vertical="center"/>
    </xf>
    <xf numFmtId="165" fontId="125" fillId="0" borderId="0">
      <alignment horizontal="center" vertical="center"/>
    </xf>
    <xf numFmtId="263" fontId="168" fillId="0" borderId="0">
      <alignment horizontal="center" vertical="center"/>
    </xf>
    <xf numFmtId="3" fontId="167" fillId="0" borderId="91">
      <alignment horizontal="right" vertical="center"/>
    </xf>
    <xf numFmtId="0" fontId="169" fillId="0" borderId="0"/>
    <xf numFmtId="0" fontId="124" fillId="0" borderId="0"/>
    <xf numFmtId="9" fontId="170" fillId="0" borderId="0" applyFont="0" applyFill="0" applyBorder="0" applyAlignment="0" applyProtection="0"/>
    <xf numFmtId="2" fontId="167" fillId="0" borderId="91">
      <alignment horizontal="right" vertical="center"/>
    </xf>
    <xf numFmtId="0" fontId="125" fillId="0" borderId="180">
      <alignment horizont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2" fontId="167" fillId="0" borderId="91">
      <alignment horizontal="right" vertical="center"/>
    </xf>
    <xf numFmtId="172" fontId="171" fillId="0" borderId="0" applyFont="0" applyFill="0" applyBorder="0" applyAlignment="0" applyProtection="0"/>
    <xf numFmtId="0" fontId="157" fillId="0" borderId="0">
      <protection locked="0"/>
    </xf>
    <xf numFmtId="0" fontId="157" fillId="0" borderId="0">
      <protection locked="0"/>
    </xf>
    <xf numFmtId="0" fontId="172" fillId="0" borderId="0" applyFont="0" applyFill="0" applyBorder="0" applyAlignment="0" applyProtection="0"/>
    <xf numFmtId="0" fontId="172" fillId="0" borderId="0" applyFont="0" applyFill="0" applyBorder="0" applyAlignment="0" applyProtection="0"/>
    <xf numFmtId="40" fontId="122" fillId="0" borderId="0" applyFont="0" applyFill="0" applyBorder="0" applyAlignment="0" applyProtection="0"/>
    <xf numFmtId="9" fontId="125" fillId="0" borderId="0">
      <protection locked="0"/>
    </xf>
    <xf numFmtId="0" fontId="147" fillId="0" borderId="0"/>
    <xf numFmtId="0" fontId="125" fillId="0" borderId="0"/>
    <xf numFmtId="172" fontId="109" fillId="0" borderId="0" applyFont="0" applyFill="0" applyBorder="0" applyAlignment="0" applyProtection="0"/>
    <xf numFmtId="0" fontId="156" fillId="0" borderId="0">
      <protection locked="0"/>
    </xf>
    <xf numFmtId="279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9" fillId="0" borderId="0" applyFont="0" applyFill="0" applyBorder="0" applyAlignment="0" applyProtection="0"/>
    <xf numFmtId="164" fontId="173" fillId="0" borderId="0" applyFont="0" applyFill="0" applyBorder="0" applyAlignment="0" applyProtection="0"/>
    <xf numFmtId="164" fontId="174" fillId="0" borderId="0" applyFont="0" applyFill="0" applyBorder="0" applyAlignment="0" applyProtection="0"/>
    <xf numFmtId="164" fontId="173" fillId="0" borderId="0" applyFont="0" applyFill="0" applyBorder="0" applyAlignment="0" applyProtection="0"/>
    <xf numFmtId="164" fontId="174" fillId="0" borderId="0" applyFont="0" applyFill="0" applyBorder="0" applyAlignment="0" applyProtection="0"/>
    <xf numFmtId="177" fontId="160" fillId="0" borderId="0" applyFont="0" applyFill="0" applyBorder="0" applyAlignment="0" applyProtection="0"/>
    <xf numFmtId="0" fontId="175" fillId="0" borderId="0" applyFont="0" applyFill="0" applyBorder="0" applyAlignment="0" applyProtection="0"/>
    <xf numFmtId="280" fontId="160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59" fillId="0" borderId="0" applyFont="0" applyFill="0" applyBorder="0" applyAlignment="0" applyProtection="0"/>
    <xf numFmtId="164" fontId="173" fillId="0" borderId="0" applyFont="0" applyFill="0" applyBorder="0" applyAlignment="0" applyProtection="0"/>
    <xf numFmtId="177" fontId="174" fillId="0" borderId="0" applyFont="0" applyFill="0" applyBorder="0" applyAlignment="0" applyProtection="0"/>
    <xf numFmtId="177" fontId="173" fillId="0" borderId="0" applyFont="0" applyFill="0" applyBorder="0" applyAlignment="0" applyProtection="0"/>
    <xf numFmtId="177" fontId="159" fillId="0" borderId="0" applyFont="0" applyFill="0" applyBorder="0" applyAlignment="0" applyProtection="0"/>
    <xf numFmtId="177" fontId="160" fillId="0" borderId="0" applyFont="0" applyFill="0" applyBorder="0" applyAlignment="0" applyProtection="0"/>
    <xf numFmtId="0" fontId="159" fillId="0" borderId="0" applyFont="0" applyFill="0" applyBorder="0" applyAlignment="0" applyProtection="0"/>
    <xf numFmtId="42" fontId="160" fillId="0" borderId="0" applyFont="0" applyFill="0" applyBorder="0" applyAlignment="0" applyProtection="0"/>
    <xf numFmtId="281" fontId="159" fillId="0" borderId="0" applyFont="0" applyFill="0" applyBorder="0" applyAlignment="0" applyProtection="0"/>
    <xf numFmtId="281" fontId="160" fillId="0" borderId="0" applyFont="0" applyFill="0" applyBorder="0" applyAlignment="0" applyProtection="0"/>
    <xf numFmtId="282" fontId="108" fillId="0" borderId="0" applyFont="0" applyFill="0" applyBorder="0" applyAlignment="0" applyProtection="0"/>
    <xf numFmtId="282" fontId="108" fillId="0" borderId="0" applyFont="0" applyFill="0" applyBorder="0" applyAlignment="0" applyProtection="0"/>
    <xf numFmtId="37" fontId="159" fillId="0" borderId="0" applyFont="0" applyFill="0" applyBorder="0" applyAlignment="0" applyProtection="0"/>
    <xf numFmtId="164" fontId="173" fillId="0" borderId="0" applyFont="0" applyFill="0" applyBorder="0" applyAlignment="0" applyProtection="0"/>
    <xf numFmtId="0" fontId="156" fillId="0" borderId="0">
      <protection locked="0"/>
    </xf>
    <xf numFmtId="0" fontId="124" fillId="0" borderId="0">
      <protection locked="0"/>
    </xf>
    <xf numFmtId="166" fontId="173" fillId="0" borderId="0" applyFont="0" applyFill="0" applyBorder="0" applyAlignment="0" applyProtection="0"/>
    <xf numFmtId="166" fontId="174" fillId="0" borderId="0" applyFont="0" applyFill="0" applyBorder="0" applyAlignment="0" applyProtection="0"/>
    <xf numFmtId="166" fontId="173" fillId="0" borderId="0" applyFont="0" applyFill="0" applyBorder="0" applyAlignment="0" applyProtection="0"/>
    <xf numFmtId="166" fontId="174" fillId="0" borderId="0" applyFont="0" applyFill="0" applyBorder="0" applyAlignment="0" applyProtection="0"/>
    <xf numFmtId="184" fontId="174" fillId="0" borderId="0" applyFont="0" applyFill="0" applyBorder="0" applyAlignment="0" applyProtection="0"/>
    <xf numFmtId="283" fontId="160" fillId="0" borderId="0" applyFont="0" applyFill="0" applyBorder="0" applyAlignment="0" applyProtection="0"/>
    <xf numFmtId="184" fontId="170" fillId="0" borderId="0" applyFont="0" applyFill="0" applyBorder="0" applyAlignment="0" applyProtection="0"/>
    <xf numFmtId="166" fontId="174" fillId="0" borderId="0" applyFont="0" applyFill="0" applyBorder="0" applyAlignment="0" applyProtection="0"/>
    <xf numFmtId="166" fontId="173" fillId="0" borderId="0" applyFont="0" applyFill="0" applyBorder="0" applyAlignment="0" applyProtection="0"/>
    <xf numFmtId="184" fontId="174" fillId="0" borderId="0" applyFont="0" applyFill="0" applyBorder="0" applyAlignment="0" applyProtection="0"/>
    <xf numFmtId="184" fontId="173" fillId="0" borderId="0" applyFont="0" applyFill="0" applyBorder="0" applyAlignment="0" applyProtection="0"/>
    <xf numFmtId="184" fontId="159" fillId="0" borderId="0" applyFont="0" applyFill="0" applyBorder="0" applyAlignment="0" applyProtection="0"/>
    <xf numFmtId="184" fontId="160" fillId="0" borderId="0" applyFont="0" applyFill="0" applyBorder="0" applyAlignment="0" applyProtection="0"/>
    <xf numFmtId="0" fontId="159" fillId="0" borderId="0" applyFont="0" applyFill="0" applyBorder="0" applyAlignment="0" applyProtection="0"/>
    <xf numFmtId="44" fontId="160" fillId="0" borderId="0" applyFont="0" applyFill="0" applyBorder="0" applyAlignment="0" applyProtection="0"/>
    <xf numFmtId="284" fontId="159" fillId="0" borderId="0" applyFont="0" applyFill="0" applyBorder="0" applyAlignment="0" applyProtection="0"/>
    <xf numFmtId="284" fontId="160" fillId="0" borderId="0" applyFont="0" applyFill="0" applyBorder="0" applyAlignment="0" applyProtection="0"/>
    <xf numFmtId="285" fontId="108" fillId="0" borderId="0" applyFont="0" applyFill="0" applyBorder="0" applyAlignment="0" applyProtection="0"/>
    <xf numFmtId="285" fontId="108" fillId="0" borderId="0" applyFont="0" applyFill="0" applyBorder="0" applyAlignment="0" applyProtection="0"/>
    <xf numFmtId="37" fontId="159" fillId="0" borderId="0" applyFont="0" applyFill="0" applyBorder="0" applyAlignment="0" applyProtection="0"/>
    <xf numFmtId="166" fontId="173" fillId="0" borderId="0" applyFont="0" applyFill="0" applyBorder="0" applyAlignment="0" applyProtection="0"/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186" fontId="160" fillId="0" borderId="0">
      <protection locked="0"/>
    </xf>
    <xf numFmtId="186" fontId="159" fillId="0" borderId="0">
      <protection locked="0"/>
    </xf>
    <xf numFmtId="0" fontId="122" fillId="0" borderId="0"/>
    <xf numFmtId="0" fontId="176" fillId="0" borderId="77" applyFont="0" applyFill="0" applyBorder="0" applyAlignment="0" applyProtection="0">
      <alignment horizontal="center" vertical="center"/>
    </xf>
    <xf numFmtId="0" fontId="177" fillId="0" borderId="0">
      <alignment horizontal="center" wrapText="1"/>
      <protection locked="0"/>
    </xf>
    <xf numFmtId="0" fontId="156" fillId="0" borderId="0">
      <protection locked="0"/>
    </xf>
    <xf numFmtId="0" fontId="157" fillId="0" borderId="0">
      <protection locked="0"/>
    </xf>
    <xf numFmtId="0" fontId="178" fillId="0" borderId="0" applyFont="0" applyFill="0" applyBorder="0" applyAlignment="0" applyProtection="0"/>
    <xf numFmtId="165" fontId="173" fillId="0" borderId="0" applyFont="0" applyFill="0" applyBorder="0" applyAlignment="0" applyProtection="0"/>
    <xf numFmtId="165" fontId="174" fillId="0" borderId="0" applyFont="0" applyFill="0" applyBorder="0" applyAlignment="0" applyProtection="0"/>
    <xf numFmtId="165" fontId="173" fillId="0" borderId="0" applyFont="0" applyFill="0" applyBorder="0" applyAlignment="0" applyProtection="0"/>
    <xf numFmtId="165" fontId="174" fillId="0" borderId="0" applyFont="0" applyFill="0" applyBorder="0" applyAlignment="0" applyProtection="0"/>
    <xf numFmtId="286" fontId="160" fillId="0" borderId="0" applyFont="0" applyFill="0" applyBorder="0" applyAlignment="0" applyProtection="0"/>
    <xf numFmtId="0" fontId="124" fillId="0" borderId="0" applyFont="0" applyFill="0" applyBorder="0" applyAlignment="0" applyProtection="0"/>
    <xf numFmtId="173" fontId="170" fillId="0" borderId="0" applyFont="0" applyFill="0" applyBorder="0" applyAlignment="0" applyProtection="0"/>
    <xf numFmtId="165" fontId="174" fillId="0" borderId="0" applyFont="0" applyFill="0" applyBorder="0" applyAlignment="0" applyProtection="0"/>
    <xf numFmtId="165" fontId="173" fillId="0" borderId="0" applyFont="0" applyFill="0" applyBorder="0" applyAlignment="0" applyProtection="0"/>
    <xf numFmtId="173" fontId="174" fillId="0" borderId="0" applyFont="0" applyFill="0" applyBorder="0" applyAlignment="0" applyProtection="0"/>
    <xf numFmtId="173" fontId="173" fillId="0" borderId="0" applyFont="0" applyFill="0" applyBorder="0" applyAlignment="0" applyProtection="0"/>
    <xf numFmtId="173" fontId="159" fillId="0" borderId="0" applyFont="0" applyFill="0" applyBorder="0" applyAlignment="0" applyProtection="0"/>
    <xf numFmtId="173" fontId="160" fillId="0" borderId="0" applyFont="0" applyFill="0" applyBorder="0" applyAlignment="0" applyProtection="0"/>
    <xf numFmtId="0" fontId="159" fillId="0" borderId="0" applyFont="0" applyFill="0" applyBorder="0" applyAlignment="0" applyProtection="0"/>
    <xf numFmtId="41" fontId="160" fillId="0" borderId="0" applyFont="0" applyFill="0" applyBorder="0" applyAlignment="0" applyProtection="0"/>
    <xf numFmtId="37" fontId="159" fillId="0" borderId="0" applyFont="0" applyFill="0" applyBorder="0" applyAlignment="0" applyProtection="0"/>
    <xf numFmtId="165" fontId="173" fillId="0" borderId="0" applyFont="0" applyFill="0" applyBorder="0" applyAlignment="0" applyProtection="0"/>
    <xf numFmtId="167" fontId="173" fillId="0" borderId="0" applyFont="0" applyFill="0" applyBorder="0" applyAlignment="0" applyProtection="0"/>
    <xf numFmtId="167" fontId="174" fillId="0" borderId="0" applyFont="0" applyFill="0" applyBorder="0" applyAlignment="0" applyProtection="0"/>
    <xf numFmtId="167" fontId="173" fillId="0" borderId="0" applyFont="0" applyFill="0" applyBorder="0" applyAlignment="0" applyProtection="0"/>
    <xf numFmtId="167" fontId="174" fillId="0" borderId="0" applyFont="0" applyFill="0" applyBorder="0" applyAlignment="0" applyProtection="0"/>
    <xf numFmtId="172" fontId="160" fillId="0" borderId="0" applyFont="0" applyFill="0" applyBorder="0" applyAlignment="0" applyProtection="0"/>
    <xf numFmtId="0" fontId="175" fillId="0" borderId="0" applyFont="0" applyFill="0" applyBorder="0" applyAlignment="0" applyProtection="0"/>
    <xf numFmtId="287" fontId="160" fillId="0" borderId="0" applyFont="0" applyFill="0" applyBorder="0" applyAlignment="0" applyProtection="0"/>
    <xf numFmtId="0" fontId="170" fillId="0" borderId="0" applyFont="0" applyFill="0" applyBorder="0" applyAlignment="0" applyProtection="0"/>
    <xf numFmtId="0" fontId="159" fillId="0" borderId="0" applyFont="0" applyFill="0" applyBorder="0" applyAlignment="0" applyProtection="0"/>
    <xf numFmtId="167" fontId="173" fillId="0" borderId="0" applyFont="0" applyFill="0" applyBorder="0" applyAlignment="0" applyProtection="0"/>
    <xf numFmtId="172" fontId="174" fillId="0" borderId="0" applyFont="0" applyFill="0" applyBorder="0" applyAlignment="0" applyProtection="0"/>
    <xf numFmtId="172" fontId="173" fillId="0" borderId="0" applyFont="0" applyFill="0" applyBorder="0" applyAlignment="0" applyProtection="0"/>
    <xf numFmtId="172" fontId="159" fillId="0" borderId="0" applyFont="0" applyFill="0" applyBorder="0" applyAlignment="0" applyProtection="0"/>
    <xf numFmtId="172" fontId="160" fillId="0" borderId="0" applyFont="0" applyFill="0" applyBorder="0" applyAlignment="0" applyProtection="0"/>
    <xf numFmtId="0" fontId="159" fillId="0" borderId="0" applyFont="0" applyFill="0" applyBorder="0" applyAlignment="0" applyProtection="0"/>
    <xf numFmtId="172" fontId="170" fillId="0" borderId="0" applyFont="0" applyFill="0" applyBorder="0" applyAlignment="0" applyProtection="0"/>
    <xf numFmtId="37" fontId="159" fillId="0" borderId="0" applyFont="0" applyFill="0" applyBorder="0" applyAlignment="0" applyProtection="0"/>
    <xf numFmtId="167" fontId="173" fillId="0" borderId="0" applyFont="0" applyFill="0" applyBorder="0" applyAlignment="0" applyProtection="0"/>
    <xf numFmtId="4" fontId="157" fillId="0" borderId="0">
      <protection locked="0"/>
    </xf>
    <xf numFmtId="288" fontId="160" fillId="0" borderId="0">
      <protection locked="0"/>
    </xf>
    <xf numFmtId="4" fontId="157" fillId="0" borderId="0">
      <protection locked="0"/>
    </xf>
    <xf numFmtId="288" fontId="159" fillId="0" borderId="0">
      <protection locked="0"/>
    </xf>
    <xf numFmtId="221" fontId="119" fillId="0" borderId="0" applyFont="0" applyFill="0" applyBorder="0" applyAlignment="0" applyProtection="0"/>
    <xf numFmtId="0" fontId="108" fillId="23" borderId="0" applyBorder="0" applyAlignment="0" applyProtection="0"/>
    <xf numFmtId="289" fontId="179" fillId="0" borderId="0" applyFont="0" applyFill="0" applyBorder="0" applyAlignment="0" applyProtection="0">
      <alignment horizontal="right"/>
    </xf>
    <xf numFmtId="0" fontId="180" fillId="0" borderId="0"/>
    <xf numFmtId="49" fontId="181" fillId="25" borderId="0" applyBorder="0">
      <alignment horizontal="right"/>
    </xf>
    <xf numFmtId="172" fontId="108" fillId="0" borderId="0" applyFont="0" applyFill="0" applyBorder="0" applyAlignment="0" applyProtection="0"/>
    <xf numFmtId="0" fontId="156" fillId="0" borderId="0">
      <protection locked="0"/>
    </xf>
    <xf numFmtId="0" fontId="159" fillId="0" borderId="0"/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56" fillId="0" borderId="0">
      <protection locked="0"/>
    </xf>
    <xf numFmtId="0" fontId="182" fillId="0" borderId="0"/>
    <xf numFmtId="0" fontId="173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2" fontId="159" fillId="0" borderId="0"/>
    <xf numFmtId="2" fontId="160" fillId="0" borderId="0"/>
    <xf numFmtId="2" fontId="159" fillId="0" borderId="0"/>
    <xf numFmtId="0" fontId="160" fillId="0" borderId="0"/>
    <xf numFmtId="0" fontId="159" fillId="0" borderId="0"/>
    <xf numFmtId="37" fontId="160" fillId="0" borderId="0"/>
    <xf numFmtId="37" fontId="159" fillId="0" borderId="0"/>
    <xf numFmtId="278" fontId="160" fillId="0" borderId="0"/>
    <xf numFmtId="278" fontId="159" fillId="0" borderId="0"/>
    <xf numFmtId="0" fontId="160" fillId="0" borderId="0"/>
    <xf numFmtId="0" fontId="159" fillId="0" borderId="0"/>
    <xf numFmtId="37" fontId="159" fillId="0" borderId="0"/>
    <xf numFmtId="37" fontId="160" fillId="0" borderId="0"/>
    <xf numFmtId="0" fontId="182" fillId="0" borderId="0"/>
    <xf numFmtId="0" fontId="183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0" fontId="159" fillId="0" borderId="0"/>
    <xf numFmtId="0" fontId="160" fillId="0" borderId="0"/>
    <xf numFmtId="0" fontId="174" fillId="0" borderId="0"/>
    <xf numFmtId="0" fontId="160" fillId="0" borderId="0"/>
    <xf numFmtId="0" fontId="159" fillId="0" borderId="0"/>
    <xf numFmtId="37" fontId="160" fillId="0" borderId="0"/>
    <xf numFmtId="0" fontId="159" fillId="0" borderId="0"/>
    <xf numFmtId="0" fontId="160" fillId="0" borderId="0"/>
    <xf numFmtId="0" fontId="159" fillId="0" borderId="0"/>
    <xf numFmtId="0" fontId="160" fillId="0" borderId="0"/>
    <xf numFmtId="0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0" fontId="174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0" fontId="160" fillId="0" borderId="0"/>
    <xf numFmtId="0" fontId="159" fillId="0" borderId="0"/>
    <xf numFmtId="0" fontId="184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0" fontId="183" fillId="0" borderId="0"/>
    <xf numFmtId="0" fontId="182" fillId="0" borderId="0"/>
    <xf numFmtId="0" fontId="183" fillId="0" borderId="0"/>
    <xf numFmtId="0" fontId="182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0" fontId="185" fillId="0" borderId="0"/>
    <xf numFmtId="0" fontId="159" fillId="0" borderId="0"/>
    <xf numFmtId="0" fontId="160" fillId="0" borderId="0"/>
    <xf numFmtId="0" fontId="186" fillId="0" borderId="0"/>
    <xf numFmtId="0" fontId="185" fillId="0" borderId="0"/>
    <xf numFmtId="0" fontId="186" fillId="0" borderId="0"/>
    <xf numFmtId="0" fontId="185" fillId="0" borderId="0"/>
    <xf numFmtId="0" fontId="186" fillId="0" borderId="0"/>
    <xf numFmtId="0" fontId="173" fillId="0" borderId="0"/>
    <xf numFmtId="0" fontId="174" fillId="0" borderId="0"/>
    <xf numFmtId="0" fontId="187" fillId="0" borderId="0"/>
    <xf numFmtId="0" fontId="188" fillId="0" borderId="0"/>
    <xf numFmtId="0" fontId="108" fillId="0" borderId="0"/>
    <xf numFmtId="0" fontId="189" fillId="0" borderId="0"/>
    <xf numFmtId="0" fontId="190" fillId="0" borderId="0"/>
    <xf numFmtId="0" fontId="189" fillId="0" borderId="0"/>
    <xf numFmtId="0" fontId="160" fillId="0" borderId="0"/>
    <xf numFmtId="0" fontId="159" fillId="0" borderId="0"/>
    <xf numFmtId="0" fontId="160" fillId="0" borderId="0"/>
    <xf numFmtId="0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37" fontId="160" fillId="0" borderId="0"/>
    <xf numFmtId="37" fontId="159" fillId="0" borderId="0"/>
    <xf numFmtId="0" fontId="183" fillId="0" borderId="0"/>
    <xf numFmtId="0" fontId="182" fillId="0" borderId="0"/>
    <xf numFmtId="0" fontId="160" fillId="0" borderId="0"/>
    <xf numFmtId="0" fontId="159" fillId="0" borderId="0"/>
    <xf numFmtId="0" fontId="108" fillId="0" borderId="0"/>
    <xf numFmtId="0" fontId="174" fillId="0" borderId="0"/>
    <xf numFmtId="290" fontId="124" fillId="0" borderId="0" applyFill="0" applyBorder="0" applyAlignment="0"/>
    <xf numFmtId="291" fontId="125" fillId="0" borderId="0" applyFill="0" applyBorder="0" applyAlignment="0"/>
    <xf numFmtId="263" fontId="191" fillId="0" borderId="0" applyFill="0" applyBorder="0" applyAlignment="0"/>
    <xf numFmtId="292" fontId="179" fillId="0" borderId="0" applyFill="0" applyBorder="0" applyAlignment="0"/>
    <xf numFmtId="293" fontId="179" fillId="0" borderId="0" applyFill="0" applyBorder="0" applyAlignment="0"/>
    <xf numFmtId="294" fontId="179" fillId="0" borderId="0" applyFill="0" applyBorder="0" applyAlignment="0"/>
    <xf numFmtId="295" fontId="179" fillId="0" borderId="0" applyFill="0" applyBorder="0" applyAlignment="0"/>
    <xf numFmtId="291" fontId="125" fillId="0" borderId="0" applyFill="0" applyBorder="0" applyAlignment="0"/>
    <xf numFmtId="0" fontId="108" fillId="0" borderId="0"/>
    <xf numFmtId="0" fontId="192" fillId="0" borderId="0" applyNumberFormat="0" applyFill="0" applyBorder="0" applyAlignment="0" applyProtection="0">
      <alignment vertical="top"/>
      <protection locked="0"/>
    </xf>
    <xf numFmtId="0" fontId="157" fillId="0" borderId="181">
      <protection locked="0"/>
    </xf>
    <xf numFmtId="0" fontId="157" fillId="0" borderId="181">
      <protection locked="0"/>
    </xf>
    <xf numFmtId="0" fontId="181" fillId="26" borderId="35">
      <alignment horizontal="center"/>
    </xf>
    <xf numFmtId="0" fontId="181" fillId="26" borderId="35">
      <alignment horizontal="center"/>
    </xf>
    <xf numFmtId="0" fontId="193" fillId="27" borderId="182" applyNumberFormat="0" applyBorder="0" applyAlignment="0">
      <alignment horizontal="left" wrapText="1"/>
    </xf>
    <xf numFmtId="0" fontId="194" fillId="0" borderId="0"/>
    <xf numFmtId="0" fontId="194" fillId="0" borderId="0"/>
    <xf numFmtId="0" fontId="194" fillId="0" borderId="0"/>
    <xf numFmtId="0" fontId="194" fillId="0" borderId="0"/>
    <xf numFmtId="0" fontId="194" fillId="0" borderId="0"/>
    <xf numFmtId="0" fontId="194" fillId="0" borderId="0"/>
    <xf numFmtId="0" fontId="194" fillId="0" borderId="0"/>
    <xf numFmtId="38" fontId="108" fillId="0" borderId="0" applyFont="0" applyFill="0" applyBorder="0" applyAlignment="0" applyProtection="0"/>
    <xf numFmtId="294" fontId="179" fillId="0" borderId="0" applyFont="0" applyFill="0" applyBorder="0" applyAlignment="0" applyProtection="0"/>
    <xf numFmtId="296" fontId="108" fillId="0" borderId="0" applyFont="0" applyFill="0" applyBorder="0" applyAlignment="0" applyProtection="0"/>
    <xf numFmtId="296" fontId="108" fillId="0" borderId="0" applyFont="0" applyFill="0" applyBorder="0" applyAlignment="0" applyProtection="0"/>
    <xf numFmtId="296" fontId="108" fillId="0" borderId="0" applyFont="0" applyFill="0" applyBorder="0" applyAlignment="0" applyProtection="0"/>
    <xf numFmtId="296" fontId="108" fillId="0" borderId="0" applyFont="0" applyFill="0" applyBorder="0" applyAlignment="0" applyProtection="0"/>
    <xf numFmtId="43" fontId="108" fillId="0" borderId="0" applyFont="0" applyFill="0" applyBorder="0" applyAlignment="0" applyProtection="0"/>
    <xf numFmtId="297" fontId="124" fillId="0" borderId="0"/>
    <xf numFmtId="3" fontId="108" fillId="0" borderId="0" applyFont="0" applyFill="0" applyBorder="0" applyAlignment="0" applyProtection="0"/>
    <xf numFmtId="0" fontId="171" fillId="25" borderId="0"/>
    <xf numFmtId="0" fontId="195" fillId="25" borderId="0" applyNumberFormat="0" applyFill="0" applyBorder="0"/>
    <xf numFmtId="0" fontId="196" fillId="25" borderId="0" applyNumberFormat="0" applyFill="0" applyBorder="0"/>
    <xf numFmtId="0" fontId="197" fillId="25" borderId="0" applyNumberFormat="0" applyFill="0" applyBorder="0"/>
    <xf numFmtId="0" fontId="198" fillId="0" borderId="0" applyNumberFormat="0" applyAlignment="0">
      <alignment horizontal="left"/>
    </xf>
    <xf numFmtId="0" fontId="199" fillId="0" borderId="0" applyNumberFormat="0" applyAlignment="0"/>
    <xf numFmtId="0" fontId="200" fillId="26" borderId="183" applyFont="0" applyBorder="0">
      <alignment horizontal="centerContinuous" vertical="center"/>
    </xf>
    <xf numFmtId="43" fontId="201" fillId="0" borderId="0" applyFont="0" applyFill="0" applyBorder="0" applyAlignment="0" applyProtection="0"/>
    <xf numFmtId="8" fontId="202" fillId="25" borderId="16" applyBorder="0"/>
    <xf numFmtId="8" fontId="202" fillId="25" borderId="16" applyBorder="0"/>
    <xf numFmtId="298" fontId="143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143" fillId="0" borderId="0" applyFont="0" applyFill="0" applyBorder="0" applyAlignment="0" applyProtection="0"/>
    <xf numFmtId="0" fontId="108" fillId="0" borderId="0" applyFont="0" applyFill="0" applyBorder="0" applyAlignment="0" applyProtection="0"/>
    <xf numFmtId="291" fontId="125" fillId="0" borderId="0" applyFont="0" applyFill="0" applyBorder="0" applyAlignment="0" applyProtection="0"/>
    <xf numFmtId="0" fontId="124" fillId="0" borderId="0" applyFont="0" applyFill="0" applyBorder="0" applyAlignment="0" applyProtection="0"/>
    <xf numFmtId="299" fontId="203" fillId="0" borderId="35" applyFill="0" applyBorder="0" applyAlignment="0"/>
    <xf numFmtId="299" fontId="203" fillId="0" borderId="35" applyFill="0" applyBorder="0" applyAlignment="0"/>
    <xf numFmtId="0" fontId="204" fillId="0" borderId="0">
      <protection locked="0"/>
    </xf>
    <xf numFmtId="173" fontId="205" fillId="0" borderId="0" applyFont="0" applyFill="0" applyBorder="0" applyAlignment="0" applyProtection="0"/>
    <xf numFmtId="0" fontId="108" fillId="0" borderId="0"/>
    <xf numFmtId="300" fontId="157" fillId="0" borderId="0">
      <protection locked="0"/>
    </xf>
    <xf numFmtId="14" fontId="151" fillId="0" borderId="0" applyFill="0" applyBorder="0" applyAlignment="0"/>
    <xf numFmtId="301" fontId="125" fillId="0" borderId="0">
      <protection locked="0"/>
    </xf>
    <xf numFmtId="0" fontId="122" fillId="0" borderId="0" applyFont="0" applyFill="0" applyBorder="0" applyAlignment="0" applyProtection="0"/>
    <xf numFmtId="302" fontId="108" fillId="0" borderId="184">
      <alignment vertical="center"/>
    </xf>
    <xf numFmtId="165" fontId="108" fillId="0" borderId="0" applyFont="0" applyFill="0" applyBorder="0" applyAlignment="0" applyProtection="0"/>
    <xf numFmtId="167" fontId="108" fillId="0" borderId="0" applyFont="0" applyFill="0" applyBorder="0" applyAlignment="0" applyProtection="0"/>
    <xf numFmtId="0" fontId="108" fillId="28" borderId="185" applyBorder="0"/>
    <xf numFmtId="0" fontId="108" fillId="28" borderId="185" applyBorder="0"/>
    <xf numFmtId="303" fontId="108" fillId="28" borderId="186" applyBorder="0">
      <alignment horizontal="center"/>
    </xf>
    <xf numFmtId="303" fontId="108" fillId="28" borderId="186" applyBorder="0">
      <alignment horizontal="center"/>
    </xf>
    <xf numFmtId="304" fontId="124" fillId="0" borderId="0"/>
    <xf numFmtId="305" fontId="171" fillId="0" borderId="0" applyFill="0" applyBorder="0">
      <alignment horizontal="centerContinuous"/>
    </xf>
    <xf numFmtId="306" fontId="159" fillId="0" borderId="0">
      <protection locked="0"/>
    </xf>
    <xf numFmtId="306" fontId="160" fillId="0" borderId="0">
      <protection locked="0"/>
    </xf>
    <xf numFmtId="307" fontId="159" fillId="0" borderId="0">
      <protection locked="0"/>
    </xf>
    <xf numFmtId="307" fontId="160" fillId="0" borderId="0">
      <protection locked="0"/>
    </xf>
    <xf numFmtId="294" fontId="179" fillId="0" borderId="0" applyFill="0" applyBorder="0" applyAlignment="0"/>
    <xf numFmtId="291" fontId="125" fillId="0" borderId="0" applyFill="0" applyBorder="0" applyAlignment="0"/>
    <xf numFmtId="294" fontId="179" fillId="0" borderId="0" applyFill="0" applyBorder="0" applyAlignment="0"/>
    <xf numFmtId="295" fontId="179" fillId="0" borderId="0" applyFill="0" applyBorder="0" applyAlignment="0"/>
    <xf numFmtId="291" fontId="125" fillId="0" borderId="0" applyFill="0" applyBorder="0" applyAlignment="0"/>
    <xf numFmtId="0" fontId="206" fillId="0" borderId="0" applyNumberFormat="0" applyAlignment="0">
      <alignment horizontal="left"/>
    </xf>
    <xf numFmtId="0" fontId="124" fillId="0" borderId="0" applyFont="0" applyFill="0" applyBorder="0" applyAlignment="0" applyProtection="0"/>
    <xf numFmtId="0" fontId="207" fillId="0" borderId="0" applyNumberFormat="0" applyFont="0" applyFill="0" applyBorder="0" applyAlignment="0" applyProtection="0"/>
    <xf numFmtId="0" fontId="207" fillId="0" borderId="0" applyNumberFormat="0" applyFont="0" applyFill="0" applyBorder="0" applyAlignment="0" applyProtection="0"/>
    <xf numFmtId="0" fontId="207" fillId="0" borderId="0" applyNumberFormat="0" applyFont="0" applyFill="0" applyBorder="0" applyAlignment="0" applyProtection="0"/>
    <xf numFmtId="0" fontId="207" fillId="0" borderId="0" applyNumberFormat="0" applyFont="0" applyFill="0" applyBorder="0" applyAlignment="0" applyProtection="0"/>
    <xf numFmtId="0" fontId="207" fillId="0" borderId="0" applyNumberFormat="0" applyFont="0" applyFill="0" applyBorder="0" applyAlignment="0" applyProtection="0"/>
    <xf numFmtId="0" fontId="207" fillId="0" borderId="0" applyNumberFormat="0" applyFont="0" applyFill="0" applyBorder="0" applyAlignment="0" applyProtection="0"/>
    <xf numFmtId="0" fontId="207" fillId="0" borderId="0" applyNumberFormat="0" applyFont="0" applyFill="0" applyBorder="0" applyAlignment="0" applyProtection="0"/>
    <xf numFmtId="0" fontId="202" fillId="25" borderId="0"/>
    <xf numFmtId="308" fontId="157" fillId="0" borderId="0">
      <protection locked="0"/>
    </xf>
    <xf numFmtId="0" fontId="208" fillId="0" borderId="0" applyNumberFormat="0" applyFill="0" applyBorder="0" applyAlignment="0" applyProtection="0">
      <alignment vertical="top"/>
      <protection locked="0"/>
    </xf>
    <xf numFmtId="0" fontId="122" fillId="0" borderId="0" applyFont="0" applyFill="0" applyBorder="0" applyAlignment="0" applyProtection="0"/>
    <xf numFmtId="2" fontId="209" fillId="0" borderId="0">
      <alignment horizontal="left"/>
    </xf>
    <xf numFmtId="3" fontId="204" fillId="0" borderId="90">
      <alignment horizontal="right" vertical="center"/>
    </xf>
    <xf numFmtId="4" fontId="204" fillId="0" borderId="90">
      <alignment horizontal="right" vertical="center"/>
    </xf>
    <xf numFmtId="0" fontId="210" fillId="0" borderId="187">
      <alignment horizontal="left" vertical="center"/>
    </xf>
    <xf numFmtId="0" fontId="211" fillId="29" borderId="107" applyBorder="0" applyAlignment="0"/>
    <xf numFmtId="171" fontId="161" fillId="0" borderId="0">
      <protection locked="0"/>
    </xf>
    <xf numFmtId="171" fontId="161" fillId="0" borderId="0">
      <protection locked="0"/>
    </xf>
    <xf numFmtId="12" fontId="108" fillId="23" borderId="188" applyNumberFormat="0" applyBorder="0" applyAlignment="0" applyProtection="0">
      <alignment horizontal="center"/>
    </xf>
    <xf numFmtId="0" fontId="212" fillId="0" borderId="47">
      <alignment horizontal="center"/>
    </xf>
    <xf numFmtId="0" fontId="212" fillId="0" borderId="0">
      <alignment horizontal="center"/>
    </xf>
    <xf numFmtId="0" fontId="213" fillId="0" borderId="0" applyNumberFormat="0" applyFill="0" applyBorder="0" applyAlignment="0" applyProtection="0"/>
    <xf numFmtId="309" fontId="176" fillId="0" borderId="0" applyFont="0" applyFill="0" applyBorder="0" applyAlignment="0" applyProtection="0">
      <alignment horizontal="center" vertical="center"/>
    </xf>
    <xf numFmtId="0" fontId="214" fillId="0" borderId="0" applyNumberFormat="0" applyFill="0" applyBorder="0" applyAlignment="0" applyProtection="0">
      <alignment vertical="top"/>
      <protection locked="0"/>
    </xf>
    <xf numFmtId="41" fontId="144" fillId="0" borderId="0" applyFont="0" applyFill="0" applyBorder="0" applyAlignment="0" applyProtection="0"/>
    <xf numFmtId="10" fontId="202" fillId="28" borderId="189" applyNumberFormat="0" applyBorder="0" applyAlignment="0" applyProtection="0"/>
    <xf numFmtId="310" fontId="215" fillId="30" borderId="0"/>
    <xf numFmtId="303" fontId="108" fillId="14" borderId="190" applyBorder="0">
      <alignment horizontal="center"/>
      <protection locked="0"/>
    </xf>
    <xf numFmtId="12" fontId="108" fillId="14" borderId="190" applyBorder="0">
      <alignment horizontal="center"/>
      <protection locked="0"/>
    </xf>
    <xf numFmtId="0" fontId="107" fillId="14" borderId="191">
      <alignment horizontal="center" vertical="center"/>
      <protection locked="0"/>
    </xf>
    <xf numFmtId="8" fontId="202" fillId="28" borderId="0" applyBorder="0">
      <protection locked="0"/>
    </xf>
    <xf numFmtId="15" fontId="202" fillId="28" borderId="0" applyBorder="0">
      <protection locked="0"/>
    </xf>
    <xf numFmtId="49" fontId="202" fillId="28" borderId="0" applyBorder="0">
      <protection locked="0"/>
    </xf>
    <xf numFmtId="49" fontId="202" fillId="28" borderId="192" applyNumberFormat="0" applyBorder="0"/>
    <xf numFmtId="0" fontId="216" fillId="0" borderId="0"/>
    <xf numFmtId="0" fontId="171" fillId="28" borderId="190" applyBorder="0">
      <alignment horizontal="left"/>
    </xf>
    <xf numFmtId="0" fontId="171" fillId="14" borderId="0">
      <alignment horizontal="left"/>
    </xf>
    <xf numFmtId="311" fontId="204" fillId="0" borderId="189">
      <alignment vertical="center"/>
    </xf>
    <xf numFmtId="311" fontId="204" fillId="0" borderId="189">
      <alignment vertical="center"/>
    </xf>
    <xf numFmtId="0" fontId="124" fillId="0" borderId="47">
      <protection locked="0"/>
    </xf>
    <xf numFmtId="0" fontId="122" fillId="0" borderId="0"/>
    <xf numFmtId="294" fontId="179" fillId="0" borderId="0" applyFill="0" applyBorder="0" applyAlignment="0"/>
    <xf numFmtId="291" fontId="125" fillId="0" borderId="0" applyFill="0" applyBorder="0" applyAlignment="0"/>
    <xf numFmtId="294" fontId="179" fillId="0" borderId="0" applyFill="0" applyBorder="0" applyAlignment="0"/>
    <xf numFmtId="295" fontId="179" fillId="0" borderId="0" applyFill="0" applyBorder="0" applyAlignment="0"/>
    <xf numFmtId="291" fontId="125" fillId="0" borderId="0" applyFill="0" applyBorder="0" applyAlignment="0"/>
    <xf numFmtId="310" fontId="217" fillId="31" borderId="0"/>
    <xf numFmtId="312" fontId="204" fillId="0" borderId="189">
      <alignment horizontal="right" vertical="center"/>
    </xf>
    <xf numFmtId="312" fontId="204" fillId="0" borderId="189">
      <alignment horizontal="right" vertical="center"/>
    </xf>
    <xf numFmtId="313" fontId="204" fillId="0" borderId="189">
      <alignment vertical="center"/>
    </xf>
    <xf numFmtId="313" fontId="204" fillId="0" borderId="189">
      <alignment vertical="center"/>
    </xf>
    <xf numFmtId="314" fontId="204" fillId="0" borderId="189">
      <alignment vertical="center"/>
    </xf>
    <xf numFmtId="314" fontId="204" fillId="0" borderId="189">
      <alignment vertical="center"/>
    </xf>
    <xf numFmtId="0" fontId="176" fillId="0" borderId="0" applyFont="0" applyFill="0" applyBorder="0" applyProtection="0">
      <alignment horizontal="center" vertical="center"/>
    </xf>
    <xf numFmtId="315" fontId="218" fillId="0" borderId="0">
      <alignment horizontal="left"/>
    </xf>
    <xf numFmtId="0" fontId="219" fillId="0" borderId="0"/>
    <xf numFmtId="0" fontId="215" fillId="0" borderId="0"/>
    <xf numFmtId="0" fontId="219" fillId="0" borderId="0"/>
    <xf numFmtId="0" fontId="215" fillId="0" borderId="0"/>
    <xf numFmtId="0" fontId="220" fillId="0" borderId="0"/>
    <xf numFmtId="38" fontId="122" fillId="0" borderId="0" applyFont="0" applyFill="0" applyBorder="0" applyAlignment="0" applyProtection="0"/>
    <xf numFmtId="4" fontId="142" fillId="0" borderId="0" applyFont="0" applyFill="0" applyBorder="0" applyAlignment="0" applyProtection="0"/>
    <xf numFmtId="38" fontId="122" fillId="0" borderId="0" applyFont="0" applyFill="0" applyBorder="0" applyAlignment="0" applyProtection="0"/>
    <xf numFmtId="40" fontId="122" fillId="0" borderId="0" applyFont="0" applyFill="0" applyBorder="0" applyAlignment="0" applyProtection="0"/>
    <xf numFmtId="41" fontId="221" fillId="0" borderId="0" applyFont="0" applyFill="0" applyBorder="0" applyAlignment="0" applyProtection="0"/>
    <xf numFmtId="43" fontId="221" fillId="0" borderId="0" applyFont="0" applyFill="0" applyBorder="0" applyAlignment="0" applyProtection="0"/>
    <xf numFmtId="316" fontId="122" fillId="0" borderId="0" applyFont="0" applyFill="0" applyBorder="0" applyAlignment="0" applyProtection="0"/>
    <xf numFmtId="317" fontId="122" fillId="0" borderId="0" applyFont="0" applyFill="0" applyBorder="0" applyAlignment="0" applyProtection="0"/>
    <xf numFmtId="318" fontId="122" fillId="0" borderId="0" applyFont="0" applyFill="0" applyBorder="0" applyAlignment="0" applyProtection="0"/>
    <xf numFmtId="319" fontId="122" fillId="0" borderId="0" applyFont="0" applyFill="0" applyBorder="0" applyAlignment="0" applyProtection="0"/>
    <xf numFmtId="42" fontId="221" fillId="0" borderId="0" applyFont="0" applyFill="0" applyBorder="0" applyAlignment="0" applyProtection="0"/>
    <xf numFmtId="44" fontId="221" fillId="0" borderId="0" applyFont="0" applyFill="0" applyBorder="0" applyAlignment="0" applyProtection="0"/>
    <xf numFmtId="172" fontId="108" fillId="0" borderId="0" applyFont="0" applyFill="0" applyBorder="0" applyAlignment="0" applyProtection="0"/>
    <xf numFmtId="37" fontId="222" fillId="0" borderId="0"/>
    <xf numFmtId="0" fontId="219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215" fillId="0" borderId="0"/>
    <xf numFmtId="0" fontId="125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08" fillId="0" borderId="0"/>
    <xf numFmtId="0" fontId="124" fillId="0" borderId="0"/>
    <xf numFmtId="0" fontId="223" fillId="0" borderId="0"/>
    <xf numFmtId="0" fontId="224" fillId="0" borderId="0"/>
    <xf numFmtId="0" fontId="223" fillId="0" borderId="0"/>
    <xf numFmtId="0" fontId="223" fillId="0" borderId="0"/>
    <xf numFmtId="0" fontId="225" fillId="0" borderId="0"/>
    <xf numFmtId="0" fontId="224" fillId="0" borderId="0"/>
    <xf numFmtId="0" fontId="124" fillId="0" borderId="0">
      <alignment vertical="center"/>
    </xf>
    <xf numFmtId="0" fontId="124" fillId="0" borderId="0">
      <alignment vertical="center"/>
    </xf>
    <xf numFmtId="0" fontId="142" fillId="23" borderId="0"/>
    <xf numFmtId="0" fontId="108" fillId="0" borderId="0" applyFont="0" applyFill="0" applyBorder="0" applyAlignment="0" applyProtection="0"/>
    <xf numFmtId="40" fontId="122" fillId="0" borderId="0" applyFont="0" applyFill="0" applyBorder="0" applyAlignment="0" applyProtection="0"/>
    <xf numFmtId="40" fontId="108" fillId="0" borderId="0" applyFont="0" applyFill="0" applyBorder="0" applyAlignment="0" applyProtection="0"/>
    <xf numFmtId="38" fontId="108" fillId="0" borderId="0" applyFont="0" applyFill="0" applyBorder="0" applyAlignment="0" applyProtection="0"/>
    <xf numFmtId="0" fontId="209" fillId="0" borderId="0" applyFont="0" applyFill="0" applyBorder="0" applyAlignment="0" applyProtection="0"/>
    <xf numFmtId="172" fontId="226" fillId="0" borderId="0">
      <alignment vertical="center"/>
    </xf>
    <xf numFmtId="0" fontId="108" fillId="0" borderId="0" applyFont="0" applyFill="0" applyBorder="0" applyAlignment="0" applyProtection="0"/>
    <xf numFmtId="0" fontId="109" fillId="0" borderId="0"/>
    <xf numFmtId="320" fontId="107" fillId="28" borderId="191">
      <alignment horizontal="center"/>
    </xf>
    <xf numFmtId="0" fontId="108" fillId="25" borderId="190" applyBorder="0">
      <alignment horizontal="center"/>
      <protection locked="0"/>
    </xf>
    <xf numFmtId="14" fontId="177" fillId="0" borderId="0">
      <alignment horizontal="center" wrapText="1"/>
      <protection locked="0"/>
    </xf>
    <xf numFmtId="277" fontId="108" fillId="0" borderId="0" applyFont="0" applyFill="0" applyBorder="0" applyAlignment="0" applyProtection="0"/>
    <xf numFmtId="293" fontId="179" fillId="0" borderId="0" applyFont="0" applyFill="0" applyBorder="0" applyAlignment="0" applyProtection="0"/>
    <xf numFmtId="321" fontId="179" fillId="0" borderId="0" applyFont="0" applyFill="0" applyBorder="0" applyAlignment="0" applyProtection="0"/>
    <xf numFmtId="294" fontId="179" fillId="0" borderId="0" applyFill="0" applyBorder="0" applyAlignment="0"/>
    <xf numFmtId="291" fontId="125" fillId="0" borderId="0" applyFill="0" applyBorder="0" applyAlignment="0"/>
    <xf numFmtId="294" fontId="179" fillId="0" borderId="0" applyFill="0" applyBorder="0" applyAlignment="0"/>
    <xf numFmtId="295" fontId="179" fillId="0" borderId="0" applyFill="0" applyBorder="0" applyAlignment="0"/>
    <xf numFmtId="291" fontId="125" fillId="0" borderId="0" applyFill="0" applyBorder="0" applyAlignment="0"/>
    <xf numFmtId="322" fontId="227" fillId="0" borderId="0"/>
    <xf numFmtId="0" fontId="218" fillId="25" borderId="0"/>
    <xf numFmtId="0" fontId="122" fillId="0" borderId="0" applyNumberFormat="0" applyFont="0" applyFill="0" applyBorder="0" applyAlignment="0" applyProtection="0">
      <alignment horizontal="left"/>
    </xf>
    <xf numFmtId="172" fontId="171" fillId="0" borderId="0" applyFont="0" applyFill="0" applyBorder="0" applyAlignment="0" applyProtection="0"/>
    <xf numFmtId="172" fontId="171" fillId="0" borderId="0" applyFont="0" applyFill="0" applyBorder="0" applyAlignment="0" applyProtection="0"/>
    <xf numFmtId="0" fontId="109" fillId="0" borderId="0"/>
    <xf numFmtId="0" fontId="228" fillId="25" borderId="0"/>
    <xf numFmtId="0" fontId="229" fillId="32" borderId="0" applyNumberFormat="0" applyFont="0" applyBorder="0" applyAlignment="0">
      <alignment horizontal="center"/>
    </xf>
    <xf numFmtId="320" fontId="108" fillId="0" borderId="0"/>
    <xf numFmtId="14" fontId="230" fillId="0" borderId="0" applyNumberFormat="0" applyFill="0" applyBorder="0" applyAlignment="0" applyProtection="0">
      <alignment horizontal="left"/>
    </xf>
    <xf numFmtId="49" fontId="231" fillId="25" borderId="0" applyBorder="0">
      <alignment horizontal="centerContinuous"/>
    </xf>
    <xf numFmtId="323" fontId="124" fillId="0" borderId="0" applyFont="0" applyFill="0" applyBorder="0" applyAlignment="0" applyProtection="0"/>
    <xf numFmtId="172" fontId="108" fillId="0" borderId="0" applyFont="0" applyFill="0" applyBorder="0" applyAlignment="0" applyProtection="0"/>
    <xf numFmtId="180" fontId="226" fillId="0" borderId="0">
      <alignment vertical="center"/>
    </xf>
    <xf numFmtId="0" fontId="229" fillId="1" borderId="187" applyNumberFormat="0" applyFont="0" applyAlignment="0">
      <alignment horizontal="center"/>
    </xf>
    <xf numFmtId="0" fontId="229" fillId="1" borderId="187" applyNumberFormat="0" applyFont="0" applyAlignment="0">
      <alignment horizontal="center"/>
    </xf>
    <xf numFmtId="324" fontId="232" fillId="0" borderId="193" applyFont="0" applyFill="0" applyBorder="0" applyAlignment="0" applyProtection="0">
      <alignment horizontal="center" vertical="center"/>
    </xf>
    <xf numFmtId="0" fontId="233" fillId="0" borderId="0" applyNumberFormat="0" applyFill="0" applyBorder="0" applyAlignment="0">
      <alignment horizontal="center"/>
    </xf>
    <xf numFmtId="0" fontId="234" fillId="0" borderId="0">
      <alignment horizontal="centerContinuous"/>
    </xf>
    <xf numFmtId="180" fontId="226" fillId="0" borderId="0">
      <alignment vertical="distributed"/>
    </xf>
    <xf numFmtId="0" fontId="124" fillId="0" borderId="0">
      <alignment horizontal="center"/>
    </xf>
    <xf numFmtId="0" fontId="235" fillId="25" borderId="0" applyProtection="0">
      <alignment horizontal="centerContinuous" vertical="center"/>
      <protection hidden="1"/>
    </xf>
    <xf numFmtId="40" fontId="236" fillId="0" borderId="0" applyBorder="0">
      <alignment horizontal="right"/>
    </xf>
    <xf numFmtId="0" fontId="108" fillId="25" borderId="190" applyBorder="0">
      <alignment horizontal="center"/>
    </xf>
    <xf numFmtId="0" fontId="108" fillId="25" borderId="190" applyBorder="0">
      <alignment horizontal="center"/>
    </xf>
    <xf numFmtId="40" fontId="122" fillId="0" borderId="0" applyFont="0" applyFill="0" applyBorder="0" applyAlignment="0" applyProtection="0"/>
    <xf numFmtId="325" fontId="237" fillId="0" borderId="0">
      <alignment horizontal="center"/>
    </xf>
    <xf numFmtId="49" fontId="151" fillId="0" borderId="0" applyFill="0" applyBorder="0" applyAlignment="0"/>
    <xf numFmtId="326" fontId="179" fillId="0" borderId="0" applyFill="0" applyBorder="0" applyAlignment="0"/>
    <xf numFmtId="327" fontId="179" fillId="0" borderId="0" applyFill="0" applyBorder="0" applyAlignment="0"/>
    <xf numFmtId="0" fontId="159" fillId="0" borderId="0"/>
    <xf numFmtId="0" fontId="159" fillId="0" borderId="0"/>
    <xf numFmtId="0" fontId="108" fillId="0" borderId="0" applyNumberFormat="0" applyFill="0" applyBorder="0" applyAlignment="0" applyProtection="0"/>
    <xf numFmtId="0" fontId="238" fillId="0" borderId="0" applyFill="0" applyBorder="0" applyProtection="0">
      <alignment horizontal="centerContinuous" vertical="center"/>
    </xf>
    <xf numFmtId="0" fontId="128" fillId="23" borderId="0" applyFill="0" applyBorder="0" applyProtection="0">
      <alignment horizontal="center" vertical="center"/>
    </xf>
    <xf numFmtId="328" fontId="171" fillId="0" borderId="0" applyFill="0" applyBorder="0">
      <alignment horizontal="centerContinuous"/>
    </xf>
    <xf numFmtId="8" fontId="181" fillId="25" borderId="0"/>
    <xf numFmtId="49" fontId="239" fillId="25" borderId="0" applyBorder="0">
      <alignment horizontal="right"/>
    </xf>
    <xf numFmtId="0" fontId="240" fillId="0" borderId="180">
      <alignment horizontal="left"/>
    </xf>
    <xf numFmtId="329" fontId="122" fillId="0" borderId="0" applyFont="0" applyFill="0" applyBorder="0" applyAlignment="0" applyProtection="0"/>
    <xf numFmtId="330" fontId="142" fillId="0" borderId="0" applyFont="0" applyFill="0" applyBorder="0" applyAlignment="0" applyProtection="0"/>
    <xf numFmtId="331" fontId="241" fillId="0" borderId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332" fontId="108" fillId="0" borderId="0" applyFont="0" applyFill="0" applyBorder="0" applyAlignment="0" applyProtection="0"/>
    <xf numFmtId="333" fontId="108" fillId="0" borderId="0" applyFont="0" applyFill="0" applyBorder="0" applyAlignment="0" applyProtection="0"/>
    <xf numFmtId="0" fontId="125" fillId="0" borderId="0" applyFont="0" applyFill="0" applyBorder="0" applyAlignment="0" applyProtection="0"/>
    <xf numFmtId="0" fontId="242" fillId="0" borderId="0" applyNumberFormat="0" applyFill="0" applyBorder="0" applyAlignment="0" applyProtection="0">
      <alignment vertical="top"/>
      <protection locked="0"/>
    </xf>
    <xf numFmtId="0" fontId="243" fillId="0" borderId="0">
      <protection locked="0"/>
    </xf>
    <xf numFmtId="0" fontId="244" fillId="0" borderId="0" applyFont="0" applyFill="0" applyBorder="0" applyAlignment="0" applyProtection="0"/>
    <xf numFmtId="0" fontId="244" fillId="0" borderId="0" applyFont="0" applyFill="0" applyBorder="0" applyAlignment="0" applyProtection="0"/>
    <xf numFmtId="0" fontId="245" fillId="0" borderId="0">
      <alignment vertical="center"/>
    </xf>
    <xf numFmtId="309" fontId="246" fillId="0" borderId="0" applyFont="0" applyFill="0" applyBorder="0" applyAlignment="0" applyProtection="0">
      <alignment horizontal="right"/>
    </xf>
    <xf numFmtId="38" fontId="128" fillId="0" borderId="0"/>
    <xf numFmtId="0" fontId="226" fillId="0" borderId="0" applyBorder="0">
      <alignment horizontal="right" vertical="center"/>
    </xf>
    <xf numFmtId="0" fontId="226" fillId="0" borderId="0" applyBorder="0">
      <alignment horizontal="right" vertical="center"/>
    </xf>
    <xf numFmtId="334" fontId="247" fillId="0" borderId="0">
      <protection locked="0"/>
    </xf>
    <xf numFmtId="0" fontId="161" fillId="0" borderId="0">
      <protection locked="0"/>
    </xf>
    <xf numFmtId="0" fontId="161" fillId="0" borderId="0">
      <protection locked="0"/>
    </xf>
    <xf numFmtId="0" fontId="246" fillId="0" borderId="0"/>
    <xf numFmtId="0" fontId="248" fillId="0" borderId="194" applyBorder="0">
      <alignment horizontal="distributed"/>
      <protection locked="0"/>
    </xf>
    <xf numFmtId="0" fontId="154" fillId="0" borderId="0"/>
    <xf numFmtId="0" fontId="249" fillId="0" borderId="0"/>
    <xf numFmtId="38" fontId="154" fillId="0" borderId="0"/>
    <xf numFmtId="335" fontId="143" fillId="0" borderId="6" applyFont="0" applyFill="0" applyBorder="0" applyAlignment="0">
      <alignment horizontal="left" vertical="center"/>
    </xf>
    <xf numFmtId="0" fontId="124" fillId="0" borderId="0">
      <protection locked="0"/>
    </xf>
    <xf numFmtId="0" fontId="157" fillId="0" borderId="0">
      <protection locked="0"/>
    </xf>
    <xf numFmtId="3" fontId="122" fillId="0" borderId="195">
      <alignment horizontal="center"/>
    </xf>
    <xf numFmtId="3" fontId="250" fillId="0" borderId="117" applyNumberFormat="0" applyFill="0" applyBorder="0" applyProtection="0">
      <alignment horizontal="center" vertical="center"/>
    </xf>
    <xf numFmtId="336" fontId="124" fillId="0" borderId="0" applyFill="0" applyBorder="0">
      <alignment horizontal="center" vertical="center"/>
    </xf>
    <xf numFmtId="291" fontId="124" fillId="0" borderId="196" applyFill="0" applyBorder="0">
      <alignment horizontal="center" vertical="center"/>
      <protection locked="0"/>
    </xf>
    <xf numFmtId="263" fontId="124" fillId="0" borderId="197" applyFill="0" applyBorder="0">
      <alignment horizontal="center"/>
      <protection locked="0"/>
    </xf>
    <xf numFmtId="337" fontId="124" fillId="0" borderId="197" applyFill="0" applyBorder="0">
      <alignment horizontal="center"/>
      <protection locked="0"/>
    </xf>
    <xf numFmtId="338" fontId="124" fillId="0" borderId="198">
      <alignment horizontal="center"/>
      <protection locked="0"/>
    </xf>
    <xf numFmtId="339" fontId="124" fillId="0" borderId="198">
      <alignment horizontal="center"/>
      <protection locked="0"/>
    </xf>
    <xf numFmtId="275" fontId="124" fillId="0" borderId="198">
      <alignment horizontal="center"/>
      <protection locked="0"/>
    </xf>
    <xf numFmtId="340" fontId="124" fillId="0" borderId="198">
      <alignment horizontal="center"/>
      <protection locked="0"/>
    </xf>
    <xf numFmtId="186" fontId="124" fillId="0" borderId="192" applyFill="0" applyBorder="0">
      <alignment horizontal="center" vertical="center"/>
      <protection locked="0"/>
    </xf>
    <xf numFmtId="0" fontId="157" fillId="0" borderId="0">
      <protection locked="0"/>
    </xf>
    <xf numFmtId="0" fontId="251" fillId="0" borderId="0" applyProtection="0"/>
    <xf numFmtId="0" fontId="252" fillId="0" borderId="0" applyNumberFormat="0" applyFill="0" applyBorder="0" applyAlignment="0" applyProtection="0">
      <alignment vertical="top"/>
      <protection locked="0"/>
    </xf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173" fontId="143" fillId="0" borderId="90">
      <alignment vertical="center"/>
    </xf>
    <xf numFmtId="0" fontId="143" fillId="0" borderId="189" applyFont="0" applyBorder="0">
      <alignment horizontal="center" vertical="center"/>
    </xf>
    <xf numFmtId="0" fontId="143" fillId="0" borderId="189" applyFont="0" applyBorder="0">
      <alignment horizontal="center" vertical="center"/>
    </xf>
    <xf numFmtId="0" fontId="204" fillId="0" borderId="0" applyBorder="0"/>
    <xf numFmtId="0" fontId="108" fillId="0" borderId="0" applyFont="0" applyFill="0" applyBorder="0" applyAlignment="0" applyProtection="0"/>
    <xf numFmtId="0" fontId="108" fillId="0" borderId="0" applyFont="0" applyFill="0" applyBorder="0" applyAlignment="0" applyProtection="0"/>
    <xf numFmtId="4" fontId="253" fillId="0" borderId="199" applyFont="0" applyBorder="0" applyAlignment="0">
      <alignment vertical="center"/>
    </xf>
    <xf numFmtId="0" fontId="226" fillId="0" borderId="0" applyNumberFormat="0" applyFont="0" applyFill="0" applyBorder="0" applyProtection="0">
      <alignment horizontal="distributed" vertical="center" justifyLastLine="1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254" fillId="0" borderId="0">
      <protection locked="0"/>
    </xf>
    <xf numFmtId="171" fontId="254" fillId="0" borderId="0">
      <protection locked="0"/>
    </xf>
    <xf numFmtId="171" fontId="254" fillId="0" borderId="0">
      <protection locked="0"/>
    </xf>
    <xf numFmtId="0" fontId="254" fillId="0" borderId="0">
      <protection locked="0"/>
    </xf>
    <xf numFmtId="275" fontId="124" fillId="0" borderId="0">
      <protection locked="0"/>
    </xf>
    <xf numFmtId="0" fontId="254" fillId="0" borderId="0">
      <protection locked="0"/>
    </xf>
    <xf numFmtId="275" fontId="124" fillId="0" borderId="0">
      <protection locked="0"/>
    </xf>
    <xf numFmtId="275" fontId="124" fillId="0" borderId="0">
      <protection locked="0"/>
    </xf>
    <xf numFmtId="0" fontId="25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171" fontId="25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285" fontId="125" fillId="0" borderId="0" applyFont="0" applyFill="0" applyBorder="0" applyProtection="0">
      <alignment horizontal="center" vertical="center"/>
    </xf>
    <xf numFmtId="341" fontId="125" fillId="0" borderId="0" applyFont="0" applyFill="0" applyBorder="0" applyProtection="0">
      <alignment horizontal="center" vertical="center"/>
    </xf>
    <xf numFmtId="9" fontId="154" fillId="23" borderId="0" applyFill="0" applyBorder="0" applyProtection="0">
      <alignment horizontal="right"/>
    </xf>
    <xf numFmtId="10" fontId="154" fillId="0" borderId="0" applyFill="0" applyBorder="0" applyProtection="0">
      <alignment horizontal="right"/>
    </xf>
    <xf numFmtId="9" fontId="124" fillId="0" borderId="0" applyFont="0" applyFill="0" applyBorder="0" applyAlignment="0" applyProtection="0">
      <alignment vertical="center"/>
    </xf>
    <xf numFmtId="9" fontId="135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35" fillId="0" borderId="0" applyFont="0" applyFill="0" applyBorder="0" applyAlignment="0" applyProtection="0"/>
    <xf numFmtId="9" fontId="124" fillId="0" borderId="0" applyFont="0" applyFill="0" applyBorder="0" applyAlignment="0" applyProtection="0">
      <alignment vertical="center"/>
    </xf>
    <xf numFmtId="9" fontId="225" fillId="0" borderId="0" applyFont="0" applyFill="0" applyBorder="0" applyAlignment="0" applyProtection="0">
      <alignment vertical="center"/>
    </xf>
    <xf numFmtId="9" fontId="107" fillId="0" borderId="0" applyFont="0" applyFill="0" applyBorder="0" applyAlignment="0" applyProtection="0"/>
    <xf numFmtId="9" fontId="255" fillId="0" borderId="0"/>
    <xf numFmtId="9" fontId="224" fillId="0" borderId="0" applyFont="0" applyFill="0" applyBorder="0" applyAlignment="0" applyProtection="0"/>
    <xf numFmtId="342" fontId="124" fillId="0" borderId="0" applyFont="0" applyFill="0" applyBorder="0" applyAlignment="0" applyProtection="0"/>
    <xf numFmtId="277" fontId="226" fillId="0" borderId="0" applyFont="0" applyFill="0" applyBorder="0" applyAlignment="0" applyProtection="0"/>
    <xf numFmtId="0" fontId="256" fillId="0" borderId="0"/>
    <xf numFmtId="343" fontId="124" fillId="0" borderId="8" applyBorder="0"/>
    <xf numFmtId="49" fontId="248" fillId="0" borderId="200" applyFill="0" applyBorder="0">
      <alignment horizontal="center" vertical="center"/>
      <protection locked="0"/>
    </xf>
    <xf numFmtId="49" fontId="248" fillId="0" borderId="200" applyFill="0" applyBorder="0">
      <alignment horizontal="center" vertical="center"/>
      <protection locked="0"/>
    </xf>
    <xf numFmtId="0" fontId="257" fillId="0" borderId="0" applyNumberFormat="0" applyFont="0" applyFill="0" applyBorder="0" applyProtection="0">
      <alignment horizontal="centerContinuous" vertical="center"/>
    </xf>
    <xf numFmtId="0" fontId="258" fillId="0" borderId="0" applyNumberFormat="0" applyFont="0" applyFill="0" applyBorder="0" applyProtection="0">
      <alignment horizontal="centerContinuous" vertical="center"/>
    </xf>
    <xf numFmtId="302" fontId="258" fillId="0" borderId="0" applyNumberFormat="0" applyFont="0" applyFill="0" applyBorder="0" applyProtection="0">
      <alignment horizontal="centerContinuous"/>
    </xf>
    <xf numFmtId="0" fontId="258" fillId="0" borderId="0" applyNumberFormat="0" applyFont="0" applyFill="0" applyBorder="0" applyProtection="0">
      <alignment horizontal="centerContinuous" vertical="center"/>
    </xf>
    <xf numFmtId="0" fontId="226" fillId="0" borderId="0" applyNumberFormat="0" applyFont="0" applyFill="0" applyBorder="0" applyProtection="0">
      <alignment horizontal="centerContinuous" vertical="center"/>
    </xf>
    <xf numFmtId="302" fontId="258" fillId="0" borderId="0" applyNumberFormat="0" applyFont="0" applyFill="0" applyBorder="0" applyProtection="0">
      <alignment horizontal="centerContinuous" vertical="center"/>
    </xf>
    <xf numFmtId="0" fontId="259" fillId="0" borderId="0" applyProtection="0">
      <alignment vertical="center"/>
      <protection locked="0"/>
    </xf>
    <xf numFmtId="302" fontId="257" fillId="0" borderId="77" applyFont="0" applyFill="0" applyBorder="0" applyAlignment="0" applyProtection="0">
      <alignment vertical="center"/>
    </xf>
    <xf numFmtId="344" fontId="257" fillId="0" borderId="77" applyFont="0" applyFill="0" applyBorder="0" applyAlignment="0" applyProtection="0">
      <alignment vertical="center"/>
    </xf>
    <xf numFmtId="0" fontId="260" fillId="0" borderId="0">
      <alignment vertical="center"/>
    </xf>
    <xf numFmtId="0" fontId="127" fillId="0" borderId="0"/>
    <xf numFmtId="309" fontId="257" fillId="0" borderId="201" applyFont="0" applyAlignment="0" applyProtection="0">
      <alignment vertical="center"/>
    </xf>
    <xf numFmtId="1" fontId="258" fillId="0" borderId="0" applyFont="0" applyFill="0" applyBorder="0" applyProtection="0">
      <alignment horizontal="centerContinuous" vertical="center"/>
    </xf>
    <xf numFmtId="345" fontId="247" fillId="0" borderId="0">
      <alignment vertical="center"/>
    </xf>
    <xf numFmtId="0" fontId="258" fillId="0" borderId="0" applyFont="0" applyFill="0" applyBorder="0" applyProtection="0">
      <alignment horizontal="centerContinuous" vertical="center"/>
    </xf>
    <xf numFmtId="263" fontId="258" fillId="0" borderId="0" applyFont="0" applyFill="0" applyBorder="0" applyProtection="0">
      <alignment horizontal="centerContinuous" vertical="center"/>
    </xf>
    <xf numFmtId="346" fontId="258" fillId="0" borderId="49" applyFont="0" applyFill="0" applyBorder="0" applyProtection="0">
      <alignment horizontal="right" vertical="center"/>
      <protection locked="0"/>
    </xf>
    <xf numFmtId="346" fontId="143" fillId="0" borderId="0" applyFont="0" applyFill="0" applyBorder="0" applyAlignment="0" applyProtection="0">
      <alignment vertical="center"/>
    </xf>
    <xf numFmtId="165" fontId="261" fillId="0" borderId="0" applyFont="0" applyFill="0" applyBorder="0" applyAlignment="0" applyProtection="0">
      <alignment vertical="center"/>
    </xf>
    <xf numFmtId="165" fontId="114" fillId="0" borderId="0" applyFont="0" applyFill="0" applyBorder="0" applyAlignment="0" applyProtection="0">
      <alignment vertical="center"/>
    </xf>
    <xf numFmtId="165" fontId="225" fillId="0" borderId="0" applyFont="0" applyFill="0" applyBorder="0" applyAlignment="0" applyProtection="0">
      <alignment vertical="center"/>
    </xf>
    <xf numFmtId="165" fontId="225" fillId="0" borderId="0" applyFont="0" applyFill="0" applyBorder="0" applyAlignment="0" applyProtection="0">
      <alignment vertical="center"/>
    </xf>
    <xf numFmtId="165" fontId="225" fillId="0" borderId="0" applyFont="0" applyFill="0" applyBorder="0" applyAlignment="0" applyProtection="0">
      <alignment vertical="center"/>
    </xf>
    <xf numFmtId="173" fontId="255" fillId="0" borderId="0"/>
    <xf numFmtId="165" fontId="127" fillId="0" borderId="0" applyFont="0" applyFill="0" applyBorder="0" applyAlignment="0" applyProtection="0">
      <alignment vertical="center"/>
    </xf>
    <xf numFmtId="41" fontId="224" fillId="0" borderId="0" applyFont="0" applyFill="0" applyBorder="0" applyAlignment="0" applyProtection="0"/>
    <xf numFmtId="41" fontId="262" fillId="0" borderId="0" applyFont="0" applyFill="0" applyBorder="0" applyAlignment="0" applyProtection="0"/>
    <xf numFmtId="0" fontId="124" fillId="0" borderId="0"/>
    <xf numFmtId="165" fontId="124" fillId="0" borderId="0" applyFont="0" applyFill="0" applyBorder="0" applyAlignment="0" applyProtection="0"/>
    <xf numFmtId="8" fontId="261" fillId="0" borderId="0" applyFont="0" applyFill="0" applyBorder="0" applyAlignment="0" applyProtection="0"/>
    <xf numFmtId="8" fontId="261" fillId="0" borderId="0" applyFont="0" applyFill="0" applyBorder="0" applyAlignment="0" applyProtection="0"/>
    <xf numFmtId="0" fontId="125" fillId="0" borderId="0"/>
    <xf numFmtId="0" fontId="125" fillId="0" borderId="0"/>
    <xf numFmtId="0" fontId="109" fillId="0" borderId="0"/>
    <xf numFmtId="0" fontId="109" fillId="0" borderId="0"/>
    <xf numFmtId="0" fontId="134" fillId="0" borderId="94"/>
    <xf numFmtId="0" fontId="263" fillId="0" borderId="200" applyBorder="0">
      <alignment horizontal="distributed" vertical="center"/>
      <protection locked="0"/>
    </xf>
    <xf numFmtId="0" fontId="263" fillId="0" borderId="200" applyBorder="0">
      <alignment horizontal="distributed" vertical="center"/>
      <protection locked="0"/>
    </xf>
    <xf numFmtId="0" fontId="204" fillId="0" borderId="0"/>
    <xf numFmtId="347" fontId="204" fillId="0" borderId="189" applyBorder="0">
      <alignment vertical="center"/>
    </xf>
    <xf numFmtId="347" fontId="204" fillId="0" borderId="189" applyBorder="0">
      <alignment vertical="center"/>
    </xf>
    <xf numFmtId="348" fontId="232" fillId="0" borderId="0" applyFill="0" applyBorder="0">
      <alignment horizontal="centerContinuous"/>
    </xf>
    <xf numFmtId="349" fontId="232" fillId="0" borderId="0" applyFill="0" applyBorder="0">
      <alignment horizontal="centerContinuous"/>
    </xf>
    <xf numFmtId="350" fontId="124" fillId="0" borderId="0" applyFont="0" applyFill="0" applyBorder="0" applyAlignment="0" applyProtection="0"/>
    <xf numFmtId="0" fontId="264" fillId="0" borderId="0">
      <alignment vertical="center"/>
    </xf>
    <xf numFmtId="0" fontId="265" fillId="0" borderId="0">
      <alignment horizontal="center" vertical="center"/>
    </xf>
    <xf numFmtId="0" fontId="257" fillId="0" borderId="0" applyNumberFormat="0" applyFont="0" applyFill="0" applyBorder="0" applyProtection="0">
      <alignment vertical="center"/>
    </xf>
    <xf numFmtId="4" fontId="157" fillId="0" borderId="0">
      <protection locked="0"/>
    </xf>
    <xf numFmtId="0" fontId="246" fillId="0" borderId="0"/>
    <xf numFmtId="4" fontId="157" fillId="0" borderId="0">
      <protection locked="0"/>
    </xf>
    <xf numFmtId="351" fontId="247" fillId="0" borderId="0">
      <protection locked="0"/>
    </xf>
    <xf numFmtId="352" fontId="171" fillId="0" borderId="0" applyFill="0" applyBorder="0">
      <alignment horizontal="centerContinuous"/>
    </xf>
    <xf numFmtId="353" fontId="232" fillId="0" borderId="0" applyFill="0" applyBorder="0">
      <alignment horizontal="centerContinuous"/>
    </xf>
    <xf numFmtId="354" fontId="232" fillId="0" borderId="0" applyFill="0" applyBorder="0">
      <alignment horizontal="centerContinuous"/>
    </xf>
    <xf numFmtId="0" fontId="124" fillId="0" borderId="0"/>
    <xf numFmtId="0" fontId="125" fillId="0" borderId="0" applyNumberFormat="0" applyFont="0" applyFill="0" applyBorder="0" applyProtection="0">
      <alignment vertical="center"/>
    </xf>
    <xf numFmtId="0" fontId="125" fillId="0" borderId="0"/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254" fillId="0" borderId="0">
      <protection locked="0"/>
    </xf>
    <xf numFmtId="171" fontId="254" fillId="0" borderId="0">
      <protection locked="0"/>
    </xf>
    <xf numFmtId="171" fontId="254" fillId="0" borderId="0">
      <protection locked="0"/>
    </xf>
    <xf numFmtId="0" fontId="254" fillId="0" borderId="0">
      <protection locked="0"/>
    </xf>
    <xf numFmtId="275" fontId="124" fillId="0" borderId="0">
      <protection locked="0"/>
    </xf>
    <xf numFmtId="0" fontId="254" fillId="0" borderId="0">
      <protection locked="0"/>
    </xf>
    <xf numFmtId="275" fontId="124" fillId="0" borderId="0">
      <protection locked="0"/>
    </xf>
    <xf numFmtId="275" fontId="124" fillId="0" borderId="0">
      <protection locked="0"/>
    </xf>
    <xf numFmtId="0" fontId="25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171" fontId="25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355" fontId="125" fillId="0" borderId="0" applyFont="0" applyFill="0" applyBorder="0" applyProtection="0">
      <alignment vertical="center"/>
    </xf>
    <xf numFmtId="38" fontId="226" fillId="0" borderId="0" applyFont="0" applyFill="0" applyBorder="0" applyProtection="0">
      <alignment vertical="center"/>
    </xf>
    <xf numFmtId="173" fontId="125" fillId="0" borderId="202">
      <alignment horizontal="center" vertical="center"/>
    </xf>
    <xf numFmtId="173" fontId="125" fillId="0" borderId="202">
      <alignment horizontal="center" vertical="center"/>
    </xf>
    <xf numFmtId="165" fontId="124" fillId="0" borderId="0" applyFont="0" applyFill="0" applyBorder="0" applyAlignment="0" applyProtection="0"/>
    <xf numFmtId="173" fontId="125" fillId="0" borderId="0" applyNumberFormat="0" applyFont="0" applyFill="0" applyBorder="0" applyProtection="0">
      <alignment vertical="center"/>
    </xf>
    <xf numFmtId="173" fontId="143" fillId="0" borderId="203">
      <alignment vertical="center"/>
    </xf>
    <xf numFmtId="356" fontId="108" fillId="0" borderId="189"/>
    <xf numFmtId="356" fontId="108" fillId="0" borderId="189"/>
    <xf numFmtId="340" fontId="154" fillId="23" borderId="0" applyFill="0" applyBorder="0" applyProtection="0">
      <alignment horizontal="right"/>
    </xf>
    <xf numFmtId="38" fontId="226" fillId="0" borderId="0" applyFont="0" applyFill="0" applyBorder="0" applyAlignment="0" applyProtection="0">
      <alignment vertical="center"/>
    </xf>
    <xf numFmtId="291" fontId="226" fillId="0" borderId="0" applyFont="0" applyFill="0" applyBorder="0" applyAlignment="0" applyProtection="0">
      <alignment vertical="center"/>
    </xf>
    <xf numFmtId="38" fontId="226" fillId="0" borderId="0" applyFill="0" applyBorder="0" applyAlignment="0" applyProtection="0">
      <alignment vertical="center"/>
    </xf>
    <xf numFmtId="357" fontId="246" fillId="0" borderId="0" applyFont="0" applyFill="0" applyBorder="0" applyAlignment="0" applyProtection="0">
      <alignment horizontal="right"/>
    </xf>
    <xf numFmtId="358" fontId="122" fillId="0" borderId="0" applyFont="0" applyFill="0" applyBorder="0" applyAlignment="0" applyProtection="0"/>
    <xf numFmtId="359" fontId="122" fillId="0" borderId="0" applyFont="0" applyFill="0" applyBorder="0" applyAlignment="0" applyProtection="0"/>
    <xf numFmtId="337" fontId="248" fillId="0" borderId="189">
      <alignment vertical="center"/>
    </xf>
    <xf numFmtId="337" fontId="248" fillId="0" borderId="189">
      <alignment vertical="center"/>
    </xf>
    <xf numFmtId="360" fontId="122" fillId="0" borderId="0" applyFont="0" applyFill="0" applyBorder="0" applyAlignment="0" applyProtection="0"/>
    <xf numFmtId="361" fontId="122" fillId="0" borderId="0" applyFont="0" applyFill="0" applyBorder="0" applyAlignment="0" applyProtection="0"/>
    <xf numFmtId="165" fontId="125" fillId="0" borderId="0" applyFont="0" applyFill="0" applyBorder="0" applyAlignment="0" applyProtection="0"/>
    <xf numFmtId="362" fontId="125" fillId="0" borderId="0" applyFont="0" applyFill="0" applyBorder="0" applyAlignment="0" applyProtection="0"/>
    <xf numFmtId="0" fontId="266" fillId="0" borderId="0">
      <alignment horizontal="centerContinuous" vertical="center"/>
    </xf>
    <xf numFmtId="2" fontId="267" fillId="0" borderId="49" applyNumberFormat="0" applyFont="0" applyFill="0" applyAlignment="0" applyProtection="0">
      <alignment vertical="center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254" fillId="0" borderId="0">
      <protection locked="0"/>
    </xf>
    <xf numFmtId="171" fontId="254" fillId="0" borderId="0">
      <protection locked="0"/>
    </xf>
    <xf numFmtId="171" fontId="254" fillId="0" borderId="0">
      <protection locked="0"/>
    </xf>
    <xf numFmtId="0" fontId="254" fillId="0" borderId="0">
      <protection locked="0"/>
    </xf>
    <xf numFmtId="275" fontId="124" fillId="0" borderId="0">
      <protection locked="0"/>
    </xf>
    <xf numFmtId="0" fontId="254" fillId="0" borderId="0">
      <protection locked="0"/>
    </xf>
    <xf numFmtId="275" fontId="124" fillId="0" borderId="0">
      <protection locked="0"/>
    </xf>
    <xf numFmtId="275" fontId="124" fillId="0" borderId="0">
      <protection locked="0"/>
    </xf>
    <xf numFmtId="0" fontId="25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171" fontId="25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5" fillId="0" borderId="0" applyFont="0" applyFill="0" applyBorder="0" applyAlignment="0" applyProtection="0"/>
    <xf numFmtId="363" fontId="247" fillId="0" borderId="0">
      <protection locked="0"/>
    </xf>
    <xf numFmtId="0" fontId="124" fillId="0" borderId="0"/>
    <xf numFmtId="0" fontId="127" fillId="0" borderId="49">
      <alignment horizontal="center" vertical="center"/>
    </xf>
    <xf numFmtId="0" fontId="127" fillId="0" borderId="49">
      <alignment horizontal="left" vertical="center"/>
    </xf>
    <xf numFmtId="0" fontId="127" fillId="0" borderId="49">
      <alignment vertical="center" textRotation="255"/>
    </xf>
    <xf numFmtId="0" fontId="124" fillId="0" borderId="0">
      <protection locked="0"/>
    </xf>
    <xf numFmtId="0" fontId="124" fillId="0" borderId="0">
      <protection locked="0"/>
    </xf>
    <xf numFmtId="0" fontId="254" fillId="0" borderId="0">
      <protection locked="0"/>
    </xf>
    <xf numFmtId="171" fontId="254" fillId="0" borderId="0">
      <protection locked="0"/>
    </xf>
    <xf numFmtId="171" fontId="254" fillId="0" borderId="0">
      <protection locked="0"/>
    </xf>
    <xf numFmtId="0" fontId="254" fillId="0" borderId="0">
      <protection locked="0"/>
    </xf>
    <xf numFmtId="275" fontId="124" fillId="0" borderId="0">
      <protection locked="0"/>
    </xf>
    <xf numFmtId="0" fontId="254" fillId="0" borderId="0">
      <protection locked="0"/>
    </xf>
    <xf numFmtId="275" fontId="124" fillId="0" borderId="0">
      <protection locked="0"/>
    </xf>
    <xf numFmtId="275" fontId="124" fillId="0" borderId="0">
      <protection locked="0"/>
    </xf>
    <xf numFmtId="0" fontId="25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171" fontId="254" fillId="0" borderId="0">
      <protection locked="0"/>
    </xf>
    <xf numFmtId="0" fontId="124" fillId="0" borderId="0">
      <protection locked="0"/>
    </xf>
    <xf numFmtId="0" fontId="124" fillId="0" borderId="0">
      <protection locked="0"/>
    </xf>
    <xf numFmtId="0" fontId="124" fillId="0" borderId="0"/>
    <xf numFmtId="0" fontId="225" fillId="0" borderId="0">
      <alignment vertical="center"/>
    </xf>
    <xf numFmtId="0" fontId="127" fillId="0" borderId="0">
      <alignment vertical="center"/>
    </xf>
    <xf numFmtId="0" fontId="224" fillId="0" borderId="0"/>
    <xf numFmtId="0" fontId="224" fillId="0" borderId="0">
      <alignment vertical="center"/>
    </xf>
    <xf numFmtId="0" fontId="261" fillId="0" borderId="0"/>
    <xf numFmtId="0" fontId="128" fillId="0" borderId="0" applyNumberFormat="0" applyFont="0" applyFill="0" applyBorder="0" applyProtection="0">
      <alignment vertical="center"/>
    </xf>
    <xf numFmtId="0" fontId="143" fillId="0" borderId="0"/>
    <xf numFmtId="0" fontId="143" fillId="0" borderId="0" applyProtection="0"/>
    <xf numFmtId="0" fontId="268" fillId="0" borderId="0" applyNumberFormat="0" applyFill="0" applyBorder="0" applyAlignment="0" applyProtection="0">
      <alignment vertical="top"/>
      <protection locked="0"/>
    </xf>
    <xf numFmtId="0" fontId="214" fillId="0" borderId="0" applyNumberFormat="0" applyFill="0" applyBorder="0" applyAlignment="0" applyProtection="0">
      <alignment vertical="top"/>
      <protection locked="0"/>
    </xf>
    <xf numFmtId="0" fontId="157" fillId="0" borderId="181">
      <protection locked="0"/>
    </xf>
    <xf numFmtId="364" fontId="247" fillId="0" borderId="0">
      <protection locked="0"/>
    </xf>
    <xf numFmtId="365" fontId="247" fillId="0" borderId="0">
      <protection locked="0"/>
    </xf>
    <xf numFmtId="0" fontId="147" fillId="0" borderId="0"/>
    <xf numFmtId="165" fontId="171" fillId="0" borderId="0" applyFont="0" applyFill="0" applyBorder="0" applyAlignment="0" applyProtection="0"/>
    <xf numFmtId="167" fontId="171" fillId="0" borderId="0" applyFont="0" applyFill="0" applyBorder="0" applyAlignment="0" applyProtection="0"/>
    <xf numFmtId="315" fontId="138" fillId="0" borderId="0"/>
    <xf numFmtId="315" fontId="138" fillId="0" borderId="0"/>
    <xf numFmtId="315" fontId="138" fillId="0" borderId="0"/>
    <xf numFmtId="315" fontId="138" fillId="0" borderId="0"/>
    <xf numFmtId="315" fontId="138" fillId="0" borderId="0"/>
    <xf numFmtId="315" fontId="138" fillId="0" borderId="0"/>
    <xf numFmtId="315" fontId="138" fillId="0" borderId="0"/>
    <xf numFmtId="315" fontId="138" fillId="0" borderId="0"/>
    <xf numFmtId="315" fontId="138" fillId="0" borderId="0"/>
    <xf numFmtId="315" fontId="138" fillId="0" borderId="0"/>
    <xf numFmtId="315" fontId="138" fillId="0" borderId="0"/>
    <xf numFmtId="38" fontId="269" fillId="0" borderId="0" applyFont="0" applyFill="0" applyBorder="0" applyAlignment="0" applyProtection="0"/>
    <xf numFmtId="0" fontId="270" fillId="0" borderId="0"/>
    <xf numFmtId="221" fontId="171" fillId="0" borderId="0" applyFont="0" applyFill="0" applyBorder="0" applyAlignment="0" applyProtection="0"/>
    <xf numFmtId="6" fontId="138" fillId="0" borderId="0" applyFont="0" applyFill="0" applyBorder="0" applyAlignment="0" applyProtection="0"/>
    <xf numFmtId="247" fontId="171" fillId="0" borderId="0" applyFont="0" applyFill="0" applyBorder="0" applyAlignment="0" applyProtection="0"/>
    <xf numFmtId="366" fontId="271" fillId="0" borderId="0" applyNumberFormat="0" applyFont="0" applyFill="0" applyBorder="0" applyAlignment="0" applyProtection="0"/>
    <xf numFmtId="309" fontId="269" fillId="0" borderId="199">
      <alignment horizontal="center"/>
    </xf>
    <xf numFmtId="0" fontId="274" fillId="0" borderId="0" applyNumberFormat="0" applyFill="0" applyBorder="0" applyAlignment="0" applyProtection="0">
      <alignment vertical="top"/>
      <protection locked="0"/>
    </xf>
    <xf numFmtId="0" fontId="277" fillId="0" borderId="0"/>
    <xf numFmtId="191" fontId="277" fillId="0" borderId="0" applyFont="0" applyFill="0" applyBorder="0" applyAlignment="0" applyProtection="0"/>
    <xf numFmtId="0" fontId="108" fillId="0" borderId="0"/>
    <xf numFmtId="165" fontId="2" fillId="0" borderId="0" applyFont="0" applyFill="0" applyBorder="0" applyAlignment="0" applyProtection="0">
      <alignment vertical="center"/>
    </xf>
    <xf numFmtId="0" fontId="285" fillId="0" borderId="0" applyNumberFormat="0" applyFill="0" applyBorder="0" applyAlignment="0" applyProtection="0">
      <alignment vertical="top"/>
      <protection locked="0"/>
    </xf>
    <xf numFmtId="165" fontId="102" fillId="0" borderId="0" applyFont="0" applyFill="0" applyBorder="0" applyAlignment="0" applyProtection="0">
      <alignment vertical="center"/>
    </xf>
    <xf numFmtId="0" fontId="1" fillId="0" borderId="0">
      <alignment vertical="center"/>
    </xf>
    <xf numFmtId="43" fontId="1" fillId="0" borderId="0" applyFont="0" applyFill="0" applyBorder="0" applyAlignment="0" applyProtection="0"/>
    <xf numFmtId="0" fontId="1" fillId="0" borderId="0">
      <alignment vertical="center"/>
    </xf>
  </cellStyleXfs>
  <cellXfs count="2046">
    <xf numFmtId="0" fontId="0" fillId="0" borderId="0" xfId="0"/>
    <xf numFmtId="0" fontId="3" fillId="0" borderId="0" xfId="152" applyFont="1" applyFill="1" applyAlignment="1">
      <alignment vertical="center"/>
    </xf>
    <xf numFmtId="0" fontId="3" fillId="0" borderId="0" xfId="152" applyFont="1" applyFill="1" applyBorder="1" applyAlignment="1">
      <alignment vertical="center"/>
    </xf>
    <xf numFmtId="0" fontId="4" fillId="0" borderId="0" xfId="152" applyFont="1" applyFill="1" applyAlignment="1">
      <alignment vertical="center"/>
    </xf>
    <xf numFmtId="0" fontId="4" fillId="0" borderId="0" xfId="152" applyFont="1" applyFill="1" applyAlignment="1">
      <alignment horizontal="center" vertical="center"/>
    </xf>
    <xf numFmtId="0" fontId="4" fillId="0" borderId="0" xfId="152" applyFont="1" applyFill="1" applyAlignment="1"/>
    <xf numFmtId="0" fontId="6" fillId="2" borderId="1" xfId="152" applyFont="1" applyFill="1" applyBorder="1" applyAlignment="1">
      <alignment horizontal="center" vertical="center"/>
    </xf>
    <xf numFmtId="0" fontId="6" fillId="2" borderId="2" xfId="152" applyFont="1" applyFill="1" applyBorder="1" applyAlignment="1">
      <alignment horizontal="center" vertical="center"/>
    </xf>
    <xf numFmtId="0" fontId="6" fillId="2" borderId="2" xfId="152" applyFont="1" applyFill="1" applyBorder="1" applyAlignment="1">
      <alignment horizontal="center" vertical="center" wrapText="1"/>
    </xf>
    <xf numFmtId="0" fontId="6" fillId="2" borderId="3" xfId="152" applyFont="1" applyFill="1" applyBorder="1" applyAlignment="1">
      <alignment horizontal="center" vertical="center"/>
    </xf>
    <xf numFmtId="0" fontId="0" fillId="0" borderId="4" xfId="152" applyNumberFormat="1" applyFont="1" applyFill="1" applyBorder="1" applyAlignment="1">
      <alignment horizontal="center" vertical="center"/>
    </xf>
    <xf numFmtId="16" fontId="0" fillId="0" borderId="5" xfId="152" applyNumberFormat="1" applyFont="1" applyFill="1" applyBorder="1" applyAlignment="1">
      <alignment horizontal="left" vertical="center"/>
    </xf>
    <xf numFmtId="0" fontId="0" fillId="0" borderId="6" xfId="132" applyFont="1" applyFill="1" applyBorder="1" applyAlignment="1">
      <alignment horizontal="center" vertical="center"/>
    </xf>
    <xf numFmtId="41" fontId="0" fillId="0" borderId="6" xfId="114" applyNumberFormat="1" applyFont="1" applyFill="1" applyBorder="1" applyAlignment="1">
      <alignment horizontal="center" vertical="center"/>
    </xf>
    <xf numFmtId="165" fontId="0" fillId="0" borderId="6" xfId="114" applyNumberFormat="1" applyFont="1" applyFill="1" applyBorder="1" applyAlignment="1">
      <alignment horizontal="center" vertical="center"/>
    </xf>
    <xf numFmtId="165" fontId="0" fillId="0" borderId="7" xfId="114" applyNumberFormat="1" applyFont="1" applyFill="1" applyBorder="1" applyAlignment="1">
      <alignment horizontal="center" vertical="center"/>
    </xf>
    <xf numFmtId="165" fontId="6" fillId="2" borderId="12" xfId="114" applyNumberFormat="1" applyFont="1" applyFill="1" applyBorder="1" applyAlignment="1">
      <alignment horizontal="center" vertical="center"/>
    </xf>
    <xf numFmtId="165" fontId="6" fillId="2" borderId="13" xfId="114" applyNumberFormat="1" applyFont="1" applyFill="1" applyBorder="1" applyAlignment="1">
      <alignment horizontal="center" vertical="center"/>
    </xf>
    <xf numFmtId="165" fontId="6" fillId="2" borderId="17" xfId="114" applyNumberFormat="1" applyFont="1" applyFill="1" applyBorder="1" applyAlignment="1">
      <alignment horizontal="center" vertical="center"/>
    </xf>
    <xf numFmtId="16" fontId="6" fillId="2" borderId="18" xfId="152" applyNumberFormat="1" applyFont="1" applyFill="1" applyBorder="1" applyAlignment="1">
      <alignment horizontal="center" vertical="center"/>
    </xf>
    <xf numFmtId="165" fontId="6" fillId="4" borderId="3" xfId="114" applyNumberFormat="1" applyFont="1" applyFill="1" applyBorder="1" applyAlignment="1">
      <alignment horizontal="center" vertical="center"/>
    </xf>
    <xf numFmtId="165" fontId="6" fillId="4" borderId="22" xfId="114" applyNumberFormat="1" applyFont="1" applyFill="1" applyBorder="1" applyAlignment="1">
      <alignment horizontal="center" vertical="center"/>
    </xf>
    <xf numFmtId="165" fontId="6" fillId="4" borderId="29" xfId="114" applyNumberFormat="1" applyFont="1" applyFill="1" applyBorder="1" applyAlignment="1">
      <alignment horizontal="center" vertical="center"/>
    </xf>
    <xf numFmtId="165" fontId="6" fillId="4" borderId="30" xfId="114" applyNumberFormat="1" applyFont="1" applyFill="1" applyBorder="1" applyAlignment="1">
      <alignment horizontal="center" vertical="center"/>
    </xf>
    <xf numFmtId="0" fontId="0" fillId="0" borderId="31" xfId="152" applyNumberFormat="1" applyFont="1" applyFill="1" applyBorder="1" applyAlignment="1">
      <alignment horizontal="center" vertical="center"/>
    </xf>
    <xf numFmtId="16" fontId="0" fillId="0" borderId="32" xfId="152" applyNumberFormat="1" applyFont="1" applyFill="1" applyBorder="1" applyAlignment="1">
      <alignment horizontal="left" vertical="center"/>
    </xf>
    <xf numFmtId="0" fontId="0" fillId="0" borderId="33" xfId="132" applyFont="1" applyFill="1" applyBorder="1" applyAlignment="1">
      <alignment horizontal="center" vertical="center"/>
    </xf>
    <xf numFmtId="41" fontId="0" fillId="0" borderId="33" xfId="114" applyNumberFormat="1" applyFont="1" applyFill="1" applyBorder="1" applyAlignment="1">
      <alignment horizontal="center" vertical="center"/>
    </xf>
    <xf numFmtId="165" fontId="0" fillId="0" borderId="33" xfId="114" applyNumberFormat="1" applyFont="1" applyFill="1" applyBorder="1" applyAlignment="1">
      <alignment horizontal="center" vertical="center"/>
    </xf>
    <xf numFmtId="165" fontId="0" fillId="0" borderId="34" xfId="114" applyNumberFormat="1" applyFont="1" applyFill="1" applyBorder="1" applyAlignment="1">
      <alignment horizontal="center" vertical="center"/>
    </xf>
    <xf numFmtId="0" fontId="0" fillId="3" borderId="35" xfId="152" applyNumberFormat="1" applyFont="1" applyFill="1" applyBorder="1" applyAlignment="1">
      <alignment horizontal="center" vertical="center"/>
    </xf>
    <xf numFmtId="16" fontId="0" fillId="0" borderId="21" xfId="152" applyNumberFormat="1" applyFont="1" applyFill="1" applyBorder="1" applyAlignment="1">
      <alignment horizontal="left" vertical="center"/>
    </xf>
    <xf numFmtId="0" fontId="0" fillId="0" borderId="36" xfId="132" applyFont="1" applyFill="1" applyBorder="1" applyAlignment="1">
      <alignment horizontal="center" vertical="center"/>
    </xf>
    <xf numFmtId="41" fontId="0" fillId="0" borderId="2" xfId="114" applyNumberFormat="1" applyFont="1" applyFill="1" applyBorder="1" applyAlignment="1">
      <alignment horizontal="center" vertical="center"/>
    </xf>
    <xf numFmtId="165" fontId="0" fillId="0" borderId="2" xfId="114" applyNumberFormat="1" applyFont="1" applyFill="1" applyBorder="1" applyAlignment="1">
      <alignment horizontal="center" vertical="center"/>
    </xf>
    <xf numFmtId="0" fontId="0" fillId="3" borderId="35" xfId="152" applyNumberFormat="1" applyFont="1" applyFill="1" applyBorder="1" applyAlignment="1">
      <alignment vertical="center"/>
    </xf>
    <xf numFmtId="0" fontId="0" fillId="0" borderId="13" xfId="152" applyNumberFormat="1" applyFont="1" applyFill="1" applyBorder="1" applyAlignment="1">
      <alignment horizontal="center" vertical="center"/>
    </xf>
    <xf numFmtId="16" fontId="0" fillId="3" borderId="21" xfId="152" applyNumberFormat="1" applyFont="1" applyFill="1" applyBorder="1" applyAlignment="1">
      <alignment horizontal="left" vertical="center"/>
    </xf>
    <xf numFmtId="0" fontId="0" fillId="0" borderId="2" xfId="132" applyFont="1" applyFill="1" applyBorder="1" applyAlignment="1">
      <alignment horizontal="center" vertical="center"/>
    </xf>
    <xf numFmtId="41" fontId="0" fillId="3" borderId="2" xfId="114" applyNumberFormat="1" applyFont="1" applyFill="1" applyBorder="1" applyAlignment="1">
      <alignment horizontal="center" vertical="center"/>
    </xf>
    <xf numFmtId="165" fontId="0" fillId="0" borderId="37" xfId="114" applyNumberFormat="1" applyFont="1" applyFill="1" applyBorder="1" applyAlignment="1">
      <alignment horizontal="center" vertical="center"/>
    </xf>
    <xf numFmtId="16" fontId="0" fillId="0" borderId="38" xfId="152" applyNumberFormat="1" applyFont="1" applyFill="1" applyBorder="1" applyAlignment="1">
      <alignment horizontal="left" vertical="center"/>
    </xf>
    <xf numFmtId="0" fontId="0" fillId="0" borderId="39" xfId="132" applyFont="1" applyFill="1" applyBorder="1" applyAlignment="1">
      <alignment horizontal="center" vertical="center"/>
    </xf>
    <xf numFmtId="41" fontId="0" fillId="0" borderId="40" xfId="114" applyNumberFormat="1" applyFont="1" applyFill="1" applyBorder="1" applyAlignment="1">
      <alignment horizontal="center" vertical="center"/>
    </xf>
    <xf numFmtId="165" fontId="0" fillId="0" borderId="40" xfId="114" applyNumberFormat="1" applyFont="1" applyFill="1" applyBorder="1" applyAlignment="1">
      <alignment horizontal="center" vertical="center"/>
    </xf>
    <xf numFmtId="0" fontId="0" fillId="3" borderId="41" xfId="152" applyNumberFormat="1" applyFont="1" applyFill="1" applyBorder="1" applyAlignment="1">
      <alignment horizontal="right" vertical="center"/>
    </xf>
    <xf numFmtId="165" fontId="6" fillId="2" borderId="29" xfId="114" applyNumberFormat="1" applyFont="1" applyFill="1" applyBorder="1" applyAlignment="1">
      <alignment horizontal="center" vertical="center"/>
    </xf>
    <xf numFmtId="165" fontId="6" fillId="2" borderId="30" xfId="114" applyNumberFormat="1" applyFont="1" applyFill="1" applyBorder="1" applyAlignment="1">
      <alignment horizontal="center" vertical="center"/>
    </xf>
    <xf numFmtId="16" fontId="4" fillId="0" borderId="42" xfId="152" applyNumberFormat="1" applyFont="1" applyFill="1" applyBorder="1" applyAlignment="1">
      <alignment horizontal="center" vertical="center"/>
    </xf>
    <xf numFmtId="16" fontId="4" fillId="0" borderId="43" xfId="152" applyNumberFormat="1" applyFont="1" applyFill="1" applyBorder="1" applyAlignment="1">
      <alignment horizontal="center" vertical="center"/>
    </xf>
    <xf numFmtId="0" fontId="4" fillId="0" borderId="43" xfId="132" applyFont="1" applyFill="1" applyBorder="1" applyAlignment="1">
      <alignment horizontal="center" vertical="center"/>
    </xf>
    <xf numFmtId="165" fontId="4" fillId="0" borderId="43" xfId="114" applyNumberFormat="1" applyFont="1" applyFill="1" applyBorder="1" applyAlignment="1">
      <alignment horizontal="center" vertical="center"/>
    </xf>
    <xf numFmtId="16" fontId="4" fillId="0" borderId="44" xfId="152" applyNumberFormat="1" applyFont="1" applyFill="1" applyBorder="1" applyAlignment="1">
      <alignment horizontal="center" vertical="center"/>
    </xf>
    <xf numFmtId="0" fontId="4" fillId="0" borderId="0" xfId="152" applyFont="1" applyFill="1" applyBorder="1" applyAlignment="1"/>
    <xf numFmtId="165" fontId="4" fillId="0" borderId="0" xfId="152" applyNumberFormat="1" applyFont="1" applyFill="1" applyAlignment="1">
      <alignment vertical="center"/>
    </xf>
    <xf numFmtId="0" fontId="4" fillId="0" borderId="45" xfId="152" applyFont="1" applyFill="1" applyBorder="1" applyAlignment="1">
      <alignment vertical="center"/>
    </xf>
    <xf numFmtId="0" fontId="4" fillId="0" borderId="46" xfId="152" applyFont="1" applyFill="1" applyBorder="1" applyAlignment="1">
      <alignment vertical="center"/>
    </xf>
    <xf numFmtId="0" fontId="4" fillId="0" borderId="47" xfId="152" applyFont="1" applyFill="1" applyBorder="1" applyAlignment="1">
      <alignment vertical="center"/>
    </xf>
    <xf numFmtId="0" fontId="4" fillId="3" borderId="0" xfId="152" applyFont="1" applyFill="1" applyBorder="1" applyAlignment="1">
      <alignment vertical="center"/>
    </xf>
    <xf numFmtId="0" fontId="4" fillId="0" borderId="0" xfId="152" applyFont="1" applyFill="1" applyBorder="1" applyAlignment="1">
      <alignment vertical="center"/>
    </xf>
    <xf numFmtId="0" fontId="4" fillId="0" borderId="48" xfId="152" applyFont="1" applyFill="1" applyBorder="1" applyAlignment="1">
      <alignment vertical="center"/>
    </xf>
    <xf numFmtId="0" fontId="4" fillId="0" borderId="49" xfId="152" applyFont="1" applyFill="1" applyBorder="1" applyAlignment="1">
      <alignment vertical="center"/>
    </xf>
    <xf numFmtId="0" fontId="4" fillId="0" borderId="50" xfId="152" applyFont="1" applyFill="1" applyBorder="1" applyAlignment="1">
      <alignment vertical="center"/>
    </xf>
    <xf numFmtId="0" fontId="4" fillId="0" borderId="0" xfId="152" applyFont="1"/>
    <xf numFmtId="0" fontId="8" fillId="0" borderId="0" xfId="152" applyFont="1" applyFill="1" applyAlignment="1">
      <alignment vertical="center"/>
    </xf>
    <xf numFmtId="0" fontId="8" fillId="0" borderId="0" xfId="152" applyFont="1" applyFill="1" applyAlignment="1">
      <alignment horizontal="center" vertical="center"/>
    </xf>
    <xf numFmtId="0" fontId="11" fillId="2" borderId="51" xfId="152" applyFont="1" applyFill="1" applyBorder="1" applyAlignment="1">
      <alignment horizontal="center" vertical="center"/>
    </xf>
    <xf numFmtId="0" fontId="11" fillId="2" borderId="33" xfId="152" applyFont="1" applyFill="1" applyBorder="1" applyAlignment="1">
      <alignment horizontal="center" vertical="center"/>
    </xf>
    <xf numFmtId="0" fontId="11" fillId="2" borderId="34" xfId="152" applyFont="1" applyFill="1" applyBorder="1" applyAlignment="1">
      <alignment horizontal="center" vertical="center"/>
    </xf>
    <xf numFmtId="0" fontId="11" fillId="2" borderId="34" xfId="152" applyFont="1" applyFill="1" applyBorder="1" applyAlignment="1">
      <alignment horizontal="center" vertical="center" wrapText="1"/>
    </xf>
    <xf numFmtId="0" fontId="11" fillId="2" borderId="52" xfId="152" applyFont="1" applyFill="1" applyBorder="1" applyAlignment="1">
      <alignment horizontal="center" vertical="center"/>
    </xf>
    <xf numFmtId="0" fontId="11" fillId="2" borderId="13" xfId="152" applyFont="1" applyFill="1" applyBorder="1" applyAlignment="1">
      <alignment horizontal="center" vertical="center"/>
    </xf>
    <xf numFmtId="0" fontId="13" fillId="0" borderId="53" xfId="152" applyNumberFormat="1" applyFont="1" applyFill="1" applyBorder="1" applyAlignment="1">
      <alignment horizontal="center" vertical="center"/>
    </xf>
    <xf numFmtId="0" fontId="14" fillId="3" borderId="54" xfId="153" applyFont="1" applyFill="1" applyBorder="1" applyAlignment="1">
      <alignment horizontal="left" vertical="center"/>
    </xf>
    <xf numFmtId="0" fontId="14" fillId="3" borderId="54" xfId="153" applyFont="1" applyFill="1" applyBorder="1" applyAlignment="1">
      <alignment horizontal="center" vertical="center"/>
    </xf>
    <xf numFmtId="174" fontId="14" fillId="3" borderId="55" xfId="1" applyNumberFormat="1" applyFont="1" applyFill="1" applyBorder="1" applyAlignment="1">
      <alignment horizontal="center" vertical="center"/>
    </xf>
    <xf numFmtId="174" fontId="14" fillId="3" borderId="56" xfId="1" applyNumberFormat="1" applyFont="1" applyFill="1" applyBorder="1" applyAlignment="1">
      <alignment horizontal="center" vertical="center"/>
    </xf>
    <xf numFmtId="0" fontId="13" fillId="0" borderId="13" xfId="152" applyNumberFormat="1" applyFont="1" applyFill="1" applyBorder="1" applyAlignment="1">
      <alignment horizontal="center" vertical="center"/>
    </xf>
    <xf numFmtId="0" fontId="13" fillId="0" borderId="57" xfId="152" applyNumberFormat="1" applyFont="1" applyFill="1" applyBorder="1" applyAlignment="1">
      <alignment horizontal="center" vertical="center"/>
    </xf>
    <xf numFmtId="0" fontId="14" fillId="3" borderId="58" xfId="153" applyFont="1" applyFill="1" applyBorder="1" applyAlignment="1">
      <alignment horizontal="left" vertical="center"/>
    </xf>
    <xf numFmtId="0" fontId="14" fillId="3" borderId="58" xfId="153" applyFont="1" applyFill="1" applyBorder="1" applyAlignment="1">
      <alignment horizontal="center" vertical="center"/>
    </xf>
    <xf numFmtId="174" fontId="14" fillId="3" borderId="59" xfId="1" applyNumberFormat="1" applyFont="1" applyFill="1" applyBorder="1" applyAlignment="1">
      <alignment horizontal="center" vertical="center"/>
    </xf>
    <xf numFmtId="174" fontId="14" fillId="3" borderId="60" xfId="1" applyNumberFormat="1" applyFont="1" applyFill="1" applyBorder="1" applyAlignment="1">
      <alignment horizontal="center" vertical="center"/>
    </xf>
    <xf numFmtId="0" fontId="13" fillId="0" borderId="18" xfId="152" applyNumberFormat="1" applyFont="1" applyFill="1" applyBorder="1" applyAlignment="1">
      <alignment horizontal="center" vertical="center"/>
    </xf>
    <xf numFmtId="0" fontId="13" fillId="0" borderId="62" xfId="152" applyNumberFormat="1" applyFont="1" applyFill="1" applyBorder="1" applyAlignment="1">
      <alignment horizontal="center" vertical="center"/>
    </xf>
    <xf numFmtId="0" fontId="14" fillId="3" borderId="63" xfId="153" applyFont="1" applyFill="1" applyBorder="1" applyAlignment="1">
      <alignment horizontal="left" vertical="center"/>
    </xf>
    <xf numFmtId="0" fontId="14" fillId="3" borderId="63" xfId="153" applyFont="1" applyFill="1" applyBorder="1" applyAlignment="1">
      <alignment horizontal="center" vertical="center"/>
    </xf>
    <xf numFmtId="174" fontId="14" fillId="3" borderId="64" xfId="1" applyNumberFormat="1" applyFont="1" applyFill="1" applyBorder="1" applyAlignment="1">
      <alignment horizontal="center" vertical="center"/>
    </xf>
    <xf numFmtId="174" fontId="14" fillId="3" borderId="65" xfId="1" applyNumberFormat="1" applyFont="1" applyFill="1" applyBorder="1" applyAlignment="1">
      <alignment horizontal="center" vertical="center"/>
    </xf>
    <xf numFmtId="0" fontId="13" fillId="0" borderId="4" xfId="152" applyNumberFormat="1" applyFont="1" applyFill="1" applyBorder="1" applyAlignment="1">
      <alignment horizontal="center" vertical="center"/>
    </xf>
    <xf numFmtId="174" fontId="14" fillId="3" borderId="67" xfId="1" applyNumberFormat="1" applyFont="1" applyFill="1" applyBorder="1" applyAlignment="1">
      <alignment horizontal="center" vertical="center"/>
    </xf>
    <xf numFmtId="0" fontId="14" fillId="3" borderId="68" xfId="153" applyFont="1" applyFill="1" applyBorder="1" applyAlignment="1">
      <alignment horizontal="left" vertical="center"/>
    </xf>
    <xf numFmtId="0" fontId="14" fillId="3" borderId="68" xfId="153" applyFont="1" applyFill="1" applyBorder="1" applyAlignment="1">
      <alignment horizontal="center" vertical="center"/>
    </xf>
    <xf numFmtId="174" fontId="14" fillId="3" borderId="69" xfId="1" applyNumberFormat="1" applyFont="1" applyFill="1" applyBorder="1" applyAlignment="1">
      <alignment horizontal="center" vertical="center"/>
    </xf>
    <xf numFmtId="174" fontId="14" fillId="3" borderId="70" xfId="1" applyNumberFormat="1" applyFont="1" applyFill="1" applyBorder="1" applyAlignment="1">
      <alignment horizontal="center" vertical="center"/>
    </xf>
    <xf numFmtId="0" fontId="14" fillId="3" borderId="71" xfId="153" applyFont="1" applyFill="1" applyBorder="1" applyAlignment="1">
      <alignment horizontal="left" vertical="center"/>
    </xf>
    <xf numFmtId="0" fontId="14" fillId="3" borderId="48" xfId="153" applyFont="1" applyFill="1" applyBorder="1" applyAlignment="1">
      <alignment horizontal="center" vertical="center"/>
    </xf>
    <xf numFmtId="174" fontId="14" fillId="3" borderId="72" xfId="1" applyNumberFormat="1" applyFont="1" applyFill="1" applyBorder="1" applyAlignment="1">
      <alignment horizontal="center" vertical="center"/>
    </xf>
    <xf numFmtId="0" fontId="14" fillId="3" borderId="73" xfId="153" applyFont="1" applyFill="1" applyBorder="1" applyAlignment="1">
      <alignment horizontal="left" vertical="center"/>
    </xf>
    <xf numFmtId="0" fontId="14" fillId="3" borderId="74" xfId="153" applyFont="1" applyFill="1" applyBorder="1" applyAlignment="1">
      <alignment horizontal="center" vertical="center"/>
    </xf>
    <xf numFmtId="174" fontId="14" fillId="3" borderId="75" xfId="1" applyNumberFormat="1" applyFont="1" applyFill="1" applyBorder="1" applyAlignment="1">
      <alignment horizontal="center" vertical="center"/>
    </xf>
    <xf numFmtId="0" fontId="13" fillId="3" borderId="57" xfId="152" applyNumberFormat="1" applyFont="1" applyFill="1" applyBorder="1" applyAlignment="1">
      <alignment horizontal="center" vertical="center"/>
    </xf>
    <xf numFmtId="0" fontId="14" fillId="3" borderId="76" xfId="153" applyFont="1" applyFill="1" applyBorder="1" applyAlignment="1">
      <alignment horizontal="left" vertical="center"/>
    </xf>
    <xf numFmtId="0" fontId="14" fillId="3" borderId="49" xfId="153" applyFont="1" applyFill="1" applyBorder="1" applyAlignment="1">
      <alignment horizontal="center" vertical="center"/>
    </xf>
    <xf numFmtId="174" fontId="14" fillId="3" borderId="77" xfId="1" applyNumberFormat="1" applyFont="1" applyFill="1" applyBorder="1" applyAlignment="1">
      <alignment horizontal="center" vertical="center"/>
    </xf>
    <xf numFmtId="0" fontId="13" fillId="0" borderId="78" xfId="152" applyNumberFormat="1" applyFont="1" applyFill="1" applyBorder="1" applyAlignment="1">
      <alignment horizontal="center" vertical="center"/>
    </xf>
    <xf numFmtId="0" fontId="14" fillId="3" borderId="79" xfId="153" applyFont="1" applyFill="1" applyBorder="1" applyAlignment="1">
      <alignment horizontal="left" vertical="center"/>
    </xf>
    <xf numFmtId="0" fontId="14" fillId="3" borderId="50" xfId="153" applyFont="1" applyFill="1" applyBorder="1" applyAlignment="1">
      <alignment horizontal="center" vertical="center"/>
    </xf>
    <xf numFmtId="174" fontId="14" fillId="3" borderId="80" xfId="1" applyNumberFormat="1" applyFont="1" applyFill="1" applyBorder="1" applyAlignment="1">
      <alignment horizontal="center" vertical="center"/>
    </xf>
    <xf numFmtId="0" fontId="14" fillId="0" borderId="71" xfId="153" applyFont="1" applyFill="1" applyBorder="1" applyAlignment="1">
      <alignment horizontal="left" vertical="center"/>
    </xf>
    <xf numFmtId="0" fontId="14" fillId="0" borderId="48" xfId="153" applyFont="1" applyFill="1" applyBorder="1" applyAlignment="1">
      <alignment horizontal="center" vertical="center"/>
    </xf>
    <xf numFmtId="174" fontId="14" fillId="0" borderId="72" xfId="1" applyNumberFormat="1" applyFont="1" applyFill="1" applyBorder="1" applyAlignment="1">
      <alignment horizontal="center" vertical="center"/>
    </xf>
    <xf numFmtId="174" fontId="14" fillId="0" borderId="56" xfId="1" applyNumberFormat="1" applyFont="1" applyFill="1" applyBorder="1" applyAlignment="1">
      <alignment horizontal="center" vertical="center"/>
    </xf>
    <xf numFmtId="0" fontId="14" fillId="0" borderId="76" xfId="153" applyFont="1" applyFill="1" applyBorder="1" applyAlignment="1">
      <alignment horizontal="left" vertical="center"/>
    </xf>
    <xf numFmtId="0" fontId="14" fillId="0" borderId="49" xfId="153" applyFont="1" applyFill="1" applyBorder="1" applyAlignment="1">
      <alignment horizontal="center" vertical="center"/>
    </xf>
    <xf numFmtId="174" fontId="14" fillId="0" borderId="77" xfId="1" applyNumberFormat="1" applyFont="1" applyFill="1" applyBorder="1" applyAlignment="1">
      <alignment horizontal="center" vertical="center"/>
    </xf>
    <xf numFmtId="174" fontId="14" fillId="0" borderId="60" xfId="1" applyNumberFormat="1" applyFont="1" applyFill="1" applyBorder="1" applyAlignment="1">
      <alignment horizontal="center" vertical="center"/>
    </xf>
    <xf numFmtId="0" fontId="14" fillId="0" borderId="79" xfId="153" applyFont="1" applyFill="1" applyBorder="1" applyAlignment="1">
      <alignment horizontal="left" vertical="center"/>
    </xf>
    <xf numFmtId="0" fontId="14" fillId="0" borderId="50" xfId="153" applyFont="1" applyFill="1" applyBorder="1" applyAlignment="1">
      <alignment horizontal="center" vertical="center"/>
    </xf>
    <xf numFmtId="174" fontId="14" fillId="0" borderId="80" xfId="1" applyNumberFormat="1" applyFont="1" applyFill="1" applyBorder="1" applyAlignment="1">
      <alignment horizontal="center" vertical="center"/>
    </xf>
    <xf numFmtId="174" fontId="14" fillId="0" borderId="70" xfId="1" applyNumberFormat="1" applyFont="1" applyFill="1" applyBorder="1" applyAlignment="1">
      <alignment horizontal="center" vertical="center"/>
    </xf>
    <xf numFmtId="0" fontId="14" fillId="0" borderId="81" xfId="153" applyFont="1" applyFill="1" applyBorder="1" applyAlignment="1">
      <alignment horizontal="left" vertical="center"/>
    </xf>
    <xf numFmtId="0" fontId="14" fillId="0" borderId="54" xfId="153" applyFont="1" applyFill="1" applyBorder="1" applyAlignment="1">
      <alignment horizontal="center" vertical="center"/>
    </xf>
    <xf numFmtId="174" fontId="14" fillId="0" borderId="55" xfId="1" applyNumberFormat="1" applyFont="1" applyFill="1" applyBorder="1" applyAlignment="1">
      <alignment horizontal="center" vertical="center"/>
    </xf>
    <xf numFmtId="0" fontId="14" fillId="0" borderId="83" xfId="153" applyFont="1" applyFill="1" applyBorder="1" applyAlignment="1">
      <alignment horizontal="left" vertical="center"/>
    </xf>
    <xf numFmtId="0" fontId="14" fillId="0" borderId="58" xfId="153" applyFont="1" applyFill="1" applyBorder="1" applyAlignment="1">
      <alignment horizontal="center" vertical="center"/>
    </xf>
    <xf numFmtId="174" fontId="14" fillId="0" borderId="59" xfId="1" applyNumberFormat="1" applyFont="1" applyFill="1" applyBorder="1" applyAlignment="1">
      <alignment horizontal="center" vertical="center"/>
    </xf>
    <xf numFmtId="0" fontId="14" fillId="0" borderId="84" xfId="153" applyFont="1" applyFill="1" applyBorder="1" applyAlignment="1">
      <alignment horizontal="left" vertical="center"/>
    </xf>
    <xf numFmtId="0" fontId="14" fillId="0" borderId="68" xfId="153" applyFont="1" applyFill="1" applyBorder="1" applyAlignment="1">
      <alignment horizontal="center" vertical="center"/>
    </xf>
    <xf numFmtId="174" fontId="14" fillId="0" borderId="69" xfId="1" applyNumberFormat="1" applyFont="1" applyFill="1" applyBorder="1" applyAlignment="1">
      <alignment horizontal="center" vertical="center"/>
    </xf>
    <xf numFmtId="165" fontId="13" fillId="0" borderId="26" xfId="114" applyNumberFormat="1" applyFont="1" applyFill="1" applyBorder="1" applyAlignment="1">
      <alignment vertical="center"/>
    </xf>
    <xf numFmtId="165" fontId="11" fillId="2" borderId="9" xfId="114" applyNumberFormat="1" applyFont="1" applyFill="1" applyBorder="1" applyAlignment="1">
      <alignment horizontal="center" vertical="center"/>
    </xf>
    <xf numFmtId="165" fontId="11" fillId="2" borderId="18" xfId="114" applyNumberFormat="1" applyFont="1" applyFill="1" applyBorder="1" applyAlignment="1">
      <alignment horizontal="center" vertical="center"/>
    </xf>
    <xf numFmtId="165" fontId="11" fillId="2" borderId="61" xfId="114" applyNumberFormat="1" applyFont="1" applyFill="1" applyBorder="1" applyAlignment="1">
      <alignment horizontal="center" vertical="center"/>
    </xf>
    <xf numFmtId="16" fontId="11" fillId="2" borderId="18" xfId="152" applyNumberFormat="1" applyFont="1" applyFill="1" applyBorder="1" applyAlignment="1">
      <alignment horizontal="center" vertical="center"/>
    </xf>
    <xf numFmtId="165" fontId="11" fillId="4" borderId="26" xfId="114" applyNumberFormat="1" applyFont="1" applyFill="1" applyBorder="1" applyAlignment="1">
      <alignment horizontal="center" vertical="center"/>
    </xf>
    <xf numFmtId="165" fontId="11" fillId="4" borderId="4" xfId="114" applyNumberFormat="1" applyFont="1" applyFill="1" applyBorder="1" applyAlignment="1">
      <alignment horizontal="center" vertical="center"/>
    </xf>
    <xf numFmtId="0" fontId="14" fillId="3" borderId="87" xfId="153" applyFont="1" applyFill="1" applyBorder="1" applyAlignment="1">
      <alignment horizontal="left" vertical="center"/>
    </xf>
    <xf numFmtId="0" fontId="14" fillId="3" borderId="88" xfId="153" applyFont="1" applyFill="1" applyBorder="1" applyAlignment="1">
      <alignment horizontal="left" vertical="center"/>
    </xf>
    <xf numFmtId="0" fontId="14" fillId="3" borderId="89" xfId="153" applyFont="1" applyFill="1" applyBorder="1" applyAlignment="1">
      <alignment horizontal="left" vertical="center"/>
    </xf>
    <xf numFmtId="0" fontId="14" fillId="3" borderId="90" xfId="153" applyFont="1" applyFill="1" applyBorder="1" applyAlignment="1">
      <alignment horizontal="center" vertical="center"/>
    </xf>
    <xf numFmtId="0" fontId="14" fillId="3" borderId="91" xfId="153" applyFont="1" applyFill="1" applyBorder="1" applyAlignment="1">
      <alignment horizontal="center" vertical="center"/>
    </xf>
    <xf numFmtId="174" fontId="14" fillId="3" borderId="92" xfId="1" applyNumberFormat="1" applyFont="1" applyFill="1" applyBorder="1" applyAlignment="1">
      <alignment horizontal="center" vertical="center"/>
    </xf>
    <xf numFmtId="0" fontId="14" fillId="3" borderId="73" xfId="153" applyFont="1" applyFill="1" applyBorder="1" applyAlignment="1">
      <alignment horizontal="center" vertical="center"/>
    </xf>
    <xf numFmtId="0" fontId="14" fillId="3" borderId="71" xfId="153" applyFont="1" applyFill="1" applyBorder="1" applyAlignment="1">
      <alignment horizontal="center" vertical="center"/>
    </xf>
    <xf numFmtId="0" fontId="14" fillId="3" borderId="76" xfId="153" applyFont="1" applyFill="1" applyBorder="1" applyAlignment="1">
      <alignment horizontal="center" vertical="center"/>
    </xf>
    <xf numFmtId="0" fontId="13" fillId="0" borderId="93" xfId="152" applyNumberFormat="1" applyFont="1" applyFill="1" applyBorder="1" applyAlignment="1">
      <alignment horizontal="center" vertical="center"/>
    </xf>
    <xf numFmtId="0" fontId="14" fillId="3" borderId="79" xfId="153" applyFont="1" applyFill="1" applyBorder="1" applyAlignment="1">
      <alignment horizontal="center" vertical="center"/>
    </xf>
    <xf numFmtId="0" fontId="4" fillId="0" borderId="46" xfId="152" applyFont="1" applyBorder="1"/>
    <xf numFmtId="0" fontId="4" fillId="0" borderId="47" xfId="152" applyFont="1" applyBorder="1"/>
    <xf numFmtId="0" fontId="4" fillId="3" borderId="0" xfId="152" applyFont="1" applyFill="1" applyBorder="1"/>
    <xf numFmtId="0" fontId="4" fillId="0" borderId="0" xfId="152" applyFont="1" applyBorder="1"/>
    <xf numFmtId="0" fontId="4" fillId="0" borderId="71" xfId="152" applyFont="1" applyFill="1" applyBorder="1" applyAlignment="1">
      <alignment vertical="center"/>
    </xf>
    <xf numFmtId="0" fontId="4" fillId="0" borderId="48" xfId="152" applyFont="1" applyBorder="1"/>
    <xf numFmtId="0" fontId="4" fillId="0" borderId="76" xfId="152" applyFont="1" applyFill="1" applyBorder="1" applyAlignment="1">
      <alignment vertical="center"/>
    </xf>
    <xf numFmtId="0" fontId="4" fillId="0" borderId="49" xfId="152" applyFont="1" applyBorder="1"/>
    <xf numFmtId="0" fontId="4" fillId="0" borderId="79" xfId="152" applyFont="1" applyFill="1" applyBorder="1" applyAlignment="1">
      <alignment vertical="center"/>
    </xf>
    <xf numFmtId="0" fontId="4" fillId="0" borderId="50" xfId="152" applyFont="1" applyBorder="1"/>
    <xf numFmtId="0" fontId="4" fillId="0" borderId="0" xfId="152" applyFont="1" applyFill="1"/>
    <xf numFmtId="0" fontId="4" fillId="0" borderId="94" xfId="152" applyFont="1" applyFill="1" applyBorder="1"/>
    <xf numFmtId="0" fontId="4" fillId="0" borderId="47" xfId="152" applyFont="1" applyFill="1" applyBorder="1" applyAlignment="1"/>
    <xf numFmtId="0" fontId="4" fillId="0" borderId="46" xfId="152" applyFont="1" applyFill="1" applyBorder="1" applyAlignment="1"/>
    <xf numFmtId="0" fontId="4" fillId="3" borderId="0" xfId="152" applyFont="1" applyFill="1" applyBorder="1" applyAlignment="1"/>
    <xf numFmtId="0" fontId="4" fillId="0" borderId="48" xfId="152" applyFont="1" applyFill="1" applyBorder="1" applyAlignment="1"/>
    <xf numFmtId="0" fontId="4" fillId="0" borderId="49" xfId="152" applyFont="1" applyFill="1" applyBorder="1" applyAlignment="1"/>
    <xf numFmtId="0" fontId="14" fillId="3" borderId="90" xfId="153" applyFont="1" applyFill="1" applyBorder="1" applyAlignment="1">
      <alignment horizontal="left" vertical="center"/>
    </xf>
    <xf numFmtId="0" fontId="14" fillId="0" borderId="95" xfId="153" applyFont="1" applyFill="1" applyBorder="1" applyAlignment="1">
      <alignment horizontal="left" vertical="center"/>
    </xf>
    <xf numFmtId="0" fontId="14" fillId="0" borderId="96" xfId="153" applyFont="1" applyFill="1" applyBorder="1" applyAlignment="1">
      <alignment horizontal="center" vertical="center"/>
    </xf>
    <xf numFmtId="174" fontId="14" fillId="0" borderId="97" xfId="1" applyNumberFormat="1" applyFont="1" applyFill="1" applyBorder="1" applyAlignment="1">
      <alignment horizontal="center" vertical="center"/>
    </xf>
    <xf numFmtId="174" fontId="14" fillId="0" borderId="65" xfId="1" applyNumberFormat="1" applyFont="1" applyFill="1" applyBorder="1" applyAlignment="1">
      <alignment horizontal="center" vertical="center"/>
    </xf>
    <xf numFmtId="165" fontId="13" fillId="0" borderId="19" xfId="114" applyNumberFormat="1" applyFont="1" applyFill="1" applyBorder="1" applyAlignment="1">
      <alignment vertical="center"/>
    </xf>
    <xf numFmtId="0" fontId="13" fillId="0" borderId="31" xfId="152" applyNumberFormat="1" applyFont="1" applyFill="1" applyBorder="1" applyAlignment="1">
      <alignment vertical="center"/>
    </xf>
    <xf numFmtId="165" fontId="13" fillId="0" borderId="61" xfId="114" applyNumberFormat="1" applyFont="1" applyFill="1" applyBorder="1" applyAlignment="1">
      <alignment vertical="center"/>
    </xf>
    <xf numFmtId="0" fontId="14" fillId="0" borderId="42" xfId="153" applyFont="1" applyFill="1" applyBorder="1" applyAlignment="1">
      <alignment horizontal="left" vertical="center"/>
    </xf>
    <xf numFmtId="0" fontId="14" fillId="0" borderId="43" xfId="153" applyFont="1" applyFill="1" applyBorder="1" applyAlignment="1">
      <alignment horizontal="center" vertical="center"/>
    </xf>
    <xf numFmtId="174" fontId="14" fillId="0" borderId="98" xfId="1" applyNumberFormat="1" applyFont="1" applyFill="1" applyBorder="1" applyAlignment="1">
      <alignment horizontal="center" vertical="center"/>
    </xf>
    <xf numFmtId="174" fontId="14" fillId="0" borderId="67" xfId="1" applyNumberFormat="1" applyFont="1" applyFill="1" applyBorder="1" applyAlignment="1">
      <alignment horizontal="center" vertical="center"/>
    </xf>
    <xf numFmtId="0" fontId="14" fillId="0" borderId="99" xfId="153" applyFont="1" applyFill="1" applyBorder="1" applyAlignment="1">
      <alignment horizontal="left" vertical="center"/>
    </xf>
    <xf numFmtId="0" fontId="14" fillId="0" borderId="63" xfId="153" applyFont="1" applyFill="1" applyBorder="1" applyAlignment="1">
      <alignment horizontal="center" vertical="center"/>
    </xf>
    <xf numFmtId="174" fontId="14" fillId="0" borderId="64" xfId="1" applyNumberFormat="1" applyFont="1" applyFill="1" applyBorder="1" applyAlignment="1">
      <alignment horizontal="center" vertical="center"/>
    </xf>
    <xf numFmtId="0" fontId="14" fillId="0" borderId="73" xfId="153" applyFont="1" applyFill="1" applyBorder="1" applyAlignment="1">
      <alignment horizontal="left" vertical="center"/>
    </xf>
    <xf numFmtId="0" fontId="14" fillId="0" borderId="100" xfId="153" applyFont="1" applyFill="1" applyBorder="1" applyAlignment="1">
      <alignment horizontal="center" vertical="center"/>
    </xf>
    <xf numFmtId="0" fontId="14" fillId="0" borderId="73" xfId="153" applyFont="1" applyFill="1" applyBorder="1" applyAlignment="1">
      <alignment horizontal="center" vertical="center"/>
    </xf>
    <xf numFmtId="174" fontId="14" fillId="0" borderId="75" xfId="1" applyNumberFormat="1" applyFont="1" applyFill="1" applyBorder="1" applyAlignment="1">
      <alignment horizontal="center" vertical="center"/>
    </xf>
    <xf numFmtId="0" fontId="14" fillId="0" borderId="53" xfId="153" applyFont="1" applyFill="1" applyBorder="1" applyAlignment="1">
      <alignment horizontal="left" vertical="center"/>
    </xf>
    <xf numFmtId="0" fontId="14" fillId="0" borderId="53" xfId="153" applyFont="1" applyFill="1" applyBorder="1" applyAlignment="1">
      <alignment horizontal="center" vertical="center"/>
    </xf>
    <xf numFmtId="0" fontId="14" fillId="0" borderId="57" xfId="153" applyFont="1" applyFill="1" applyBorder="1" applyAlignment="1">
      <alignment horizontal="left" vertical="center"/>
    </xf>
    <xf numFmtId="0" fontId="14" fillId="0" borderId="57" xfId="153" applyFont="1" applyFill="1" applyBorder="1" applyAlignment="1">
      <alignment horizontal="center" vertical="center"/>
    </xf>
    <xf numFmtId="0" fontId="14" fillId="0" borderId="78" xfId="153" applyFont="1" applyFill="1" applyBorder="1" applyAlignment="1">
      <alignment horizontal="left" vertical="center"/>
    </xf>
    <xf numFmtId="0" fontId="14" fillId="0" borderId="78" xfId="153" applyFont="1" applyFill="1" applyBorder="1" applyAlignment="1">
      <alignment horizontal="center" vertical="center"/>
    </xf>
    <xf numFmtId="0" fontId="13" fillId="0" borderId="101" xfId="152" applyNumberFormat="1" applyFont="1" applyFill="1" applyBorder="1" applyAlignment="1">
      <alignment horizontal="center" vertical="center"/>
    </xf>
    <xf numFmtId="0" fontId="14" fillId="0" borderId="102" xfId="153" applyFont="1" applyFill="1" applyBorder="1" applyAlignment="1">
      <alignment horizontal="left" vertical="center"/>
    </xf>
    <xf numFmtId="0" fontId="14" fillId="0" borderId="102" xfId="153" applyFont="1" applyFill="1" applyBorder="1" applyAlignment="1">
      <alignment horizontal="center" vertical="center"/>
    </xf>
    <xf numFmtId="174" fontId="14" fillId="0" borderId="103" xfId="1" applyNumberFormat="1" applyFont="1" applyFill="1" applyBorder="1" applyAlignment="1">
      <alignment horizontal="center" vertical="center"/>
    </xf>
    <xf numFmtId="174" fontId="14" fillId="0" borderId="82" xfId="1" applyNumberFormat="1" applyFont="1" applyFill="1" applyBorder="1" applyAlignment="1">
      <alignment horizontal="center" vertical="center"/>
    </xf>
    <xf numFmtId="0" fontId="13" fillId="0" borderId="104" xfId="152" applyNumberFormat="1" applyFont="1" applyFill="1" applyBorder="1" applyAlignment="1">
      <alignment horizontal="center" vertical="center"/>
    </xf>
    <xf numFmtId="0" fontId="14" fillId="0" borderId="35" xfId="153" applyFont="1" applyFill="1" applyBorder="1" applyAlignment="1">
      <alignment horizontal="left" vertical="center"/>
    </xf>
    <xf numFmtId="0" fontId="14" fillId="0" borderId="35" xfId="153" applyFont="1" applyFill="1" applyBorder="1" applyAlignment="1">
      <alignment horizontal="center" vertical="center"/>
    </xf>
    <xf numFmtId="174" fontId="14" fillId="0" borderId="105" xfId="1" applyNumberFormat="1" applyFont="1" applyFill="1" applyBorder="1" applyAlignment="1">
      <alignment horizontal="center" vertical="center"/>
    </xf>
    <xf numFmtId="174" fontId="14" fillId="0" borderId="23" xfId="1" applyNumberFormat="1" applyFont="1" applyFill="1" applyBorder="1" applyAlignment="1">
      <alignment horizontal="center" vertical="center"/>
    </xf>
    <xf numFmtId="0" fontId="13" fillId="0" borderId="106" xfId="152" applyNumberFormat="1" applyFont="1" applyFill="1" applyBorder="1" applyAlignment="1">
      <alignment horizontal="center" vertical="center"/>
    </xf>
    <xf numFmtId="0" fontId="14" fillId="0" borderId="107" xfId="153" applyFont="1" applyFill="1" applyBorder="1" applyAlignment="1">
      <alignment horizontal="left" vertical="center"/>
    </xf>
    <xf numFmtId="0" fontId="14" fillId="0" borderId="107" xfId="153" applyFont="1" applyFill="1" applyBorder="1" applyAlignment="1">
      <alignment horizontal="center" vertical="center"/>
    </xf>
    <xf numFmtId="174" fontId="14" fillId="0" borderId="108" xfId="1" applyNumberFormat="1" applyFont="1" applyFill="1" applyBorder="1" applyAlignment="1">
      <alignment horizontal="center" vertical="center"/>
    </xf>
    <xf numFmtId="174" fontId="14" fillId="0" borderId="14" xfId="1" applyNumberFormat="1" applyFont="1" applyFill="1" applyBorder="1" applyAlignment="1">
      <alignment horizontal="center" vertical="center"/>
    </xf>
    <xf numFmtId="174" fontId="14" fillId="0" borderId="12" xfId="1" applyNumberFormat="1" applyFont="1" applyFill="1" applyBorder="1" applyAlignment="1">
      <alignment horizontal="center" vertical="center"/>
    </xf>
    <xf numFmtId="174" fontId="14" fillId="0" borderId="109" xfId="1" applyNumberFormat="1" applyFont="1" applyFill="1" applyBorder="1" applyAlignment="1">
      <alignment horizontal="center" vertical="center"/>
    </xf>
    <xf numFmtId="174" fontId="14" fillId="0" borderId="111" xfId="1" applyNumberFormat="1" applyFont="1" applyFill="1" applyBorder="1" applyAlignment="1">
      <alignment horizontal="center" vertical="center"/>
    </xf>
    <xf numFmtId="174" fontId="14" fillId="0" borderId="112" xfId="1" applyNumberFormat="1" applyFont="1" applyFill="1" applyBorder="1" applyAlignment="1">
      <alignment horizontal="center" vertical="center"/>
    </xf>
    <xf numFmtId="0" fontId="13" fillId="0" borderId="114" xfId="152" applyNumberFormat="1" applyFont="1" applyFill="1" applyBorder="1" applyAlignment="1">
      <alignment horizontal="center" vertical="center"/>
    </xf>
    <xf numFmtId="0" fontId="14" fillId="0" borderId="115" xfId="153" applyFont="1" applyFill="1" applyBorder="1" applyAlignment="1">
      <alignment horizontal="left" vertical="center"/>
    </xf>
    <xf numFmtId="0" fontId="14" fillId="0" borderId="115" xfId="153" applyFont="1" applyFill="1" applyBorder="1" applyAlignment="1">
      <alignment horizontal="center" vertical="center"/>
    </xf>
    <xf numFmtId="174" fontId="14" fillId="0" borderId="29" xfId="1" applyNumberFormat="1" applyFont="1" applyFill="1" applyBorder="1" applyAlignment="1">
      <alignment horizontal="center" vertical="center"/>
    </xf>
    <xf numFmtId="174" fontId="14" fillId="0" borderId="116" xfId="1" applyNumberFormat="1" applyFont="1" applyFill="1" applyBorder="1" applyAlignment="1">
      <alignment horizontal="center" vertical="center"/>
    </xf>
    <xf numFmtId="165" fontId="11" fillId="2" borderId="3" xfId="114" applyNumberFormat="1" applyFont="1" applyFill="1" applyBorder="1" applyAlignment="1">
      <alignment horizontal="center" vertical="center"/>
    </xf>
    <xf numFmtId="165" fontId="11" fillId="2" borderId="31" xfId="114" applyNumberFormat="1" applyFont="1" applyFill="1" applyBorder="1" applyAlignment="1">
      <alignment horizontal="center" vertical="center"/>
    </xf>
    <xf numFmtId="165" fontId="11" fillId="2" borderId="17" xfId="114" applyNumberFormat="1" applyFont="1" applyFill="1" applyBorder="1" applyAlignment="1">
      <alignment horizontal="center" vertical="center"/>
    </xf>
    <xf numFmtId="165" fontId="11" fillId="4" borderId="13" xfId="114" applyNumberFormat="1" applyFont="1" applyFill="1" applyBorder="1" applyAlignment="1">
      <alignment horizontal="center" vertical="center"/>
    </xf>
    <xf numFmtId="165" fontId="11" fillId="4" borderId="118" xfId="114" applyNumberFormat="1" applyFont="1" applyFill="1" applyBorder="1" applyAlignment="1">
      <alignment horizontal="center" vertical="center"/>
    </xf>
    <xf numFmtId="165" fontId="11" fillId="4" borderId="113" xfId="114" applyNumberFormat="1" applyFont="1" applyFill="1" applyBorder="1" applyAlignment="1">
      <alignment horizontal="center" vertical="center"/>
    </xf>
    <xf numFmtId="0" fontId="13" fillId="0" borderId="35" xfId="152" applyNumberFormat="1" applyFont="1" applyFill="1" applyBorder="1" applyAlignment="1">
      <alignment horizontal="center" vertical="center"/>
    </xf>
    <xf numFmtId="0" fontId="14" fillId="3" borderId="35" xfId="153" applyFont="1" applyFill="1" applyBorder="1" applyAlignment="1">
      <alignment horizontal="left" vertical="center"/>
    </xf>
    <xf numFmtId="0" fontId="14" fillId="3" borderId="35" xfId="153" applyFont="1" applyFill="1" applyBorder="1" applyAlignment="1">
      <alignment horizontal="center" vertical="center"/>
    </xf>
    <xf numFmtId="174" fontId="14" fillId="3" borderId="35" xfId="1" applyNumberFormat="1" applyFont="1" applyFill="1" applyBorder="1" applyAlignment="1">
      <alignment horizontal="center" vertical="center"/>
    </xf>
    <xf numFmtId="165" fontId="13" fillId="0" borderId="35" xfId="114" applyNumberFormat="1" applyFont="1" applyFill="1" applyBorder="1" applyAlignment="1">
      <alignment horizontal="center" vertical="center"/>
    </xf>
    <xf numFmtId="0" fontId="13" fillId="0" borderId="107" xfId="152" applyNumberFormat="1" applyFont="1" applyFill="1" applyBorder="1" applyAlignment="1">
      <alignment horizontal="center" vertical="center"/>
    </xf>
    <xf numFmtId="0" fontId="14" fillId="3" borderId="107" xfId="153" applyFont="1" applyFill="1" applyBorder="1" applyAlignment="1">
      <alignment horizontal="left" vertical="center"/>
    </xf>
    <xf numFmtId="0" fontId="14" fillId="3" borderId="107" xfId="153" applyFont="1" applyFill="1" applyBorder="1" applyAlignment="1">
      <alignment horizontal="center" vertical="center"/>
    </xf>
    <xf numFmtId="174" fontId="14" fillId="3" borderId="107" xfId="1" applyNumberFormat="1" applyFont="1" applyFill="1" applyBorder="1" applyAlignment="1">
      <alignment horizontal="center" vertical="center"/>
    </xf>
    <xf numFmtId="0" fontId="13" fillId="0" borderId="86" xfId="152" applyNumberFormat="1" applyFont="1" applyFill="1" applyBorder="1" applyAlignment="1">
      <alignment horizontal="center" vertical="center"/>
    </xf>
    <xf numFmtId="0" fontId="14" fillId="3" borderId="86" xfId="153" applyFont="1" applyFill="1" applyBorder="1" applyAlignment="1">
      <alignment horizontal="left" vertical="center"/>
    </xf>
    <xf numFmtId="0" fontId="14" fillId="3" borderId="86" xfId="153" applyFont="1" applyFill="1" applyBorder="1" applyAlignment="1">
      <alignment horizontal="center" vertical="center"/>
    </xf>
    <xf numFmtId="174" fontId="14" fillId="3" borderId="117" xfId="1" applyNumberFormat="1" applyFont="1" applyFill="1" applyBorder="1" applyAlignment="1">
      <alignment horizontal="center" vertical="center"/>
    </xf>
    <xf numFmtId="174" fontId="14" fillId="3" borderId="119" xfId="1" applyNumberFormat="1" applyFont="1" applyFill="1" applyBorder="1" applyAlignment="1">
      <alignment horizontal="center" vertical="center"/>
    </xf>
    <xf numFmtId="165" fontId="13" fillId="0" borderId="119" xfId="114" applyNumberFormat="1" applyFont="1" applyFill="1" applyBorder="1" applyAlignment="1">
      <alignment horizontal="center" vertical="center"/>
    </xf>
    <xf numFmtId="0" fontId="13" fillId="0" borderId="0" xfId="152" applyNumberFormat="1" applyFont="1" applyFill="1" applyBorder="1" applyAlignment="1">
      <alignment horizontal="center" vertical="center"/>
    </xf>
    <xf numFmtId="165" fontId="11" fillId="2" borderId="120" xfId="114" applyNumberFormat="1" applyFont="1" applyFill="1" applyBorder="1" applyAlignment="1">
      <alignment horizontal="center" vertical="center"/>
    </xf>
    <xf numFmtId="165" fontId="11" fillId="4" borderId="29" xfId="114" applyNumberFormat="1" applyFont="1" applyFill="1" applyBorder="1" applyAlignment="1">
      <alignment horizontal="center" vertical="center"/>
    </xf>
    <xf numFmtId="165" fontId="11" fillId="4" borderId="30" xfId="114" applyNumberFormat="1" applyFont="1" applyFill="1" applyBorder="1" applyAlignment="1">
      <alignment horizontal="center" vertical="center"/>
    </xf>
    <xf numFmtId="16" fontId="0" fillId="5" borderId="8" xfId="152" applyNumberFormat="1" applyFont="1" applyFill="1" applyBorder="1" applyAlignment="1">
      <alignment horizontal="left" vertical="center"/>
    </xf>
    <xf numFmtId="0" fontId="0" fillId="5" borderId="8" xfId="132" applyFont="1" applyFill="1" applyBorder="1" applyAlignment="1">
      <alignment horizontal="center" vertical="center"/>
    </xf>
    <xf numFmtId="41" fontId="0" fillId="5" borderId="8" xfId="114" applyNumberFormat="1" applyFont="1" applyFill="1" applyBorder="1" applyAlignment="1">
      <alignment horizontal="center" vertical="center"/>
    </xf>
    <xf numFmtId="165" fontId="0" fillId="5" borderId="8" xfId="114" applyNumberFormat="1" applyFont="1" applyFill="1" applyBorder="1" applyAlignment="1">
      <alignment horizontal="center" vertical="center"/>
    </xf>
    <xf numFmtId="16" fontId="0" fillId="5" borderId="35" xfId="152" applyNumberFormat="1" applyFont="1" applyFill="1" applyBorder="1" applyAlignment="1">
      <alignment horizontal="left" vertical="center"/>
    </xf>
    <xf numFmtId="0" fontId="0" fillId="5" borderId="35" xfId="132" applyFont="1" applyFill="1" applyBorder="1" applyAlignment="1">
      <alignment horizontal="center" vertical="center"/>
    </xf>
    <xf numFmtId="41" fontId="0" fillId="5" borderId="35" xfId="114" applyNumberFormat="1" applyFont="1" applyFill="1" applyBorder="1" applyAlignment="1">
      <alignment horizontal="center" vertical="center"/>
    </xf>
    <xf numFmtId="165" fontId="0" fillId="5" borderId="35" xfId="114" applyNumberFormat="1" applyFont="1" applyFill="1" applyBorder="1" applyAlignment="1">
      <alignment horizontal="center" vertical="center"/>
    </xf>
    <xf numFmtId="0" fontId="0" fillId="0" borderId="44" xfId="152" applyNumberFormat="1" applyFont="1" applyFill="1" applyBorder="1" applyAlignment="1">
      <alignment horizontal="center" vertical="center"/>
    </xf>
    <xf numFmtId="16" fontId="0" fillId="3" borderId="43" xfId="152" applyNumberFormat="1" applyFont="1" applyFill="1" applyBorder="1" applyAlignment="1">
      <alignment horizontal="left" vertical="center"/>
    </xf>
    <xf numFmtId="0" fontId="0" fillId="3" borderId="43" xfId="132" applyFont="1" applyFill="1" applyBorder="1" applyAlignment="1">
      <alignment horizontal="center" vertical="center"/>
    </xf>
    <xf numFmtId="41" fontId="0" fillId="3" borderId="43" xfId="114" applyNumberFormat="1" applyFont="1" applyFill="1" applyBorder="1" applyAlignment="1">
      <alignment horizontal="center" vertical="center"/>
    </xf>
    <xf numFmtId="165" fontId="0" fillId="3" borderId="43" xfId="114" applyNumberFormat="1" applyFont="1" applyFill="1" applyBorder="1" applyAlignment="1">
      <alignment horizontal="center" vertical="center"/>
    </xf>
    <xf numFmtId="165" fontId="0" fillId="3" borderId="43" xfId="114" applyNumberFormat="1" applyFont="1" applyFill="1" applyBorder="1" applyAlignment="1">
      <alignment vertical="center"/>
    </xf>
    <xf numFmtId="0" fontId="0" fillId="3" borderId="121" xfId="152" applyNumberFormat="1" applyFont="1" applyFill="1" applyBorder="1" applyAlignment="1">
      <alignment horizontal="center" vertical="center"/>
    </xf>
    <xf numFmtId="0" fontId="0" fillId="0" borderId="88" xfId="152" applyNumberFormat="1" applyFont="1" applyFill="1" applyBorder="1" applyAlignment="1">
      <alignment horizontal="center" vertical="center"/>
    </xf>
    <xf numFmtId="16" fontId="0" fillId="0" borderId="58" xfId="152" applyNumberFormat="1" applyFont="1" applyFill="1" applyBorder="1" applyAlignment="1">
      <alignment horizontal="left" vertical="center"/>
    </xf>
    <xf numFmtId="0" fontId="0" fillId="0" borderId="58" xfId="132" applyFont="1" applyFill="1" applyBorder="1" applyAlignment="1">
      <alignment horizontal="center" vertical="center"/>
    </xf>
    <xf numFmtId="41" fontId="0" fillId="0" borderId="58" xfId="114" applyNumberFormat="1" applyFont="1" applyFill="1" applyBorder="1" applyAlignment="1">
      <alignment horizontal="center" vertical="center"/>
    </xf>
    <xf numFmtId="165" fontId="0" fillId="0" borderId="58" xfId="114" applyNumberFormat="1" applyFont="1" applyFill="1" applyBorder="1" applyAlignment="1">
      <alignment horizontal="center" vertical="center"/>
    </xf>
    <xf numFmtId="0" fontId="0" fillId="3" borderId="122" xfId="152" applyNumberFormat="1" applyFont="1" applyFill="1" applyBorder="1" applyAlignment="1">
      <alignment horizontal="center" vertical="center"/>
    </xf>
    <xf numFmtId="0" fontId="0" fillId="0" borderId="89" xfId="152" applyNumberFormat="1" applyFont="1" applyFill="1" applyBorder="1" applyAlignment="1">
      <alignment horizontal="center" vertical="center"/>
    </xf>
    <xf numFmtId="16" fontId="0" fillId="0" borderId="68" xfId="152" applyNumberFormat="1" applyFont="1" applyFill="1" applyBorder="1" applyAlignment="1">
      <alignment horizontal="left" vertical="center"/>
    </xf>
    <xf numFmtId="0" fontId="0" fillId="0" borderId="68" xfId="132" applyFont="1" applyFill="1" applyBorder="1" applyAlignment="1">
      <alignment horizontal="center" vertical="center"/>
    </xf>
    <xf numFmtId="41" fontId="0" fillId="0" borderId="68" xfId="114" applyNumberFormat="1" applyFont="1" applyFill="1" applyBorder="1" applyAlignment="1">
      <alignment horizontal="center" vertical="center"/>
    </xf>
    <xf numFmtId="165" fontId="0" fillId="0" borderId="68" xfId="114" applyNumberFormat="1" applyFont="1" applyFill="1" applyBorder="1" applyAlignment="1">
      <alignment horizontal="center" vertical="center"/>
    </xf>
    <xf numFmtId="0" fontId="0" fillId="3" borderId="123" xfId="152" applyNumberFormat="1" applyFont="1" applyFill="1" applyBorder="1" applyAlignment="1">
      <alignment horizontal="center" vertical="center"/>
    </xf>
    <xf numFmtId="165" fontId="4" fillId="0" borderId="0" xfId="152" applyNumberFormat="1" applyFont="1" applyFill="1" applyBorder="1" applyAlignment="1">
      <alignment vertical="center"/>
    </xf>
    <xf numFmtId="165" fontId="4" fillId="3" borderId="0" xfId="152" applyNumberFormat="1" applyFont="1" applyFill="1" applyBorder="1" applyAlignment="1">
      <alignment vertical="center"/>
    </xf>
    <xf numFmtId="0" fontId="11" fillId="2" borderId="1" xfId="152" applyFont="1" applyFill="1" applyBorder="1" applyAlignment="1">
      <alignment horizontal="center" vertical="center"/>
    </xf>
    <xf numFmtId="0" fontId="11" fillId="2" borderId="2" xfId="152" applyFont="1" applyFill="1" applyBorder="1" applyAlignment="1">
      <alignment horizontal="center" vertical="center"/>
    </xf>
    <xf numFmtId="0" fontId="11" fillId="2" borderId="37" xfId="152" applyFont="1" applyFill="1" applyBorder="1" applyAlignment="1">
      <alignment horizontal="center" vertical="center"/>
    </xf>
    <xf numFmtId="0" fontId="11" fillId="2" borderId="37" xfId="152" applyFont="1" applyFill="1" applyBorder="1" applyAlignment="1">
      <alignment horizontal="center" vertical="center" wrapText="1"/>
    </xf>
    <xf numFmtId="0" fontId="11" fillId="2" borderId="3" xfId="152" applyFont="1" applyFill="1" applyBorder="1" applyAlignment="1">
      <alignment horizontal="center" vertical="center"/>
    </xf>
    <xf numFmtId="0" fontId="11" fillId="2" borderId="31" xfId="152" applyFont="1" applyFill="1" applyBorder="1" applyAlignment="1">
      <alignment horizontal="center" vertical="center"/>
    </xf>
    <xf numFmtId="0" fontId="14" fillId="3" borderId="42" xfId="153" applyFont="1" applyFill="1" applyBorder="1" applyAlignment="1">
      <alignment horizontal="left" vertical="center"/>
    </xf>
    <xf numFmtId="0" fontId="14" fillId="3" borderId="43" xfId="153" applyFont="1" applyFill="1" applyBorder="1" applyAlignment="1">
      <alignment horizontal="center" vertical="center"/>
    </xf>
    <xf numFmtId="174" fontId="14" fillId="3" borderId="43" xfId="1" applyNumberFormat="1" applyFont="1" applyFill="1" applyBorder="1" applyAlignment="1">
      <alignment horizontal="center" vertical="center"/>
    </xf>
    <xf numFmtId="165" fontId="15" fillId="0" borderId="7" xfId="114" applyNumberFormat="1" applyFont="1" applyFill="1" applyBorder="1" applyAlignment="1">
      <alignment vertical="center"/>
    </xf>
    <xf numFmtId="0" fontId="14" fillId="3" borderId="83" xfId="153" applyFont="1" applyFill="1" applyBorder="1" applyAlignment="1">
      <alignment horizontal="left" vertical="center"/>
    </xf>
    <xf numFmtId="174" fontId="14" fillId="3" borderId="58" xfId="1" applyNumberFormat="1" applyFont="1" applyFill="1" applyBorder="1" applyAlignment="1">
      <alignment horizontal="center" vertical="center"/>
    </xf>
    <xf numFmtId="165" fontId="11" fillId="2" borderId="12" xfId="114" applyNumberFormat="1" applyFont="1" applyFill="1" applyBorder="1" applyAlignment="1">
      <alignment horizontal="center" vertical="center"/>
    </xf>
    <xf numFmtId="165" fontId="11" fillId="2" borderId="13" xfId="114" applyNumberFormat="1" applyFont="1" applyFill="1" applyBorder="1" applyAlignment="1">
      <alignment horizontal="center" vertical="center"/>
    </xf>
    <xf numFmtId="16" fontId="11" fillId="2" borderId="26" xfId="152" applyNumberFormat="1" applyFont="1" applyFill="1" applyBorder="1" applyAlignment="1">
      <alignment vertical="center"/>
    </xf>
    <xf numFmtId="16" fontId="11" fillId="2" borderId="27" xfId="152" applyNumberFormat="1" applyFont="1" applyFill="1" applyBorder="1" applyAlignment="1">
      <alignment horizontal="right" vertical="center"/>
    </xf>
    <xf numFmtId="16" fontId="11" fillId="2" borderId="27" xfId="152" applyNumberFormat="1" applyFont="1" applyFill="1" applyBorder="1" applyAlignment="1">
      <alignment vertical="center"/>
    </xf>
    <xf numFmtId="16" fontId="11" fillId="2" borderId="28" xfId="152" applyNumberFormat="1" applyFont="1" applyFill="1" applyBorder="1" applyAlignment="1">
      <alignment vertical="center"/>
    </xf>
    <xf numFmtId="165" fontId="11" fillId="2" borderId="29" xfId="114" applyNumberFormat="1" applyFont="1" applyFill="1" applyBorder="1" applyAlignment="1">
      <alignment horizontal="center" vertical="center"/>
    </xf>
    <xf numFmtId="165" fontId="11" fillId="2" borderId="30" xfId="114" applyNumberFormat="1" applyFont="1" applyFill="1" applyBorder="1" applyAlignment="1">
      <alignment horizontal="center" vertical="center"/>
    </xf>
    <xf numFmtId="0" fontId="14" fillId="3" borderId="81" xfId="153" applyFont="1" applyFill="1" applyBorder="1" applyAlignment="1">
      <alignment horizontal="left" vertical="center"/>
    </xf>
    <xf numFmtId="174" fontId="14" fillId="3" borderId="54" xfId="1" applyNumberFormat="1" applyFont="1" applyFill="1" applyBorder="1" applyAlignment="1">
      <alignment horizontal="center" vertical="center"/>
    </xf>
    <xf numFmtId="0" fontId="14" fillId="3" borderId="84" xfId="153" applyFont="1" applyFill="1" applyBorder="1" applyAlignment="1">
      <alignment horizontal="left" vertical="center"/>
    </xf>
    <xf numFmtId="174" fontId="14" fillId="3" borderId="68" xfId="1" applyNumberFormat="1" applyFont="1" applyFill="1" applyBorder="1" applyAlignment="1">
      <alignment horizontal="center" vertical="center"/>
    </xf>
    <xf numFmtId="165" fontId="15" fillId="3" borderId="7" xfId="114" applyNumberFormat="1" applyFont="1" applyFill="1" applyBorder="1" applyAlignment="1">
      <alignment vertical="center"/>
    </xf>
    <xf numFmtId="0" fontId="13" fillId="0" borderId="6" xfId="152" applyNumberFormat="1" applyFont="1" applyFill="1" applyBorder="1" applyAlignment="1">
      <alignment vertical="center"/>
    </xf>
    <xf numFmtId="0" fontId="14" fillId="3" borderId="99" xfId="153" applyFont="1" applyFill="1" applyBorder="1" applyAlignment="1">
      <alignment horizontal="left" vertical="center"/>
    </xf>
    <xf numFmtId="174" fontId="14" fillId="3" borderId="63" xfId="1" applyNumberFormat="1" applyFont="1" applyFill="1" applyBorder="1" applyAlignment="1">
      <alignment horizontal="center" vertical="center"/>
    </xf>
    <xf numFmtId="0" fontId="14" fillId="3" borderId="38" xfId="153" applyFont="1" applyFill="1" applyBorder="1" applyAlignment="1">
      <alignment horizontal="left" vertical="center"/>
    </xf>
    <xf numFmtId="0" fontId="14" fillId="3" borderId="40" xfId="153" applyFont="1" applyFill="1" applyBorder="1" applyAlignment="1">
      <alignment horizontal="center" vertical="center"/>
    </xf>
    <xf numFmtId="174" fontId="14" fillId="3" borderId="40" xfId="1" applyNumberFormat="1" applyFont="1" applyFill="1" applyBorder="1" applyAlignment="1">
      <alignment horizontal="center" vertical="center"/>
    </xf>
    <xf numFmtId="0" fontId="13" fillId="0" borderId="31" xfId="152" applyNumberFormat="1" applyFont="1" applyFill="1" applyBorder="1" applyAlignment="1">
      <alignment horizontal="center" vertical="center"/>
    </xf>
    <xf numFmtId="0" fontId="14" fillId="3" borderId="21" xfId="153" applyFont="1" applyFill="1" applyBorder="1" applyAlignment="1">
      <alignment horizontal="left" vertical="center"/>
    </xf>
    <xf numFmtId="0" fontId="14" fillId="3" borderId="2" xfId="153" applyFont="1" applyFill="1" applyBorder="1" applyAlignment="1">
      <alignment horizontal="center" vertical="center"/>
    </xf>
    <xf numFmtId="174" fontId="14" fillId="3" borderId="2" xfId="1" applyNumberFormat="1" applyFont="1" applyFill="1" applyBorder="1" applyAlignment="1">
      <alignment horizontal="center" vertical="center"/>
    </xf>
    <xf numFmtId="165" fontId="15" fillId="3" borderId="37" xfId="114" applyNumberFormat="1" applyFont="1" applyFill="1" applyBorder="1" applyAlignment="1">
      <alignment vertical="center"/>
    </xf>
    <xf numFmtId="0" fontId="13" fillId="0" borderId="3" xfId="152" applyNumberFormat="1" applyFont="1" applyFill="1" applyBorder="1" applyAlignment="1">
      <alignment horizontal="center" vertical="center"/>
    </xf>
    <xf numFmtId="0" fontId="13" fillId="0" borderId="105" xfId="152" applyNumberFormat="1" applyFont="1" applyFill="1" applyBorder="1" applyAlignment="1">
      <alignment horizontal="center" vertical="center"/>
    </xf>
    <xf numFmtId="0" fontId="14" fillId="3" borderId="82" xfId="153" applyFont="1" applyFill="1" applyBorder="1" applyAlignment="1">
      <alignment horizontal="left" vertical="center"/>
    </xf>
    <xf numFmtId="0" fontId="14" fillId="3" borderId="82" xfId="153" applyFont="1" applyFill="1" applyBorder="1" applyAlignment="1">
      <alignment horizontal="center" vertical="center"/>
    </xf>
    <xf numFmtId="174" fontId="14" fillId="3" borderId="82" xfId="1" applyNumberFormat="1" applyFont="1" applyFill="1" applyBorder="1" applyAlignment="1">
      <alignment horizontal="center" vertical="center"/>
    </xf>
    <xf numFmtId="0" fontId="14" fillId="3" borderId="23" xfId="153" applyFont="1" applyFill="1" applyBorder="1" applyAlignment="1">
      <alignment horizontal="left" vertical="center"/>
    </xf>
    <xf numFmtId="0" fontId="14" fillId="3" borderId="23" xfId="153" applyFont="1" applyFill="1" applyBorder="1" applyAlignment="1">
      <alignment horizontal="center" vertical="center"/>
    </xf>
    <xf numFmtId="174" fontId="14" fillId="3" borderId="23" xfId="1" applyNumberFormat="1" applyFont="1" applyFill="1" applyBorder="1" applyAlignment="1">
      <alignment horizontal="center" vertical="center"/>
    </xf>
    <xf numFmtId="0" fontId="14" fillId="3" borderId="26" xfId="153" applyFont="1" applyFill="1" applyBorder="1" applyAlignment="1">
      <alignment horizontal="left" vertical="center"/>
    </xf>
    <xf numFmtId="0" fontId="14" fillId="3" borderId="26" xfId="153" applyFont="1" applyFill="1" applyBorder="1" applyAlignment="1">
      <alignment horizontal="center" vertical="center"/>
    </xf>
    <xf numFmtId="174" fontId="14" fillId="3" borderId="26" xfId="1" applyNumberFormat="1" applyFont="1" applyFill="1" applyBorder="1" applyAlignment="1">
      <alignment horizontal="center" vertical="center"/>
    </xf>
    <xf numFmtId="0" fontId="14" fillId="3" borderId="56" xfId="153" applyFont="1" applyFill="1" applyBorder="1" applyAlignment="1">
      <alignment horizontal="left" vertical="center"/>
    </xf>
    <xf numFmtId="0" fontId="14" fillId="3" borderId="56" xfId="153" applyFont="1" applyFill="1" applyBorder="1" applyAlignment="1">
      <alignment horizontal="center" vertical="center"/>
    </xf>
    <xf numFmtId="0" fontId="14" fillId="3" borderId="70" xfId="153" applyFont="1" applyFill="1" applyBorder="1" applyAlignment="1">
      <alignment horizontal="left" vertical="center"/>
    </xf>
    <xf numFmtId="0" fontId="14" fillId="3" borderId="70" xfId="153" applyFont="1" applyFill="1" applyBorder="1" applyAlignment="1">
      <alignment horizontal="center" vertical="center"/>
    </xf>
    <xf numFmtId="0" fontId="14" fillId="3" borderId="60" xfId="153" applyFont="1" applyFill="1" applyBorder="1" applyAlignment="1">
      <alignment horizontal="left" vertical="center"/>
    </xf>
    <xf numFmtId="0" fontId="14" fillId="3" borderId="60" xfId="153" applyFont="1" applyFill="1" applyBorder="1" applyAlignment="1">
      <alignment horizontal="center" vertical="center"/>
    </xf>
    <xf numFmtId="0" fontId="14" fillId="3" borderId="128" xfId="153" applyFont="1" applyFill="1" applyBorder="1" applyAlignment="1">
      <alignment horizontal="left" vertical="center"/>
    </xf>
    <xf numFmtId="0" fontId="14" fillId="3" borderId="129" xfId="153" applyFont="1" applyFill="1" applyBorder="1" applyAlignment="1">
      <alignment horizontal="left" vertical="center"/>
    </xf>
    <xf numFmtId="0" fontId="14" fillId="3" borderId="130" xfId="153" applyFont="1" applyFill="1" applyBorder="1" applyAlignment="1">
      <alignment horizontal="left" vertical="center"/>
    </xf>
    <xf numFmtId="0" fontId="14" fillId="0" borderId="110" xfId="153" applyFont="1" applyFill="1" applyBorder="1" applyAlignment="1">
      <alignment horizontal="left" vertical="center"/>
    </xf>
    <xf numFmtId="0" fontId="14" fillId="0" borderId="110" xfId="153" applyFont="1" applyFill="1" applyBorder="1" applyAlignment="1">
      <alignment horizontal="center" vertical="center"/>
    </xf>
    <xf numFmtId="174" fontId="14" fillId="0" borderId="110" xfId="1" applyNumberFormat="1" applyFont="1" applyFill="1" applyBorder="1" applyAlignment="1">
      <alignment horizontal="center" vertical="center"/>
    </xf>
    <xf numFmtId="0" fontId="14" fillId="0" borderId="113" xfId="153" applyFont="1" applyFill="1" applyBorder="1" applyAlignment="1">
      <alignment horizontal="left" vertical="center"/>
    </xf>
    <xf numFmtId="0" fontId="14" fillId="0" borderId="113" xfId="153" applyFont="1" applyFill="1" applyBorder="1" applyAlignment="1">
      <alignment horizontal="center" vertical="center"/>
    </xf>
    <xf numFmtId="174" fontId="14" fillId="0" borderId="113" xfId="1" applyNumberFormat="1" applyFont="1" applyFill="1" applyBorder="1" applyAlignment="1">
      <alignment horizontal="center" vertical="center"/>
    </xf>
    <xf numFmtId="0" fontId="14" fillId="0" borderId="30" xfId="153" applyFont="1" applyFill="1" applyBorder="1" applyAlignment="1">
      <alignment horizontal="left" vertical="center"/>
    </xf>
    <xf numFmtId="0" fontId="14" fillId="0" borderId="30" xfId="153" applyFont="1" applyFill="1" applyBorder="1" applyAlignment="1">
      <alignment horizontal="center" vertical="center"/>
    </xf>
    <xf numFmtId="174" fontId="14" fillId="0" borderId="30" xfId="1" applyNumberFormat="1" applyFont="1" applyFill="1" applyBorder="1" applyAlignment="1">
      <alignment horizontal="center" vertical="center"/>
    </xf>
    <xf numFmtId="0" fontId="13" fillId="0" borderId="56" xfId="152" applyNumberFormat="1" applyFont="1" applyFill="1" applyBorder="1" applyAlignment="1">
      <alignment horizontal="center" vertical="center"/>
    </xf>
    <xf numFmtId="0" fontId="14" fillId="3" borderId="55" xfId="153" applyFont="1" applyFill="1" applyBorder="1" applyAlignment="1">
      <alignment horizontal="left" vertical="center"/>
    </xf>
    <xf numFmtId="0" fontId="14" fillId="3" borderId="128" xfId="153" applyFont="1" applyFill="1" applyBorder="1" applyAlignment="1">
      <alignment horizontal="center" vertical="center"/>
    </xf>
    <xf numFmtId="0" fontId="13" fillId="0" borderId="60" xfId="152" applyNumberFormat="1" applyFont="1" applyFill="1" applyBorder="1" applyAlignment="1">
      <alignment horizontal="center" vertical="center"/>
    </xf>
    <xf numFmtId="0" fontId="14" fillId="3" borderId="59" xfId="153" applyFont="1" applyFill="1" applyBorder="1" applyAlignment="1">
      <alignment horizontal="left" vertical="center"/>
    </xf>
    <xf numFmtId="0" fontId="14" fillId="3" borderId="129" xfId="153" applyFont="1" applyFill="1" applyBorder="1" applyAlignment="1">
      <alignment horizontal="center" vertical="center"/>
    </xf>
    <xf numFmtId="0" fontId="13" fillId="0" borderId="70" xfId="152" applyNumberFormat="1" applyFont="1" applyFill="1" applyBorder="1" applyAlignment="1">
      <alignment horizontal="center" vertical="center"/>
    </xf>
    <xf numFmtId="0" fontId="14" fillId="3" borderId="69" xfId="153" applyFont="1" applyFill="1" applyBorder="1" applyAlignment="1">
      <alignment horizontal="left" vertical="center"/>
    </xf>
    <xf numFmtId="0" fontId="14" fillId="3" borderId="130" xfId="153" applyFont="1" applyFill="1" applyBorder="1" applyAlignment="1">
      <alignment horizontal="center" vertical="center"/>
    </xf>
    <xf numFmtId="0" fontId="15" fillId="0" borderId="131" xfId="152" applyNumberFormat="1" applyFont="1" applyFill="1" applyBorder="1" applyAlignment="1">
      <alignment horizontal="center" vertical="center"/>
    </xf>
    <xf numFmtId="0" fontId="14" fillId="3" borderId="48" xfId="153" applyFont="1" applyFill="1" applyBorder="1" applyAlignment="1">
      <alignment vertical="center"/>
    </xf>
    <xf numFmtId="174" fontId="14" fillId="3" borderId="48" xfId="1" applyNumberFormat="1" applyFont="1" applyFill="1" applyBorder="1" applyAlignment="1">
      <alignment horizontal="center" vertical="center"/>
    </xf>
    <xf numFmtId="0" fontId="15" fillId="0" borderId="133" xfId="152" applyNumberFormat="1" applyFont="1" applyFill="1" applyBorder="1" applyAlignment="1">
      <alignment horizontal="center" vertical="center"/>
    </xf>
    <xf numFmtId="0" fontId="14" fillId="3" borderId="50" xfId="153" applyFont="1" applyFill="1" applyBorder="1" applyAlignment="1">
      <alignment vertical="center"/>
    </xf>
    <xf numFmtId="174" fontId="14" fillId="3" borderId="50" xfId="1" applyNumberFormat="1" applyFont="1" applyFill="1" applyBorder="1" applyAlignment="1">
      <alignment horizontal="center" vertical="center"/>
    </xf>
    <xf numFmtId="0" fontId="14" fillId="0" borderId="48" xfId="153" applyFont="1" applyFill="1" applyBorder="1" applyAlignment="1">
      <alignment vertical="center" wrapText="1"/>
    </xf>
    <xf numFmtId="3" fontId="14" fillId="0" borderId="48" xfId="153" applyNumberFormat="1" applyFont="1" applyFill="1" applyBorder="1" applyAlignment="1">
      <alignment horizontal="center" vertical="center"/>
    </xf>
    <xf numFmtId="3" fontId="14" fillId="0" borderId="48" xfId="153" applyNumberFormat="1" applyFont="1" applyFill="1" applyBorder="1" applyAlignment="1">
      <alignment vertical="center"/>
    </xf>
    <xf numFmtId="3" fontId="14" fillId="0" borderId="48" xfId="153" applyNumberFormat="1" applyFont="1" applyFill="1" applyBorder="1" applyAlignment="1">
      <alignment horizontal="right" vertical="center"/>
    </xf>
    <xf numFmtId="0" fontId="14" fillId="0" borderId="50" xfId="153" applyFont="1" applyFill="1" applyBorder="1" applyAlignment="1">
      <alignment vertical="center" wrapText="1"/>
    </xf>
    <xf numFmtId="3" fontId="14" fillId="0" borderId="50" xfId="153" applyNumberFormat="1" applyFont="1" applyFill="1" applyBorder="1" applyAlignment="1">
      <alignment horizontal="center" vertical="center"/>
    </xf>
    <xf numFmtId="3" fontId="14" fillId="0" borderId="50" xfId="153" applyNumberFormat="1" applyFont="1" applyFill="1" applyBorder="1" applyAlignment="1">
      <alignment vertical="center"/>
    </xf>
    <xf numFmtId="3" fontId="14" fillId="0" borderId="50" xfId="153" applyNumberFormat="1" applyFont="1" applyFill="1" applyBorder="1" applyAlignment="1">
      <alignment horizontal="right" vertical="center"/>
    </xf>
    <xf numFmtId="0" fontId="15" fillId="0" borderId="135" xfId="152" applyNumberFormat="1" applyFont="1" applyFill="1" applyBorder="1" applyAlignment="1">
      <alignment horizontal="center" vertical="center"/>
    </xf>
    <xf numFmtId="0" fontId="14" fillId="3" borderId="49" xfId="153" applyFont="1" applyFill="1" applyBorder="1" applyAlignment="1">
      <alignment vertical="center"/>
    </xf>
    <xf numFmtId="174" fontId="14" fillId="3" borderId="49" xfId="1" applyNumberFormat="1" applyFont="1" applyFill="1" applyBorder="1" applyAlignment="1">
      <alignment horizontal="center" vertical="center"/>
    </xf>
    <xf numFmtId="0" fontId="15" fillId="0" borderId="137" xfId="152" applyNumberFormat="1" applyFont="1" applyFill="1" applyBorder="1" applyAlignment="1">
      <alignment horizontal="center" vertical="center"/>
    </xf>
    <xf numFmtId="0" fontId="14" fillId="3" borderId="74" xfId="153" applyFont="1" applyFill="1" applyBorder="1" applyAlignment="1">
      <alignment vertical="center"/>
    </xf>
    <xf numFmtId="174" fontId="14" fillId="3" borderId="74" xfId="1" applyNumberFormat="1" applyFont="1" applyFill="1" applyBorder="1" applyAlignment="1">
      <alignment horizontal="center" vertical="center"/>
    </xf>
    <xf numFmtId="0" fontId="15" fillId="0" borderId="138" xfId="152" applyNumberFormat="1" applyFont="1" applyFill="1" applyBorder="1" applyAlignment="1">
      <alignment horizontal="center" vertical="center"/>
    </xf>
    <xf numFmtId="0" fontId="14" fillId="3" borderId="91" xfId="153" applyFont="1" applyFill="1" applyBorder="1" applyAlignment="1">
      <alignment vertical="center"/>
    </xf>
    <xf numFmtId="174" fontId="14" fillId="3" borderId="91" xfId="1" applyNumberFormat="1" applyFont="1" applyFill="1" applyBorder="1" applyAlignment="1">
      <alignment horizontal="center" vertical="center"/>
    </xf>
    <xf numFmtId="165" fontId="16" fillId="2" borderId="13" xfId="114" applyNumberFormat="1" applyFont="1" applyFill="1" applyBorder="1" applyAlignment="1">
      <alignment horizontal="center" vertical="center"/>
    </xf>
    <xf numFmtId="16" fontId="16" fillId="2" borderId="18" xfId="152" applyNumberFormat="1" applyFont="1" applyFill="1" applyBorder="1" applyAlignment="1">
      <alignment horizontal="center" vertical="center"/>
    </xf>
    <xf numFmtId="165" fontId="16" fillId="2" borderId="30" xfId="114" applyNumberFormat="1" applyFont="1" applyFill="1" applyBorder="1" applyAlignment="1">
      <alignment horizontal="center" vertical="center"/>
    </xf>
    <xf numFmtId="0" fontId="6" fillId="2" borderId="37" xfId="152" applyFont="1" applyFill="1" applyBorder="1" applyAlignment="1">
      <alignment horizontal="center" vertical="center"/>
    </xf>
    <xf numFmtId="0" fontId="6" fillId="2" borderId="37" xfId="152" applyFont="1" applyFill="1" applyBorder="1" applyAlignment="1">
      <alignment horizontal="center" vertical="center" wrapText="1"/>
    </xf>
    <xf numFmtId="0" fontId="6" fillId="2" borderId="31" xfId="152" applyFont="1" applyFill="1" applyBorder="1" applyAlignment="1">
      <alignment horizontal="center" vertical="center"/>
    </xf>
    <xf numFmtId="0" fontId="0" fillId="0" borderId="87" xfId="152" applyNumberFormat="1" applyFont="1" applyFill="1" applyBorder="1" applyAlignment="1">
      <alignment horizontal="center" vertical="center"/>
    </xf>
    <xf numFmtId="16" fontId="0" fillId="0" borderId="54" xfId="152" applyNumberFormat="1" applyFont="1" applyFill="1" applyBorder="1" applyAlignment="1">
      <alignment horizontal="left" vertical="center"/>
    </xf>
    <xf numFmtId="0" fontId="0" fillId="0" borderId="54" xfId="132" applyFont="1" applyFill="1" applyBorder="1" applyAlignment="1">
      <alignment horizontal="center" vertical="center"/>
    </xf>
    <xf numFmtId="41" fontId="0" fillId="0" borderId="54" xfId="114" applyNumberFormat="1" applyFont="1" applyFill="1" applyBorder="1" applyAlignment="1">
      <alignment vertical="center"/>
    </xf>
    <xf numFmtId="165" fontId="0" fillId="0" borderId="54" xfId="114" applyNumberFormat="1" applyFont="1" applyFill="1" applyBorder="1" applyAlignment="1">
      <alignment horizontal="center" vertical="center"/>
    </xf>
    <xf numFmtId="0" fontId="0" fillId="3" borderId="124" xfId="152" applyNumberFormat="1" applyFont="1" applyFill="1" applyBorder="1" applyAlignment="1">
      <alignment horizontal="center" vertical="center"/>
    </xf>
    <xf numFmtId="16" fontId="0" fillId="3" borderId="58" xfId="152" applyNumberFormat="1" applyFont="1" applyFill="1" applyBorder="1" applyAlignment="1">
      <alignment horizontal="left" vertical="center"/>
    </xf>
    <xf numFmtId="0" fontId="0" fillId="3" borderId="58" xfId="132" applyFont="1" applyFill="1" applyBorder="1" applyAlignment="1">
      <alignment horizontal="center" vertical="center"/>
    </xf>
    <xf numFmtId="41" fontId="0" fillId="3" borderId="58" xfId="114" applyNumberFormat="1" applyFont="1" applyFill="1" applyBorder="1" applyAlignment="1">
      <alignment vertical="center"/>
    </xf>
    <xf numFmtId="165" fontId="0" fillId="3" borderId="58" xfId="114" applyNumberFormat="1" applyFont="1" applyFill="1" applyBorder="1" applyAlignment="1">
      <alignment horizontal="center" vertical="center"/>
    </xf>
    <xf numFmtId="0" fontId="3" fillId="0" borderId="20" xfId="152" applyFont="1" applyFill="1" applyBorder="1" applyAlignment="1">
      <alignment vertical="center"/>
    </xf>
    <xf numFmtId="0" fontId="4" fillId="3" borderId="20" xfId="152" applyFont="1" applyFill="1" applyBorder="1" applyAlignment="1">
      <alignment vertical="center"/>
    </xf>
    <xf numFmtId="41" fontId="0" fillId="0" borderId="54" xfId="114" applyNumberFormat="1" applyFont="1" applyFill="1" applyBorder="1" applyAlignment="1">
      <alignment horizontal="center" vertical="center"/>
    </xf>
    <xf numFmtId="41" fontId="0" fillId="3" borderId="58" xfId="114" applyNumberFormat="1" applyFont="1" applyFill="1" applyBorder="1" applyAlignment="1">
      <alignment horizontal="center" vertical="center"/>
    </xf>
    <xf numFmtId="165" fontId="6" fillId="2" borderId="144" xfId="114" applyNumberFormat="1" applyFont="1" applyFill="1" applyBorder="1" applyAlignment="1">
      <alignment horizontal="center" vertical="center"/>
    </xf>
    <xf numFmtId="165" fontId="6" fillId="2" borderId="113" xfId="114" applyNumberFormat="1" applyFont="1" applyFill="1" applyBorder="1" applyAlignment="1">
      <alignment horizontal="center" vertical="center"/>
    </xf>
    <xf numFmtId="0" fontId="4" fillId="0" borderId="20" xfId="152" applyFont="1" applyBorder="1"/>
    <xf numFmtId="165" fontId="4" fillId="3" borderId="20" xfId="152" applyNumberFormat="1" applyFont="1" applyFill="1" applyBorder="1" applyAlignment="1">
      <alignment vertical="center"/>
    </xf>
    <xf numFmtId="0" fontId="4" fillId="3" borderId="20" xfId="152" applyFont="1" applyFill="1" applyBorder="1"/>
    <xf numFmtId="1" fontId="0" fillId="0" borderId="54" xfId="114" applyNumberFormat="1" applyFont="1" applyFill="1" applyBorder="1" applyAlignment="1">
      <alignment horizontal="center" vertical="center"/>
    </xf>
    <xf numFmtId="165" fontId="0" fillId="0" borderId="54" xfId="114" applyNumberFormat="1" applyFont="1" applyFill="1" applyBorder="1" applyAlignment="1">
      <alignment vertical="center"/>
    </xf>
    <xf numFmtId="0" fontId="0" fillId="3" borderId="124" xfId="152" applyNumberFormat="1" applyFont="1" applyFill="1" applyBorder="1" applyAlignment="1">
      <alignment vertical="center"/>
    </xf>
    <xf numFmtId="165" fontId="6" fillId="2" borderId="102" xfId="114" applyNumberFormat="1" applyFont="1" applyFill="1" applyBorder="1" applyAlignment="1">
      <alignment horizontal="center" vertical="center"/>
    </xf>
    <xf numFmtId="165" fontId="6" fillId="2" borderId="103" xfId="114" applyNumberFormat="1" applyFont="1" applyFill="1" applyBorder="1" applyAlignment="1">
      <alignment horizontal="center" vertical="center"/>
    </xf>
    <xf numFmtId="165" fontId="6" fillId="2" borderId="124" xfId="114" applyNumberFormat="1" applyFont="1" applyFill="1" applyBorder="1" applyAlignment="1">
      <alignment horizontal="center" vertical="center"/>
    </xf>
    <xf numFmtId="165" fontId="6" fillId="2" borderId="6" xfId="114" applyNumberFormat="1" applyFont="1" applyFill="1" applyBorder="1" applyAlignment="1">
      <alignment horizontal="center" vertical="center"/>
    </xf>
    <xf numFmtId="165" fontId="6" fillId="2" borderId="7" xfId="114" applyNumberFormat="1" applyFont="1" applyFill="1" applyBorder="1" applyAlignment="1">
      <alignment horizontal="center" vertical="center"/>
    </xf>
    <xf numFmtId="16" fontId="6" fillId="2" borderId="17" xfId="152" applyNumberFormat="1" applyFont="1" applyFill="1" applyBorder="1" applyAlignment="1">
      <alignment horizontal="center" vertical="center"/>
    </xf>
    <xf numFmtId="165" fontId="6" fillId="2" borderId="115" xfId="114" applyNumberFormat="1" applyFont="1" applyFill="1" applyBorder="1" applyAlignment="1">
      <alignment horizontal="center" vertical="center"/>
    </xf>
    <xf numFmtId="165" fontId="6" fillId="2" borderId="145" xfId="114" applyNumberFormat="1" applyFont="1" applyFill="1" applyBorder="1" applyAlignment="1">
      <alignment horizontal="center" vertical="center"/>
    </xf>
    <xf numFmtId="165" fontId="6" fillId="2" borderId="41" xfId="114" applyNumberFormat="1" applyFont="1" applyFill="1" applyBorder="1" applyAlignment="1">
      <alignment horizontal="center" vertical="center"/>
    </xf>
    <xf numFmtId="16" fontId="4" fillId="0" borderId="0" xfId="152" applyNumberFormat="1" applyFont="1" applyFill="1" applyBorder="1" applyAlignment="1">
      <alignment horizontal="center" vertical="center"/>
    </xf>
    <xf numFmtId="0" fontId="4" fillId="0" borderId="0" xfId="132" applyFont="1" applyFill="1" applyBorder="1" applyAlignment="1">
      <alignment horizontal="center" vertical="center"/>
    </xf>
    <xf numFmtId="165" fontId="4" fillId="0" borderId="0" xfId="114" applyNumberFormat="1" applyFont="1" applyFill="1" applyBorder="1" applyAlignment="1">
      <alignment horizontal="center" vertical="center"/>
    </xf>
    <xf numFmtId="0" fontId="0" fillId="6" borderId="44" xfId="152" applyNumberFormat="1" applyFont="1" applyFill="1" applyBorder="1" applyAlignment="1">
      <alignment horizontal="center" vertical="center"/>
    </xf>
    <xf numFmtId="16" fontId="0" fillId="6" borderId="54" xfId="152" applyNumberFormat="1" applyFont="1" applyFill="1" applyBorder="1" applyAlignment="1">
      <alignment horizontal="left" vertical="center"/>
    </xf>
    <xf numFmtId="0" fontId="0" fillId="6" borderId="54" xfId="132" applyFont="1" applyFill="1" applyBorder="1" applyAlignment="1">
      <alignment horizontal="center" vertical="center"/>
    </xf>
    <xf numFmtId="1" fontId="0" fillId="6" borderId="54" xfId="114" applyNumberFormat="1" applyFont="1" applyFill="1" applyBorder="1" applyAlignment="1">
      <alignment horizontal="center" vertical="center"/>
    </xf>
    <xf numFmtId="165" fontId="0" fillId="6" borderId="54" xfId="114" applyNumberFormat="1" applyFont="1" applyFill="1" applyBorder="1" applyAlignment="1">
      <alignment horizontal="center" vertical="center"/>
    </xf>
    <xf numFmtId="165" fontId="0" fillId="6" borderId="54" xfId="114" applyNumberFormat="1" applyFont="1" applyFill="1" applyBorder="1" applyAlignment="1">
      <alignment vertical="center"/>
    </xf>
    <xf numFmtId="0" fontId="0" fillId="6" borderId="88" xfId="152" applyNumberFormat="1" applyFont="1" applyFill="1" applyBorder="1" applyAlignment="1">
      <alignment horizontal="center" vertical="center"/>
    </xf>
    <xf numFmtId="16" fontId="0" fillId="6" borderId="58" xfId="152" applyNumberFormat="1" applyFont="1" applyFill="1" applyBorder="1" applyAlignment="1">
      <alignment horizontal="left" vertical="center"/>
    </xf>
    <xf numFmtId="0" fontId="0" fillId="6" borderId="58" xfId="132" applyFont="1" applyFill="1" applyBorder="1" applyAlignment="1">
      <alignment horizontal="center" vertical="center"/>
    </xf>
    <xf numFmtId="1" fontId="0" fillId="6" borderId="58" xfId="114" applyNumberFormat="1" applyFont="1" applyFill="1" applyBorder="1" applyAlignment="1">
      <alignment horizontal="center" vertical="center"/>
    </xf>
    <xf numFmtId="165" fontId="0" fillId="6" borderId="58" xfId="114" applyNumberFormat="1" applyFont="1" applyFill="1" applyBorder="1" applyAlignment="1">
      <alignment horizontal="center" vertical="center"/>
    </xf>
    <xf numFmtId="165" fontId="0" fillId="6" borderId="58" xfId="114" applyNumberFormat="1" applyFont="1" applyFill="1" applyBorder="1" applyAlignment="1">
      <alignment vertical="center"/>
    </xf>
    <xf numFmtId="16" fontId="6" fillId="2" borderId="26" xfId="152" applyNumberFormat="1" applyFont="1" applyFill="1" applyBorder="1" applyAlignment="1">
      <alignment vertical="center"/>
    </xf>
    <xf numFmtId="16" fontId="6" fillId="2" borderId="27" xfId="152" applyNumberFormat="1" applyFont="1" applyFill="1" applyBorder="1" applyAlignment="1">
      <alignment horizontal="right" vertical="center"/>
    </xf>
    <xf numFmtId="16" fontId="6" fillId="2" borderId="27" xfId="152" applyNumberFormat="1" applyFont="1" applyFill="1" applyBorder="1" applyAlignment="1">
      <alignment vertical="center"/>
    </xf>
    <xf numFmtId="16" fontId="6" fillId="2" borderId="28" xfId="152" applyNumberFormat="1" applyFont="1" applyFill="1" applyBorder="1" applyAlignment="1">
      <alignment vertical="center"/>
    </xf>
    <xf numFmtId="1" fontId="0" fillId="0" borderId="58" xfId="114" applyNumberFormat="1" applyFont="1" applyFill="1" applyBorder="1" applyAlignment="1">
      <alignment horizontal="center" vertical="center"/>
    </xf>
    <xf numFmtId="165" fontId="0" fillId="0" borderId="58" xfId="114" applyNumberFormat="1" applyFont="1" applyFill="1" applyBorder="1" applyAlignment="1">
      <alignment vertical="center"/>
    </xf>
    <xf numFmtId="0" fontId="0" fillId="0" borderId="122" xfId="152" applyNumberFormat="1" applyFont="1" applyFill="1" applyBorder="1" applyAlignment="1">
      <alignment vertical="center"/>
    </xf>
    <xf numFmtId="14" fontId="0" fillId="3" borderId="146" xfId="152" applyNumberFormat="1" applyFont="1" applyFill="1" applyBorder="1" applyAlignment="1">
      <alignment horizontal="right" vertical="center" indent="1"/>
    </xf>
    <xf numFmtId="0" fontId="0" fillId="3" borderId="146" xfId="152" applyNumberFormat="1" applyFont="1" applyFill="1" applyBorder="1" applyAlignment="1">
      <alignment horizontal="right" vertical="center" indent="1"/>
    </xf>
    <xf numFmtId="0" fontId="3" fillId="0" borderId="129" xfId="152" applyFont="1" applyFill="1" applyBorder="1" applyAlignment="1">
      <alignment vertical="center"/>
    </xf>
    <xf numFmtId="0" fontId="3" fillId="0" borderId="45" xfId="152" applyFont="1" applyFill="1" applyBorder="1" applyAlignment="1">
      <alignment vertical="center"/>
    </xf>
    <xf numFmtId="16" fontId="0" fillId="0" borderId="147" xfId="152" applyNumberFormat="1" applyFont="1" applyFill="1" applyBorder="1" applyAlignment="1">
      <alignment horizontal="left" vertical="center"/>
    </xf>
    <xf numFmtId="0" fontId="0" fillId="0" borderId="147" xfId="132" applyFont="1" applyFill="1" applyBorder="1" applyAlignment="1">
      <alignment horizontal="center" vertical="center"/>
    </xf>
    <xf numFmtId="1" fontId="0" fillId="0" borderId="147" xfId="114" applyNumberFormat="1" applyFont="1" applyFill="1" applyBorder="1" applyAlignment="1">
      <alignment horizontal="center" vertical="center"/>
    </xf>
    <xf numFmtId="165" fontId="0" fillId="0" borderId="147" xfId="114" applyNumberFormat="1" applyFont="1" applyFill="1" applyBorder="1" applyAlignment="1">
      <alignment horizontal="center" vertical="center"/>
    </xf>
    <xf numFmtId="16" fontId="0" fillId="0" borderId="148" xfId="152" applyNumberFormat="1" applyFont="1" applyFill="1" applyBorder="1" applyAlignment="1">
      <alignment horizontal="left" vertical="center"/>
    </xf>
    <xf numFmtId="0" fontId="0" fillId="0" borderId="148" xfId="132" applyFont="1" applyFill="1" applyBorder="1" applyAlignment="1">
      <alignment horizontal="center" vertical="center"/>
    </xf>
    <xf numFmtId="1" fontId="0" fillId="0" borderId="148" xfId="114" applyNumberFormat="1" applyFont="1" applyFill="1" applyBorder="1" applyAlignment="1">
      <alignment horizontal="center" vertical="center"/>
    </xf>
    <xf numFmtId="165" fontId="0" fillId="0" borderId="148" xfId="114" applyNumberFormat="1" applyFont="1" applyFill="1" applyBorder="1" applyAlignment="1">
      <alignment horizontal="center" vertical="center"/>
    </xf>
    <xf numFmtId="16" fontId="0" fillId="0" borderId="35" xfId="152" applyNumberFormat="1" applyFont="1" applyFill="1" applyBorder="1" applyAlignment="1">
      <alignment horizontal="left" vertical="center"/>
    </xf>
    <xf numFmtId="0" fontId="0" fillId="0" borderId="35" xfId="132" applyFont="1" applyFill="1" applyBorder="1" applyAlignment="1">
      <alignment horizontal="center" vertical="center"/>
    </xf>
    <xf numFmtId="1" fontId="0" fillId="0" borderId="35" xfId="114" applyNumberFormat="1" applyFont="1" applyFill="1" applyBorder="1" applyAlignment="1">
      <alignment horizontal="center" vertical="center"/>
    </xf>
    <xf numFmtId="165" fontId="0" fillId="0" borderId="35" xfId="114" applyNumberFormat="1" applyFont="1" applyFill="1" applyBorder="1" applyAlignment="1">
      <alignment horizontal="center" vertical="center"/>
    </xf>
    <xf numFmtId="165" fontId="0" fillId="0" borderId="35" xfId="114" applyNumberFormat="1" applyFont="1" applyFill="1" applyBorder="1" applyAlignment="1">
      <alignment vertical="center"/>
    </xf>
    <xf numFmtId="16" fontId="6" fillId="2" borderId="14" xfId="152" applyNumberFormat="1" applyFont="1" applyFill="1" applyBorder="1" applyAlignment="1">
      <alignment vertical="center"/>
    </xf>
    <xf numFmtId="16" fontId="6" fillId="2" borderId="15" xfId="152" applyNumberFormat="1" applyFont="1" applyFill="1" applyBorder="1" applyAlignment="1">
      <alignment horizontal="right" vertical="center"/>
    </xf>
    <xf numFmtId="16" fontId="6" fillId="2" borderId="15" xfId="152" applyNumberFormat="1" applyFont="1" applyFill="1" applyBorder="1" applyAlignment="1">
      <alignment vertical="center"/>
    </xf>
    <xf numFmtId="16" fontId="6" fillId="2" borderId="16" xfId="152" applyNumberFormat="1" applyFont="1" applyFill="1" applyBorder="1" applyAlignment="1">
      <alignment vertical="center"/>
    </xf>
    <xf numFmtId="165" fontId="6" fillId="2" borderId="107" xfId="114" applyNumberFormat="1" applyFont="1" applyFill="1" applyBorder="1" applyAlignment="1">
      <alignment horizontal="center" vertical="center"/>
    </xf>
    <xf numFmtId="165" fontId="6" fillId="2" borderId="108" xfId="114" applyNumberFormat="1" applyFont="1" applyFill="1" applyBorder="1" applyAlignment="1">
      <alignment horizontal="center" vertical="center"/>
    </xf>
    <xf numFmtId="0" fontId="0" fillId="0" borderId="35" xfId="152" applyNumberFormat="1" applyFont="1" applyFill="1" applyBorder="1" applyAlignment="1">
      <alignment horizontal="center" vertical="center"/>
    </xf>
    <xf numFmtId="165" fontId="6" fillId="2" borderId="8" xfId="114" applyNumberFormat="1" applyFont="1" applyFill="1" applyBorder="1" applyAlignment="1">
      <alignment horizontal="center" vertical="center"/>
    </xf>
    <xf numFmtId="165" fontId="6" fillId="2" borderId="119" xfId="114" applyNumberFormat="1" applyFont="1" applyFill="1" applyBorder="1" applyAlignment="1">
      <alignment horizontal="center" vertical="center"/>
    </xf>
    <xf numFmtId="0" fontId="4" fillId="0" borderId="94" xfId="152" applyFont="1" applyFill="1" applyBorder="1" applyAlignment="1">
      <alignment vertical="center"/>
    </xf>
    <xf numFmtId="0" fontId="4" fillId="0" borderId="129" xfId="152" applyFont="1" applyFill="1" applyBorder="1" applyAlignment="1">
      <alignment vertical="center"/>
    </xf>
    <xf numFmtId="0" fontId="4" fillId="3" borderId="0" xfId="152" applyFont="1" applyFill="1" applyAlignment="1">
      <alignment vertical="center"/>
    </xf>
    <xf numFmtId="0" fontId="17" fillId="0" borderId="0" xfId="152" applyFont="1" applyFill="1" applyAlignment="1">
      <alignment vertical="center" wrapText="1"/>
    </xf>
    <xf numFmtId="0" fontId="17" fillId="0" borderId="0" xfId="152" applyFont="1" applyFill="1" applyAlignment="1">
      <alignment horizontal="center" vertical="center"/>
    </xf>
    <xf numFmtId="0" fontId="12" fillId="0" borderId="47" xfId="152" applyNumberFormat="1" applyFont="1" applyFill="1" applyBorder="1" applyAlignment="1"/>
    <xf numFmtId="0" fontId="11" fillId="2" borderId="33" xfId="152" applyFont="1" applyFill="1" applyBorder="1" applyAlignment="1">
      <alignment horizontal="center" vertical="center" wrapText="1"/>
    </xf>
    <xf numFmtId="0" fontId="11" fillId="2" borderId="124" xfId="152" applyFont="1" applyFill="1" applyBorder="1" applyAlignment="1">
      <alignment horizontal="center" vertical="center"/>
    </xf>
    <xf numFmtId="0" fontId="13" fillId="0" borderId="44" xfId="152" applyNumberFormat="1" applyFont="1" applyFill="1" applyBorder="1" applyAlignment="1">
      <alignment horizontal="center" vertical="center"/>
    </xf>
    <xf numFmtId="0" fontId="18" fillId="0" borderId="54" xfId="153" applyFont="1" applyFill="1" applyBorder="1" applyAlignment="1">
      <alignment horizontal="left" vertical="center" wrapText="1"/>
    </xf>
    <xf numFmtId="0" fontId="18" fillId="0" borderId="54" xfId="153" applyFont="1" applyFill="1" applyBorder="1" applyAlignment="1">
      <alignment horizontal="center" vertical="center"/>
    </xf>
    <xf numFmtId="1" fontId="18" fillId="0" borderId="54" xfId="153" applyNumberFormat="1" applyFont="1" applyFill="1" applyBorder="1" applyAlignment="1">
      <alignment horizontal="center" vertical="center"/>
    </xf>
    <xf numFmtId="174" fontId="18" fillId="0" borderId="54" xfId="1" applyNumberFormat="1" applyFont="1" applyFill="1" applyBorder="1" applyAlignment="1">
      <alignment horizontal="center" vertical="center"/>
    </xf>
    <xf numFmtId="165" fontId="13" fillId="0" borderId="54" xfId="114" applyNumberFormat="1" applyFont="1" applyFill="1" applyBorder="1" applyAlignment="1">
      <alignment horizontal="center" vertical="center"/>
    </xf>
    <xf numFmtId="165" fontId="13" fillId="0" borderId="33" xfId="114" applyNumberFormat="1" applyFont="1" applyFill="1" applyBorder="1" applyAlignment="1">
      <alignment horizontal="center" vertical="center"/>
    </xf>
    <xf numFmtId="0" fontId="13" fillId="0" borderId="88" xfId="152" applyNumberFormat="1" applyFont="1" applyFill="1" applyBorder="1" applyAlignment="1">
      <alignment horizontal="center" vertical="center"/>
    </xf>
    <xf numFmtId="0" fontId="18" fillId="0" borderId="58" xfId="0" applyFont="1" applyFill="1" applyBorder="1" applyAlignment="1">
      <alignment vertical="center" wrapText="1"/>
    </xf>
    <xf numFmtId="0" fontId="18" fillId="0" borderId="58" xfId="0" applyFont="1" applyFill="1" applyBorder="1" applyAlignment="1">
      <alignment horizontal="center" vertical="center"/>
    </xf>
    <xf numFmtId="1" fontId="18" fillId="0" borderId="58" xfId="1" applyNumberFormat="1" applyFont="1" applyFill="1" applyBorder="1" applyAlignment="1">
      <alignment horizontal="center" vertical="center"/>
    </xf>
    <xf numFmtId="174" fontId="18" fillId="0" borderId="58" xfId="1" applyNumberFormat="1" applyFont="1" applyFill="1" applyBorder="1" applyAlignment="1">
      <alignment vertical="center"/>
    </xf>
    <xf numFmtId="165" fontId="13" fillId="0" borderId="58" xfId="114" applyNumberFormat="1" applyFont="1" applyFill="1" applyBorder="1" applyAlignment="1">
      <alignment horizontal="center" vertical="center"/>
    </xf>
    <xf numFmtId="165" fontId="13" fillId="0" borderId="6" xfId="114" applyNumberFormat="1" applyFont="1" applyFill="1" applyBorder="1" applyAlignment="1">
      <alignment horizontal="center" vertical="center"/>
    </xf>
    <xf numFmtId="186" fontId="18" fillId="0" borderId="58" xfId="1" applyNumberFormat="1" applyFont="1" applyFill="1" applyBorder="1" applyAlignment="1">
      <alignment horizontal="center" vertical="center"/>
    </xf>
    <xf numFmtId="0" fontId="18" fillId="8" borderId="148" xfId="153" applyFont="1" applyFill="1" applyBorder="1" applyAlignment="1">
      <alignment horizontal="left" vertical="center" wrapText="1"/>
    </xf>
    <xf numFmtId="0" fontId="18" fillId="0" borderId="148" xfId="153" applyFont="1" applyFill="1" applyBorder="1" applyAlignment="1">
      <alignment horizontal="center" vertical="center"/>
    </xf>
    <xf numFmtId="1" fontId="18" fillId="0" borderId="148" xfId="1" applyNumberFormat="1" applyFont="1" applyFill="1" applyBorder="1" applyAlignment="1">
      <alignment horizontal="center" vertical="center"/>
    </xf>
    <xf numFmtId="3" fontId="18" fillId="0" borderId="148" xfId="153" applyNumberFormat="1" applyFont="1" applyFill="1" applyBorder="1" applyAlignment="1">
      <alignment vertical="center"/>
    </xf>
    <xf numFmtId="165" fontId="13" fillId="0" borderId="148" xfId="114" applyNumberFormat="1" applyFont="1" applyFill="1" applyBorder="1" applyAlignment="1">
      <alignment horizontal="center" vertical="center"/>
    </xf>
    <xf numFmtId="165" fontId="13" fillId="0" borderId="8" xfId="114" applyNumberFormat="1" applyFont="1" applyFill="1" applyBorder="1" applyAlignment="1">
      <alignment horizontal="center" vertical="center"/>
    </xf>
    <xf numFmtId="0" fontId="18" fillId="0" borderId="147" xfId="153" applyFont="1" applyFill="1" applyBorder="1" applyAlignment="1">
      <alignment horizontal="left" vertical="center" wrapText="1"/>
    </xf>
    <xf numFmtId="0" fontId="18" fillId="0" borderId="147" xfId="153" applyFont="1" applyFill="1" applyBorder="1" applyAlignment="1">
      <alignment horizontal="center" vertical="center"/>
    </xf>
    <xf numFmtId="1" fontId="18" fillId="0" borderId="147" xfId="153" applyNumberFormat="1" applyFont="1" applyFill="1" applyBorder="1" applyAlignment="1">
      <alignment horizontal="center" vertical="center"/>
    </xf>
    <xf numFmtId="174" fontId="18" fillId="0" borderId="147" xfId="1" applyNumberFormat="1" applyFont="1" applyFill="1" applyBorder="1" applyAlignment="1">
      <alignment horizontal="center" vertical="center"/>
    </xf>
    <xf numFmtId="165" fontId="13" fillId="0" borderId="147" xfId="114" applyNumberFormat="1" applyFont="1" applyFill="1" applyBorder="1" applyAlignment="1">
      <alignment horizontal="center" vertical="center"/>
    </xf>
    <xf numFmtId="0" fontId="18" fillId="0" borderId="58" xfId="153" applyFont="1" applyFill="1" applyBorder="1" applyAlignment="1">
      <alignment horizontal="left" vertical="center" wrapText="1"/>
    </xf>
    <xf numFmtId="0" fontId="18" fillId="0" borderId="58" xfId="153" applyFont="1" applyFill="1" applyBorder="1" applyAlignment="1">
      <alignment horizontal="center" vertical="center"/>
    </xf>
    <xf numFmtId="1" fontId="18" fillId="0" borderId="58" xfId="153" applyNumberFormat="1" applyFont="1" applyFill="1" applyBorder="1" applyAlignment="1">
      <alignment horizontal="center" vertical="center"/>
    </xf>
    <xf numFmtId="174" fontId="18" fillId="0" borderId="58" xfId="1" applyNumberFormat="1" applyFont="1" applyFill="1" applyBorder="1" applyAlignment="1">
      <alignment horizontal="center" vertical="center"/>
    </xf>
    <xf numFmtId="3" fontId="18" fillId="0" borderId="58" xfId="153" applyNumberFormat="1" applyFont="1" applyFill="1" applyBorder="1" applyAlignment="1">
      <alignment vertical="center"/>
    </xf>
    <xf numFmtId="174" fontId="18" fillId="0" borderId="58" xfId="1" applyNumberFormat="1" applyFont="1" applyFill="1" applyBorder="1" applyAlignment="1">
      <alignment horizontal="left" vertical="center" wrapText="1"/>
    </xf>
    <xf numFmtId="174" fontId="18" fillId="0" borderId="148" xfId="1" applyNumberFormat="1" applyFont="1" applyFill="1" applyBorder="1" applyAlignment="1">
      <alignment horizontal="left" vertical="center" wrapText="1"/>
    </xf>
    <xf numFmtId="174" fontId="18" fillId="0" borderId="148" xfId="1" applyNumberFormat="1" applyFont="1" applyFill="1" applyBorder="1" applyAlignment="1">
      <alignment horizontal="center" vertical="center"/>
    </xf>
    <xf numFmtId="174" fontId="18" fillId="8" borderId="147" xfId="1" applyNumberFormat="1" applyFont="1" applyFill="1" applyBorder="1" applyAlignment="1">
      <alignment horizontal="left" vertical="center" wrapText="1"/>
    </xf>
    <xf numFmtId="1" fontId="18" fillId="0" borderId="147" xfId="1" applyNumberFormat="1" applyFont="1" applyFill="1" applyBorder="1" applyAlignment="1">
      <alignment horizontal="center" vertical="center"/>
    </xf>
    <xf numFmtId="174" fontId="18" fillId="8" borderId="58" xfId="1" applyNumberFormat="1" applyFont="1" applyFill="1" applyBorder="1" applyAlignment="1">
      <alignment horizontal="left" vertical="center" wrapText="1"/>
    </xf>
    <xf numFmtId="165" fontId="13" fillId="0" borderId="43" xfId="114" applyNumberFormat="1" applyFont="1" applyFill="1" applyBorder="1" applyAlignment="1">
      <alignment horizontal="center" vertical="center"/>
    </xf>
    <xf numFmtId="174" fontId="18" fillId="0" borderId="35" xfId="1" applyNumberFormat="1" applyFont="1" applyFill="1" applyBorder="1" applyAlignment="1">
      <alignment horizontal="left" vertical="center" wrapText="1"/>
    </xf>
    <xf numFmtId="174" fontId="18" fillId="0" borderId="35" xfId="1" applyNumberFormat="1" applyFont="1" applyFill="1" applyBorder="1" applyAlignment="1">
      <alignment horizontal="center" vertical="center"/>
    </xf>
    <xf numFmtId="1" fontId="18" fillId="0" borderId="35" xfId="1" applyNumberFormat="1" applyFont="1" applyFill="1" applyBorder="1" applyAlignment="1">
      <alignment horizontal="center" vertical="center"/>
    </xf>
    <xf numFmtId="165" fontId="13" fillId="0" borderId="35" xfId="114" applyNumberFormat="1" applyFont="1" applyFill="1" applyBorder="1" applyAlignment="1">
      <alignment vertical="center"/>
    </xf>
    <xf numFmtId="14" fontId="13" fillId="0" borderId="111" xfId="152" applyNumberFormat="1" applyFont="1" applyFill="1" applyBorder="1" applyAlignment="1">
      <alignment horizontal="center" vertical="center"/>
    </xf>
    <xf numFmtId="174" fontId="18" fillId="0" borderId="147" xfId="1" applyNumberFormat="1" applyFont="1" applyFill="1" applyBorder="1" applyAlignment="1">
      <alignment horizontal="left" vertical="center" wrapText="1"/>
    </xf>
    <xf numFmtId="0" fontId="18" fillId="0" borderId="148" xfId="153" applyFont="1" applyFill="1" applyBorder="1" applyAlignment="1">
      <alignment horizontal="left" vertical="center" wrapText="1"/>
    </xf>
    <xf numFmtId="3" fontId="18" fillId="0" borderId="147" xfId="153" applyNumberFormat="1" applyFont="1" applyFill="1" applyBorder="1" applyAlignment="1">
      <alignment vertical="center"/>
    </xf>
    <xf numFmtId="1" fontId="18" fillId="0" borderId="148" xfId="153" applyNumberFormat="1" applyFont="1" applyFill="1" applyBorder="1" applyAlignment="1">
      <alignment horizontal="center" vertical="center"/>
    </xf>
    <xf numFmtId="0" fontId="18" fillId="8" borderId="147" xfId="153" applyFont="1" applyFill="1" applyBorder="1" applyAlignment="1">
      <alignment horizontal="left" vertical="center" wrapText="1"/>
    </xf>
    <xf numFmtId="0" fontId="18" fillId="8" borderId="58" xfId="153" applyFont="1" applyFill="1" applyBorder="1" applyAlignment="1">
      <alignment horizontal="left" vertical="center" wrapText="1"/>
    </xf>
    <xf numFmtId="0" fontId="4" fillId="0" borderId="129" xfId="152" applyFont="1" applyFill="1" applyBorder="1"/>
    <xf numFmtId="165" fontId="11" fillId="2" borderId="52" xfId="114" applyNumberFormat="1" applyFont="1" applyFill="1" applyBorder="1" applyAlignment="1">
      <alignment horizontal="center" vertical="center"/>
    </xf>
    <xf numFmtId="16" fontId="11" fillId="2" borderId="61" xfId="152" applyNumberFormat="1" applyFont="1" applyFill="1" applyBorder="1" applyAlignment="1">
      <alignment horizontal="center" vertical="center"/>
    </xf>
    <xf numFmtId="165" fontId="11" fillId="2" borderId="47" xfId="114" applyNumberFormat="1" applyFont="1" applyFill="1" applyBorder="1" applyAlignment="1">
      <alignment horizontal="center" vertical="center"/>
    </xf>
    <xf numFmtId="0" fontId="18" fillId="8" borderId="58" xfId="0" applyFont="1" applyFill="1" applyBorder="1" applyAlignment="1">
      <alignment vertical="center" wrapText="1"/>
    </xf>
    <xf numFmtId="0" fontId="0" fillId="0" borderId="0" xfId="0" applyAlignment="1">
      <alignment horizontal="center"/>
    </xf>
    <xf numFmtId="0" fontId="18" fillId="8" borderId="63" xfId="0" applyFont="1" applyFill="1" applyBorder="1" applyAlignment="1">
      <alignment vertical="center" wrapText="1"/>
    </xf>
    <xf numFmtId="0" fontId="18" fillId="0" borderId="63" xfId="0" applyFont="1" applyFill="1" applyBorder="1" applyAlignment="1">
      <alignment horizontal="center" vertical="center"/>
    </xf>
    <xf numFmtId="186" fontId="18" fillId="0" borderId="63" xfId="1" applyNumberFormat="1" applyFont="1" applyFill="1" applyBorder="1" applyAlignment="1">
      <alignment horizontal="center" vertical="center"/>
    </xf>
    <xf numFmtId="174" fontId="18" fillId="0" borderId="63" xfId="1" applyNumberFormat="1" applyFont="1" applyFill="1" applyBorder="1" applyAlignment="1">
      <alignment vertical="center"/>
    </xf>
    <xf numFmtId="165" fontId="13" fillId="0" borderId="63" xfId="114" applyNumberFormat="1" applyFont="1" applyFill="1" applyBorder="1" applyAlignment="1">
      <alignment horizontal="center" vertical="center"/>
    </xf>
    <xf numFmtId="0" fontId="18" fillId="8" borderId="35" xfId="153" applyFont="1" applyFill="1" applyBorder="1" applyAlignment="1">
      <alignment horizontal="left" vertical="center" wrapText="1"/>
    </xf>
    <xf numFmtId="0" fontId="18" fillId="0" borderId="35" xfId="153" applyFont="1" applyFill="1" applyBorder="1" applyAlignment="1">
      <alignment horizontal="center" vertical="center"/>
    </xf>
    <xf numFmtId="1" fontId="18" fillId="0" borderId="35" xfId="153" applyNumberFormat="1" applyFont="1" applyFill="1" applyBorder="1" applyAlignment="1">
      <alignment horizontal="center" vertical="center"/>
    </xf>
    <xf numFmtId="165" fontId="13" fillId="0" borderId="111" xfId="114" applyNumberFormat="1" applyFont="1" applyFill="1" applyBorder="1" applyAlignment="1">
      <alignment vertical="center"/>
    </xf>
    <xf numFmtId="0" fontId="18" fillId="0" borderId="35" xfId="153" applyFont="1" applyFill="1" applyBorder="1" applyAlignment="1">
      <alignment horizontal="left" vertical="center" wrapText="1"/>
    </xf>
    <xf numFmtId="165" fontId="13" fillId="0" borderId="111" xfId="114" applyNumberFormat="1" applyFont="1" applyFill="1" applyBorder="1" applyAlignment="1">
      <alignment horizontal="center" vertical="center"/>
    </xf>
    <xf numFmtId="174" fontId="18" fillId="8" borderId="148" xfId="1" applyNumberFormat="1" applyFont="1" applyFill="1" applyBorder="1" applyAlignment="1">
      <alignment horizontal="left" vertical="center" wrapText="1"/>
    </xf>
    <xf numFmtId="0" fontId="13" fillId="0" borderId="151" xfId="152" applyNumberFormat="1" applyFont="1" applyFill="1" applyBorder="1" applyAlignment="1">
      <alignment horizontal="center" vertical="center"/>
    </xf>
    <xf numFmtId="174" fontId="18" fillId="0" borderId="63" xfId="1" applyNumberFormat="1" applyFont="1" applyFill="1" applyBorder="1" applyAlignment="1">
      <alignment horizontal="left" vertical="center" wrapText="1"/>
    </xf>
    <xf numFmtId="174" fontId="18" fillId="0" borderId="63" xfId="1" applyNumberFormat="1" applyFont="1" applyFill="1" applyBorder="1" applyAlignment="1">
      <alignment horizontal="center" vertical="center"/>
    </xf>
    <xf numFmtId="1" fontId="18" fillId="0" borderId="63" xfId="1" applyNumberFormat="1" applyFont="1" applyFill="1" applyBorder="1" applyAlignment="1">
      <alignment horizontal="center" vertical="center"/>
    </xf>
    <xf numFmtId="0" fontId="13" fillId="0" borderId="87" xfId="152" applyNumberFormat="1" applyFont="1" applyFill="1" applyBorder="1" applyAlignment="1">
      <alignment horizontal="center" vertical="center"/>
    </xf>
    <xf numFmtId="174" fontId="18" fillId="8" borderId="33" xfId="1" applyNumberFormat="1" applyFont="1" applyFill="1" applyBorder="1" applyAlignment="1">
      <alignment horizontal="left" vertical="center" wrapText="1"/>
    </xf>
    <xf numFmtId="174" fontId="18" fillId="0" borderId="33" xfId="1" applyNumberFormat="1" applyFont="1" applyFill="1" applyBorder="1" applyAlignment="1">
      <alignment horizontal="center" vertical="center"/>
    </xf>
    <xf numFmtId="1" fontId="18" fillId="0" borderId="33" xfId="1" applyNumberFormat="1" applyFont="1" applyFill="1" applyBorder="1" applyAlignment="1">
      <alignment horizontal="center" vertical="center"/>
    </xf>
    <xf numFmtId="165" fontId="13" fillId="0" borderId="110" xfId="114" applyNumberFormat="1" applyFont="1" applyFill="1" applyBorder="1" applyAlignment="1">
      <alignment horizontal="center" vertical="center"/>
    </xf>
    <xf numFmtId="174" fontId="18" fillId="8" borderId="6" xfId="1" applyNumberFormat="1" applyFont="1" applyFill="1" applyBorder="1" applyAlignment="1">
      <alignment horizontal="left" vertical="center" wrapText="1"/>
    </xf>
    <xf numFmtId="174" fontId="18" fillId="0" borderId="6" xfId="1" applyNumberFormat="1" applyFont="1" applyFill="1" applyBorder="1" applyAlignment="1">
      <alignment horizontal="center" vertical="center"/>
    </xf>
    <xf numFmtId="1" fontId="18" fillId="0" borderId="6" xfId="1" applyNumberFormat="1" applyFont="1" applyFill="1" applyBorder="1" applyAlignment="1">
      <alignment horizontal="center" vertical="center"/>
    </xf>
    <xf numFmtId="174" fontId="18" fillId="0" borderId="6" xfId="1" applyNumberFormat="1" applyFont="1" applyFill="1" applyBorder="1" applyAlignment="1">
      <alignment horizontal="left" vertical="center" wrapText="1"/>
    </xf>
    <xf numFmtId="0" fontId="13" fillId="0" borderId="152" xfId="152" applyNumberFormat="1" applyFont="1" applyFill="1" applyBorder="1" applyAlignment="1">
      <alignment horizontal="center" vertical="center"/>
    </xf>
    <xf numFmtId="174" fontId="18" fillId="0" borderId="40" xfId="1" applyNumberFormat="1" applyFont="1" applyFill="1" applyBorder="1" applyAlignment="1">
      <alignment horizontal="left" vertical="center" wrapText="1"/>
    </xf>
    <xf numFmtId="174" fontId="18" fillId="0" borderId="40" xfId="1" applyNumberFormat="1" applyFont="1" applyFill="1" applyBorder="1" applyAlignment="1">
      <alignment horizontal="center" vertical="center"/>
    </xf>
    <xf numFmtId="1" fontId="18" fillId="0" borderId="40" xfId="1" applyNumberFormat="1" applyFont="1" applyFill="1" applyBorder="1" applyAlignment="1">
      <alignment horizontal="center" vertical="center"/>
    </xf>
    <xf numFmtId="165" fontId="13" fillId="0" borderId="40" xfId="114" applyNumberFormat="1" applyFont="1" applyFill="1" applyBorder="1" applyAlignment="1">
      <alignment horizontal="center" vertical="center"/>
    </xf>
    <xf numFmtId="174" fontId="18" fillId="0" borderId="33" xfId="1" applyNumberFormat="1" applyFont="1" applyFill="1" applyBorder="1" applyAlignment="1">
      <alignment horizontal="left" vertical="center" wrapText="1"/>
    </xf>
    <xf numFmtId="174" fontId="18" fillId="0" borderId="54" xfId="1" applyNumberFormat="1" applyFont="1" applyFill="1" applyBorder="1" applyAlignment="1">
      <alignment horizontal="left" vertical="center" wrapText="1"/>
    </xf>
    <xf numFmtId="1" fontId="18" fillId="0" borderId="54" xfId="1" applyNumberFormat="1" applyFont="1" applyFill="1" applyBorder="1" applyAlignment="1">
      <alignment horizontal="center" vertical="center"/>
    </xf>
    <xf numFmtId="0" fontId="13" fillId="0" borderId="89" xfId="152" applyNumberFormat="1" applyFont="1" applyFill="1" applyBorder="1" applyAlignment="1">
      <alignment horizontal="center" vertical="center"/>
    </xf>
    <xf numFmtId="174" fontId="18" fillId="0" borderId="68" xfId="1" applyNumberFormat="1" applyFont="1" applyFill="1" applyBorder="1" applyAlignment="1">
      <alignment horizontal="left" vertical="center" wrapText="1"/>
    </xf>
    <xf numFmtId="174" fontId="18" fillId="0" borderId="68" xfId="1" applyNumberFormat="1" applyFont="1" applyFill="1" applyBorder="1" applyAlignment="1">
      <alignment horizontal="center" vertical="center"/>
    </xf>
    <xf numFmtId="1" fontId="18" fillId="0" borderId="68" xfId="1" applyNumberFormat="1" applyFont="1" applyFill="1" applyBorder="1" applyAlignment="1">
      <alignment horizontal="center" vertical="center"/>
    </xf>
    <xf numFmtId="174" fontId="18" fillId="0" borderId="43" xfId="1" applyNumberFormat="1" applyFont="1" applyFill="1" applyBorder="1" applyAlignment="1">
      <alignment horizontal="left" vertical="center" wrapText="1"/>
    </xf>
    <xf numFmtId="174" fontId="18" fillId="0" borderId="43" xfId="1" applyNumberFormat="1" applyFont="1" applyFill="1" applyBorder="1" applyAlignment="1">
      <alignment horizontal="center" vertical="center"/>
    </xf>
    <xf numFmtId="1" fontId="18" fillId="0" borderId="43" xfId="1" applyNumberFormat="1" applyFont="1" applyFill="1" applyBorder="1" applyAlignment="1">
      <alignment horizontal="center" vertical="center"/>
    </xf>
    <xf numFmtId="174" fontId="18" fillId="8" borderId="54" xfId="1" applyNumberFormat="1" applyFont="1" applyFill="1" applyBorder="1" applyAlignment="1">
      <alignment horizontal="left" vertical="center" wrapText="1"/>
    </xf>
    <xf numFmtId="0" fontId="13" fillId="0" borderId="51" xfId="152" applyNumberFormat="1" applyFont="1" applyFill="1" applyBorder="1" applyAlignment="1">
      <alignment horizontal="center" vertical="center"/>
    </xf>
    <xf numFmtId="174" fontId="18" fillId="8" borderId="43" xfId="1" applyNumberFormat="1" applyFont="1" applyFill="1" applyBorder="1" applyAlignment="1">
      <alignment horizontal="left" vertical="center" wrapText="1"/>
    </xf>
    <xf numFmtId="174" fontId="18" fillId="8" borderId="40" xfId="1" applyNumberFormat="1" applyFont="1" applyFill="1" applyBorder="1" applyAlignment="1">
      <alignment horizontal="left" vertical="center" wrapText="1"/>
    </xf>
    <xf numFmtId="174" fontId="18" fillId="2" borderId="43" xfId="1" applyNumberFormat="1" applyFont="1" applyFill="1" applyBorder="1" applyAlignment="1">
      <alignment horizontal="center" vertical="center"/>
    </xf>
    <xf numFmtId="174" fontId="18" fillId="8" borderId="63" xfId="1" applyNumberFormat="1" applyFont="1" applyFill="1" applyBorder="1" applyAlignment="1">
      <alignment horizontal="left" vertical="center" wrapText="1"/>
    </xf>
    <xf numFmtId="174" fontId="18" fillId="8" borderId="35" xfId="1" applyNumberFormat="1" applyFont="1" applyFill="1" applyBorder="1" applyAlignment="1">
      <alignment horizontal="left" vertical="center" wrapText="1"/>
    </xf>
    <xf numFmtId="0" fontId="19" fillId="0" borderId="44" xfId="152" applyNumberFormat="1" applyFont="1" applyFill="1" applyBorder="1" applyAlignment="1">
      <alignment horizontal="center" vertical="center"/>
    </xf>
    <xf numFmtId="0" fontId="20" fillId="0" borderId="102" xfId="153" applyFont="1" applyFill="1" applyBorder="1" applyAlignment="1">
      <alignment horizontal="left" vertical="center" wrapText="1"/>
    </xf>
    <xf numFmtId="0" fontId="20" fillId="0" borderId="102" xfId="153" applyFont="1" applyFill="1" applyBorder="1" applyAlignment="1">
      <alignment horizontal="center" vertical="center"/>
    </xf>
    <xf numFmtId="1" fontId="20" fillId="0" borderId="102" xfId="153" applyNumberFormat="1" applyFont="1" applyFill="1" applyBorder="1" applyAlignment="1">
      <alignment horizontal="center" vertical="center"/>
    </xf>
    <xf numFmtId="174" fontId="20" fillId="0" borderId="102" xfId="1" applyNumberFormat="1" applyFont="1" applyFill="1" applyBorder="1" applyAlignment="1">
      <alignment horizontal="center" vertical="center"/>
    </xf>
    <xf numFmtId="165" fontId="19" fillId="0" borderId="102" xfId="114" applyNumberFormat="1" applyFont="1" applyFill="1" applyBorder="1" applyAlignment="1">
      <alignment horizontal="center" vertical="center"/>
    </xf>
    <xf numFmtId="165" fontId="19" fillId="0" borderId="102" xfId="114" applyNumberFormat="1" applyFont="1" applyFill="1" applyBorder="1" applyAlignment="1">
      <alignment vertical="center"/>
    </xf>
    <xf numFmtId="14" fontId="19" fillId="0" borderId="102" xfId="114" applyNumberFormat="1" applyFont="1" applyFill="1" applyBorder="1" applyAlignment="1">
      <alignment horizontal="center" vertical="center"/>
    </xf>
    <xf numFmtId="0" fontId="19" fillId="0" borderId="88" xfId="152" applyNumberFormat="1" applyFont="1" applyFill="1" applyBorder="1" applyAlignment="1">
      <alignment horizontal="center" vertical="center"/>
    </xf>
    <xf numFmtId="0" fontId="20" fillId="0" borderId="147" xfId="0" applyFont="1" applyFill="1" applyBorder="1" applyAlignment="1">
      <alignment vertical="center" wrapText="1"/>
    </xf>
    <xf numFmtId="0" fontId="20" fillId="0" borderId="147" xfId="0" applyFont="1" applyFill="1" applyBorder="1" applyAlignment="1">
      <alignment horizontal="center" vertical="center"/>
    </xf>
    <xf numFmtId="1" fontId="20" fillId="0" borderId="147" xfId="1" applyNumberFormat="1" applyFont="1" applyFill="1" applyBorder="1" applyAlignment="1">
      <alignment horizontal="center" vertical="center"/>
    </xf>
    <xf numFmtId="174" fontId="20" fillId="0" borderId="147" xfId="1" applyNumberFormat="1" applyFont="1" applyFill="1" applyBorder="1" applyAlignment="1">
      <alignment vertical="center"/>
    </xf>
    <xf numFmtId="165" fontId="19" fillId="0" borderId="147" xfId="114" applyNumberFormat="1" applyFont="1" applyFill="1" applyBorder="1" applyAlignment="1">
      <alignment horizontal="center" vertical="center"/>
    </xf>
    <xf numFmtId="0" fontId="20" fillId="0" borderId="58" xfId="0" applyFont="1" applyFill="1" applyBorder="1" applyAlignment="1">
      <alignment vertical="center" wrapText="1"/>
    </xf>
    <xf numFmtId="0" fontId="20" fillId="0" borderId="58" xfId="0" applyFont="1" applyFill="1" applyBorder="1" applyAlignment="1">
      <alignment horizontal="center" vertical="center"/>
    </xf>
    <xf numFmtId="1" fontId="20" fillId="0" borderId="58" xfId="1" applyNumberFormat="1" applyFont="1" applyFill="1" applyBorder="1" applyAlignment="1">
      <alignment horizontal="center" vertical="center"/>
    </xf>
    <xf numFmtId="174" fontId="20" fillId="0" borderId="58" xfId="1" applyNumberFormat="1" applyFont="1" applyFill="1" applyBorder="1" applyAlignment="1">
      <alignment vertical="center"/>
    </xf>
    <xf numFmtId="165" fontId="19" fillId="0" borderId="58" xfId="114" applyNumberFormat="1" applyFont="1" applyFill="1" applyBorder="1" applyAlignment="1">
      <alignment horizontal="center" vertical="center"/>
    </xf>
    <xf numFmtId="0" fontId="19" fillId="0" borderId="151" xfId="152" applyNumberFormat="1" applyFont="1" applyFill="1" applyBorder="1" applyAlignment="1">
      <alignment horizontal="center" vertical="center"/>
    </xf>
    <xf numFmtId="0" fontId="20" fillId="0" borderId="63" xfId="0" applyFont="1" applyFill="1" applyBorder="1" applyAlignment="1">
      <alignment vertical="center" wrapText="1"/>
    </xf>
    <xf numFmtId="0" fontId="20" fillId="0" borderId="63" xfId="0" applyFont="1" applyFill="1" applyBorder="1" applyAlignment="1">
      <alignment horizontal="center" vertical="center"/>
    </xf>
    <xf numFmtId="1" fontId="20" fillId="0" borderId="63" xfId="1" applyNumberFormat="1" applyFont="1" applyFill="1" applyBorder="1" applyAlignment="1">
      <alignment horizontal="center" vertical="center"/>
    </xf>
    <xf numFmtId="174" fontId="20" fillId="0" borderId="148" xfId="1" applyNumberFormat="1" applyFont="1" applyFill="1" applyBorder="1" applyAlignment="1">
      <alignment vertical="center"/>
    </xf>
    <xf numFmtId="165" fontId="19" fillId="0" borderId="148" xfId="114" applyNumberFormat="1" applyFont="1" applyFill="1" applyBorder="1" applyAlignment="1">
      <alignment horizontal="center" vertical="center"/>
    </xf>
    <xf numFmtId="0" fontId="20" fillId="0" borderId="148" xfId="0" applyFont="1" applyFill="1" applyBorder="1" applyAlignment="1">
      <alignment vertical="center" wrapText="1"/>
    </xf>
    <xf numFmtId="0" fontId="20" fillId="0" borderId="148" xfId="0" applyFont="1" applyFill="1" applyBorder="1" applyAlignment="1">
      <alignment horizontal="center" vertical="center"/>
    </xf>
    <xf numFmtId="1" fontId="20" fillId="0" borderId="148" xfId="1" applyNumberFormat="1" applyFont="1" applyFill="1" applyBorder="1" applyAlignment="1">
      <alignment horizontal="center" vertical="center"/>
    </xf>
    <xf numFmtId="0" fontId="20" fillId="0" borderId="35" xfId="0" applyFont="1" applyFill="1" applyBorder="1" applyAlignment="1">
      <alignment vertical="center" wrapText="1"/>
    </xf>
    <xf numFmtId="0" fontId="20" fillId="0" borderId="35" xfId="0" applyFont="1" applyFill="1" applyBorder="1" applyAlignment="1">
      <alignment horizontal="center" vertical="center"/>
    </xf>
    <xf numFmtId="1" fontId="20" fillId="0" borderId="35" xfId="1" applyNumberFormat="1" applyFont="1" applyFill="1" applyBorder="1" applyAlignment="1">
      <alignment horizontal="center" vertical="center"/>
    </xf>
    <xf numFmtId="174" fontId="20" fillId="0" borderId="35" xfId="1" applyNumberFormat="1" applyFont="1" applyFill="1" applyBorder="1" applyAlignment="1">
      <alignment vertical="center"/>
    </xf>
    <xf numFmtId="165" fontId="19" fillId="0" borderId="35" xfId="114" applyNumberFormat="1" applyFont="1" applyFill="1" applyBorder="1" applyAlignment="1">
      <alignment horizontal="center" vertical="center"/>
    </xf>
    <xf numFmtId="165" fontId="19" fillId="0" borderId="35" xfId="114" applyNumberFormat="1" applyFont="1" applyFill="1" applyBorder="1" applyAlignment="1">
      <alignment vertical="center"/>
    </xf>
    <xf numFmtId="14" fontId="19" fillId="0" borderId="35" xfId="114" applyNumberFormat="1" applyFont="1" applyFill="1" applyBorder="1" applyAlignment="1">
      <alignment horizontal="center" vertical="center"/>
    </xf>
    <xf numFmtId="0" fontId="20" fillId="0" borderId="147" xfId="153" applyFont="1" applyFill="1" applyBorder="1" applyAlignment="1">
      <alignment horizontal="left" vertical="center" wrapText="1"/>
    </xf>
    <xf numFmtId="0" fontId="20" fillId="0" borderId="147" xfId="153" applyFont="1" applyFill="1" applyBorder="1" applyAlignment="1">
      <alignment horizontal="center" vertical="center"/>
    </xf>
    <xf numFmtId="1" fontId="20" fillId="9" borderId="147" xfId="1" applyNumberFormat="1" applyFont="1" applyFill="1" applyBorder="1" applyAlignment="1">
      <alignment horizontal="center" vertical="center"/>
    </xf>
    <xf numFmtId="3" fontId="20" fillId="0" borderId="147" xfId="153" applyNumberFormat="1" applyFont="1" applyFill="1" applyBorder="1" applyAlignment="1">
      <alignment vertical="center"/>
    </xf>
    <xf numFmtId="0" fontId="21" fillId="0" borderId="0" xfId="152" applyFont="1" applyFill="1" applyBorder="1" applyAlignment="1">
      <alignment vertical="center"/>
    </xf>
    <xf numFmtId="0" fontId="20" fillId="0" borderId="148" xfId="153" applyFont="1" applyFill="1" applyBorder="1" applyAlignment="1">
      <alignment horizontal="left" vertical="center" wrapText="1"/>
    </xf>
    <xf numFmtId="0" fontId="20" fillId="0" borderId="148" xfId="153" applyFont="1" applyFill="1" applyBorder="1" applyAlignment="1">
      <alignment horizontal="center" vertical="center"/>
    </xf>
    <xf numFmtId="1" fontId="20" fillId="0" borderId="148" xfId="153" applyNumberFormat="1" applyFont="1" applyFill="1" applyBorder="1" applyAlignment="1">
      <alignment horizontal="center" vertical="center"/>
    </xf>
    <xf numFmtId="174" fontId="20" fillId="0" borderId="148" xfId="1" applyNumberFormat="1" applyFont="1" applyFill="1" applyBorder="1" applyAlignment="1">
      <alignment horizontal="center" vertical="center"/>
    </xf>
    <xf numFmtId="0" fontId="20" fillId="0" borderId="43" xfId="153" applyFont="1" applyFill="1" applyBorder="1" applyAlignment="1">
      <alignment horizontal="left" vertical="center" wrapText="1"/>
    </xf>
    <xf numFmtId="0" fontId="20" fillId="0" borderId="43" xfId="153" applyFont="1" applyFill="1" applyBorder="1" applyAlignment="1">
      <alignment horizontal="center" vertical="center"/>
    </xf>
    <xf numFmtId="1" fontId="20" fillId="0" borderId="43" xfId="153" applyNumberFormat="1" applyFont="1" applyFill="1" applyBorder="1" applyAlignment="1">
      <alignment horizontal="center" vertical="center"/>
    </xf>
    <xf numFmtId="174" fontId="20" fillId="0" borderId="35" xfId="1" applyNumberFormat="1" applyFont="1" applyFill="1" applyBorder="1" applyAlignment="1">
      <alignment horizontal="center" vertical="center"/>
    </xf>
    <xf numFmtId="165" fontId="19" fillId="0" borderId="43" xfId="114" applyNumberFormat="1" applyFont="1" applyFill="1" applyBorder="1" applyAlignment="1">
      <alignment vertical="center"/>
    </xf>
    <xf numFmtId="14" fontId="19" fillId="0" borderId="111" xfId="114" applyNumberFormat="1" applyFont="1" applyFill="1" applyBorder="1" applyAlignment="1">
      <alignment horizontal="center" vertical="center"/>
    </xf>
    <xf numFmtId="0" fontId="20" fillId="0" borderId="35" xfId="153" applyFont="1" applyFill="1" applyBorder="1" applyAlignment="1">
      <alignment horizontal="left" vertical="center" wrapText="1"/>
    </xf>
    <xf numFmtId="0" fontId="20" fillId="0" borderId="35" xfId="153" applyFont="1" applyFill="1" applyBorder="1" applyAlignment="1">
      <alignment horizontal="center" vertical="center"/>
    </xf>
    <xf numFmtId="1" fontId="20" fillId="0" borderId="35" xfId="153" applyNumberFormat="1" applyFont="1" applyFill="1" applyBorder="1" applyAlignment="1">
      <alignment horizontal="center" vertical="center"/>
    </xf>
    <xf numFmtId="14" fontId="19" fillId="0" borderId="111" xfId="114" applyNumberFormat="1" applyFont="1" applyFill="1" applyBorder="1" applyAlignment="1">
      <alignment horizontal="center" vertical="center"/>
    </xf>
    <xf numFmtId="1" fontId="20" fillId="0" borderId="147" xfId="153" applyNumberFormat="1" applyFont="1" applyFill="1" applyBorder="1" applyAlignment="1">
      <alignment horizontal="center" vertical="center"/>
    </xf>
    <xf numFmtId="0" fontId="20" fillId="0" borderId="58" xfId="153" applyFont="1" applyFill="1" applyBorder="1" applyAlignment="1">
      <alignment horizontal="left" vertical="center" wrapText="1"/>
    </xf>
    <xf numFmtId="174" fontId="20" fillId="0" borderId="58" xfId="1" applyNumberFormat="1" applyFont="1" applyFill="1" applyBorder="1" applyAlignment="1">
      <alignment horizontal="center" vertical="center"/>
    </xf>
    <xf numFmtId="3" fontId="20" fillId="0" borderId="148" xfId="153" applyNumberFormat="1" applyFont="1" applyFill="1" applyBorder="1" applyAlignment="1">
      <alignment vertical="center"/>
    </xf>
    <xf numFmtId="174" fontId="20" fillId="0" borderId="147" xfId="1" applyNumberFormat="1" applyFont="1" applyFill="1" applyBorder="1" applyAlignment="1">
      <alignment horizontal="left" vertical="center" wrapText="1"/>
    </xf>
    <xf numFmtId="174" fontId="20" fillId="0" borderId="147" xfId="1" applyNumberFormat="1" applyFont="1" applyFill="1" applyBorder="1" applyAlignment="1">
      <alignment horizontal="center" vertical="center"/>
    </xf>
    <xf numFmtId="174" fontId="20" fillId="0" borderId="58" xfId="1" applyNumberFormat="1" applyFont="1" applyFill="1" applyBorder="1" applyAlignment="1">
      <alignment horizontal="left" vertical="center" wrapText="1"/>
    </xf>
    <xf numFmtId="174" fontId="20" fillId="0" borderId="148" xfId="1" applyNumberFormat="1" applyFont="1" applyFill="1" applyBorder="1" applyAlignment="1">
      <alignment horizontal="left" vertical="center" wrapText="1"/>
    </xf>
    <xf numFmtId="174" fontId="20" fillId="0" borderId="35" xfId="1" applyNumberFormat="1" applyFont="1" applyFill="1" applyBorder="1" applyAlignment="1">
      <alignment horizontal="left" vertical="center" wrapText="1"/>
    </xf>
    <xf numFmtId="14" fontId="19" fillId="0" borderId="35" xfId="114" applyNumberFormat="1" applyFont="1" applyFill="1" applyBorder="1" applyAlignment="1">
      <alignment horizontal="center" vertical="center"/>
    </xf>
    <xf numFmtId="165" fontId="22" fillId="2" borderId="12" xfId="114" applyNumberFormat="1" applyFont="1" applyFill="1" applyBorder="1" applyAlignment="1">
      <alignment horizontal="center" vertical="center"/>
    </xf>
    <xf numFmtId="14" fontId="22" fillId="2" borderId="13" xfId="114" applyNumberFormat="1" applyFont="1" applyFill="1" applyBorder="1" applyAlignment="1">
      <alignment horizontal="center" vertical="center"/>
    </xf>
    <xf numFmtId="165" fontId="22" fillId="2" borderId="17" xfId="114" applyNumberFormat="1" applyFont="1" applyFill="1" applyBorder="1" applyAlignment="1">
      <alignment horizontal="center" vertical="center"/>
    </xf>
    <xf numFmtId="14" fontId="22" fillId="2" borderId="18" xfId="152" applyNumberFormat="1" applyFont="1" applyFill="1" applyBorder="1" applyAlignment="1">
      <alignment horizontal="center" vertical="center"/>
    </xf>
    <xf numFmtId="165" fontId="22" fillId="2" borderId="29" xfId="114" applyNumberFormat="1" applyFont="1" applyFill="1" applyBorder="1" applyAlignment="1">
      <alignment horizontal="center" vertical="center"/>
    </xf>
    <xf numFmtId="14" fontId="22" fillId="2" borderId="4" xfId="114" applyNumberFormat="1" applyFont="1" applyFill="1" applyBorder="1" applyAlignment="1">
      <alignment horizontal="center" vertical="center"/>
    </xf>
    <xf numFmtId="165" fontId="21" fillId="0" borderId="0" xfId="152" applyNumberFormat="1" applyFont="1" applyFill="1" applyBorder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5" fillId="0" borderId="0" xfId="0" applyFont="1" applyFill="1" applyAlignment="1">
      <alignment vertical="center"/>
    </xf>
    <xf numFmtId="0" fontId="24" fillId="0" borderId="0" xfId="0" applyFont="1" applyFill="1" applyAlignment="1">
      <alignment vertical="center"/>
    </xf>
    <xf numFmtId="0" fontId="24" fillId="0" borderId="35" xfId="0" applyFont="1" applyFill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180" fontId="0" fillId="0" borderId="0" xfId="0" applyNumberFormat="1" applyAlignment="1">
      <alignment horizontal="center"/>
    </xf>
    <xf numFmtId="0" fontId="24" fillId="0" borderId="0" xfId="0" applyFont="1" applyAlignment="1">
      <alignment horizontal="center" vertical="center"/>
    </xf>
    <xf numFmtId="0" fontId="25" fillId="0" borderId="0" xfId="0" applyFont="1" applyAlignment="1">
      <alignment horizontal="center" vertical="center"/>
    </xf>
    <xf numFmtId="43" fontId="24" fillId="0" borderId="0" xfId="1" applyFont="1" applyAlignment="1">
      <alignment vertical="center"/>
    </xf>
    <xf numFmtId="180" fontId="23" fillId="0" borderId="0" xfId="0" applyNumberFormat="1" applyFont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6" fillId="0" borderId="35" xfId="0" applyFont="1" applyBorder="1" applyAlignment="1">
      <alignment horizontal="center" vertical="center"/>
    </xf>
    <xf numFmtId="43" fontId="23" fillId="0" borderId="35" xfId="1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43" fontId="23" fillId="0" borderId="107" xfId="1" applyFont="1" applyBorder="1" applyAlignment="1">
      <alignment vertical="center"/>
    </xf>
    <xf numFmtId="0" fontId="28" fillId="0" borderId="0" xfId="0" applyFont="1" applyAlignment="1">
      <alignment horizontal="center" vertical="center"/>
    </xf>
    <xf numFmtId="14" fontId="28" fillId="0" borderId="0" xfId="0" applyNumberFormat="1" applyFont="1" applyBorder="1" applyAlignment="1">
      <alignment horizontal="left" vertical="center"/>
    </xf>
    <xf numFmtId="0" fontId="28" fillId="0" borderId="0" xfId="0" applyFont="1" applyBorder="1" applyAlignment="1">
      <alignment vertical="center"/>
    </xf>
    <xf numFmtId="43" fontId="28" fillId="0" borderId="6" xfId="1" applyFont="1" applyBorder="1" applyAlignment="1">
      <alignment vertical="center"/>
    </xf>
    <xf numFmtId="0" fontId="28" fillId="10" borderId="52" xfId="0" applyFont="1" applyFill="1" applyBorder="1" applyAlignment="1">
      <alignment horizontal="center" vertical="center"/>
    </xf>
    <xf numFmtId="0" fontId="28" fillId="10" borderId="34" xfId="0" applyFont="1" applyFill="1" applyBorder="1" applyAlignment="1">
      <alignment horizontal="center" vertical="center"/>
    </xf>
    <xf numFmtId="0" fontId="28" fillId="10" borderId="33" xfId="0" applyFont="1" applyFill="1" applyBorder="1" applyAlignment="1">
      <alignment horizontal="center" vertical="center"/>
    </xf>
    <xf numFmtId="0" fontId="28" fillId="10" borderId="124" xfId="0" applyFont="1" applyFill="1" applyBorder="1" applyAlignment="1">
      <alignment horizontal="center" vertical="center"/>
    </xf>
    <xf numFmtId="0" fontId="26" fillId="10" borderId="13" xfId="0" applyFont="1" applyFill="1" applyBorder="1" applyAlignment="1">
      <alignment horizontal="center" vertical="center"/>
    </xf>
    <xf numFmtId="43" fontId="29" fillId="10" borderId="13" xfId="1" applyFont="1" applyFill="1" applyBorder="1" applyAlignment="1">
      <alignment horizontal="center" vertical="center"/>
    </xf>
    <xf numFmtId="188" fontId="28" fillId="11" borderId="1" xfId="0" applyNumberFormat="1" applyFont="1" applyFill="1" applyBorder="1" applyAlignment="1">
      <alignment horizontal="center" vertical="center"/>
    </xf>
    <xf numFmtId="0" fontId="28" fillId="11" borderId="2" xfId="0" applyFont="1" applyFill="1" applyBorder="1" applyAlignment="1">
      <alignment horizontal="center" vertical="center"/>
    </xf>
    <xf numFmtId="0" fontId="30" fillId="11" borderId="2" xfId="0" applyFont="1" applyFill="1" applyBorder="1" applyAlignment="1">
      <alignment vertical="center"/>
    </xf>
    <xf numFmtId="44" fontId="28" fillId="11" borderId="2" xfId="0" applyNumberFormat="1" applyFont="1" applyFill="1" applyBorder="1" applyAlignment="1">
      <alignment vertical="center"/>
    </xf>
    <xf numFmtId="44" fontId="28" fillId="11" borderId="2" xfId="1" applyNumberFormat="1" applyFont="1" applyFill="1" applyBorder="1" applyAlignment="1">
      <alignment vertical="center"/>
    </xf>
    <xf numFmtId="0" fontId="25" fillId="11" borderId="2" xfId="0" applyFont="1" applyFill="1" applyBorder="1" applyAlignment="1">
      <alignment horizontal="center" vertical="center"/>
    </xf>
    <xf numFmtId="43" fontId="24" fillId="11" borderId="3" xfId="1" applyFont="1" applyFill="1" applyBorder="1" applyAlignment="1">
      <alignment vertical="center"/>
    </xf>
    <xf numFmtId="188" fontId="31" fillId="0" borderId="152" xfId="0" applyNumberFormat="1" applyFont="1" applyBorder="1" applyAlignment="1">
      <alignment horizontal="center" vertical="center"/>
    </xf>
    <xf numFmtId="16" fontId="31" fillId="0" borderId="40" xfId="0" applyNumberFormat="1" applyFont="1" applyBorder="1" applyAlignment="1">
      <alignment horizontal="center" vertical="center"/>
    </xf>
    <xf numFmtId="0" fontId="31" fillId="0" borderId="40" xfId="0" applyFont="1" applyBorder="1" applyAlignment="1">
      <alignment horizontal="left" vertical="center"/>
    </xf>
    <xf numFmtId="4" fontId="31" fillId="0" borderId="40" xfId="0" applyNumberFormat="1" applyFont="1" applyFill="1" applyBorder="1" applyAlignment="1">
      <alignment horizontal="left" vertical="center"/>
    </xf>
    <xf numFmtId="44" fontId="31" fillId="0" borderId="40" xfId="4" applyFont="1" applyBorder="1" applyAlignment="1">
      <alignment vertical="center"/>
    </xf>
    <xf numFmtId="4" fontId="31" fillId="0" borderId="41" xfId="1" applyNumberFormat="1" applyFont="1" applyFill="1" applyBorder="1" applyAlignment="1">
      <alignment vertical="center"/>
    </xf>
    <xf numFmtId="187" fontId="25" fillId="0" borderId="30" xfId="0" applyNumberFormat="1" applyFont="1" applyBorder="1" applyAlignment="1">
      <alignment horizontal="center" vertical="center"/>
    </xf>
    <xf numFmtId="43" fontId="24" fillId="0" borderId="18" xfId="1" applyFont="1" applyBorder="1" applyAlignment="1">
      <alignment vertical="center"/>
    </xf>
    <xf numFmtId="188" fontId="31" fillId="0" borderId="44" xfId="0" applyNumberFormat="1" applyFont="1" applyBorder="1" applyAlignment="1">
      <alignment horizontal="center" vertical="center"/>
    </xf>
    <xf numFmtId="16" fontId="31" fillId="0" borderId="43" xfId="0" applyNumberFormat="1" applyFont="1" applyBorder="1" applyAlignment="1">
      <alignment horizontal="center" vertical="center"/>
    </xf>
    <xf numFmtId="0" fontId="31" fillId="0" borderId="43" xfId="0" applyFont="1" applyBorder="1" applyAlignment="1">
      <alignment horizontal="left" vertical="center"/>
    </xf>
    <xf numFmtId="4" fontId="31" fillId="0" borderId="43" xfId="0" applyNumberFormat="1" applyFont="1" applyFill="1" applyBorder="1" applyAlignment="1">
      <alignment horizontal="left" vertical="center"/>
    </xf>
    <xf numFmtId="44" fontId="31" fillId="0" borderId="43" xfId="4" applyFont="1" applyBorder="1" applyAlignment="1">
      <alignment vertical="center"/>
    </xf>
    <xf numFmtId="4" fontId="31" fillId="0" borderId="121" xfId="1" applyNumberFormat="1" applyFont="1" applyFill="1" applyBorder="1" applyAlignment="1">
      <alignment vertical="center"/>
    </xf>
    <xf numFmtId="188" fontId="31" fillId="0" borderId="155" xfId="0" applyNumberFormat="1" applyFont="1" applyBorder="1" applyAlignment="1">
      <alignment horizontal="center" vertical="center"/>
    </xf>
    <xf numFmtId="16" fontId="31" fillId="0" borderId="6" xfId="0" applyNumberFormat="1" applyFont="1" applyBorder="1" applyAlignment="1">
      <alignment horizontal="center" vertical="center"/>
    </xf>
    <xf numFmtId="0" fontId="31" fillId="0" borderId="6" xfId="0" applyFont="1" applyBorder="1" applyAlignment="1">
      <alignment horizontal="left" vertical="center"/>
    </xf>
    <xf numFmtId="4" fontId="31" fillId="0" borderId="6" xfId="0" applyNumberFormat="1" applyFont="1" applyFill="1" applyBorder="1" applyAlignment="1">
      <alignment horizontal="left" vertical="center"/>
    </xf>
    <xf numFmtId="44" fontId="31" fillId="0" borderId="6" xfId="4" applyFont="1" applyBorder="1" applyAlignment="1">
      <alignment vertical="center"/>
    </xf>
    <xf numFmtId="4" fontId="31" fillId="0" borderId="17" xfId="1" applyNumberFormat="1" applyFont="1" applyFill="1" applyBorder="1" applyAlignment="1">
      <alignment vertical="center"/>
    </xf>
    <xf numFmtId="188" fontId="31" fillId="0" borderId="1" xfId="0" applyNumberFormat="1" applyFont="1" applyBorder="1" applyAlignment="1">
      <alignment horizontal="center" vertical="center"/>
    </xf>
    <xf numFmtId="16" fontId="31" fillId="0" borderId="2" xfId="0" applyNumberFormat="1" applyFont="1" applyBorder="1" applyAlignment="1">
      <alignment horizontal="center" vertical="center"/>
    </xf>
    <xf numFmtId="0" fontId="31" fillId="0" borderId="2" xfId="0" applyFont="1" applyBorder="1" applyAlignment="1">
      <alignment horizontal="left" vertical="center"/>
    </xf>
    <xf numFmtId="4" fontId="31" fillId="0" borderId="2" xfId="0" applyNumberFormat="1" applyFont="1" applyFill="1" applyBorder="1" applyAlignment="1">
      <alignment horizontal="left" vertical="center"/>
    </xf>
    <xf numFmtId="44" fontId="31" fillId="0" borderId="2" xfId="4" applyFont="1" applyBorder="1" applyAlignment="1">
      <alignment vertical="center"/>
    </xf>
    <xf numFmtId="4" fontId="31" fillId="0" borderId="3" xfId="1" applyNumberFormat="1" applyFont="1" applyFill="1" applyBorder="1" applyAlignment="1">
      <alignment vertical="center"/>
    </xf>
    <xf numFmtId="16" fontId="25" fillId="0" borderId="22" xfId="0" applyNumberFormat="1" applyFont="1" applyBorder="1" applyAlignment="1">
      <alignment horizontal="center" vertical="center"/>
    </xf>
    <xf numFmtId="188" fontId="31" fillId="0" borderId="87" xfId="0" applyNumberFormat="1" applyFont="1" applyBorder="1" applyAlignment="1">
      <alignment horizontal="center" vertical="center"/>
    </xf>
    <xf numFmtId="16" fontId="31" fillId="0" borderId="54" xfId="0" applyNumberFormat="1" applyFont="1" applyBorder="1" applyAlignment="1">
      <alignment horizontal="center" vertical="center"/>
    </xf>
    <xf numFmtId="0" fontId="31" fillId="0" borderId="54" xfId="0" applyFont="1" applyBorder="1" applyAlignment="1">
      <alignment horizontal="left" vertical="center"/>
    </xf>
    <xf numFmtId="4" fontId="31" fillId="0" borderId="54" xfId="0" applyNumberFormat="1" applyFont="1" applyFill="1" applyBorder="1" applyAlignment="1">
      <alignment horizontal="left" vertical="center"/>
    </xf>
    <xf numFmtId="44" fontId="31" fillId="0" borderId="54" xfId="4" applyFont="1" applyBorder="1" applyAlignment="1">
      <alignment vertical="center"/>
    </xf>
    <xf numFmtId="4" fontId="31" fillId="0" borderId="146" xfId="1" applyNumberFormat="1" applyFont="1" applyFill="1" applyBorder="1" applyAlignment="1">
      <alignment vertical="center"/>
    </xf>
    <xf numFmtId="43" fontId="23" fillId="0" borderId="0" xfId="1" applyFont="1" applyAlignment="1">
      <alignment vertical="center"/>
    </xf>
    <xf numFmtId="16" fontId="25" fillId="0" borderId="31" xfId="0" applyNumberFormat="1" applyFont="1" applyBorder="1" applyAlignment="1">
      <alignment horizontal="center" vertical="center"/>
    </xf>
    <xf numFmtId="188" fontId="31" fillId="3" borderId="87" xfId="0" applyNumberFormat="1" applyFont="1" applyFill="1" applyBorder="1" applyAlignment="1">
      <alignment horizontal="center" vertical="center"/>
    </xf>
    <xf numFmtId="188" fontId="31" fillId="3" borderId="152" xfId="0" applyNumberFormat="1" applyFont="1" applyFill="1" applyBorder="1" applyAlignment="1">
      <alignment horizontal="center" vertical="center"/>
    </xf>
    <xf numFmtId="188" fontId="31" fillId="0" borderId="51" xfId="0" applyNumberFormat="1" applyFont="1" applyBorder="1" applyAlignment="1">
      <alignment horizontal="center" vertical="center"/>
    </xf>
    <xf numFmtId="16" fontId="31" fillId="0" borderId="33" xfId="0" applyNumberFormat="1" applyFont="1" applyBorder="1" applyAlignment="1">
      <alignment horizontal="center" vertical="center"/>
    </xf>
    <xf numFmtId="0" fontId="31" fillId="0" borderId="33" xfId="0" applyFont="1" applyBorder="1" applyAlignment="1">
      <alignment horizontal="left" vertical="center"/>
    </xf>
    <xf numFmtId="4" fontId="31" fillId="0" borderId="33" xfId="0" applyNumberFormat="1" applyFont="1" applyFill="1" applyBorder="1" applyAlignment="1">
      <alignment horizontal="left" vertical="center"/>
    </xf>
    <xf numFmtId="44" fontId="31" fillId="0" borderId="33" xfId="4" applyFont="1" applyBorder="1" applyAlignment="1">
      <alignment vertical="center"/>
    </xf>
    <xf numFmtId="4" fontId="31" fillId="0" borderId="124" xfId="1" applyNumberFormat="1" applyFont="1" applyFill="1" applyBorder="1" applyAlignment="1">
      <alignment vertical="center"/>
    </xf>
    <xf numFmtId="16" fontId="25" fillId="0" borderId="110" xfId="0" applyNumberFormat="1" applyFont="1" applyBorder="1" applyAlignment="1">
      <alignment horizontal="center" vertical="center"/>
    </xf>
    <xf numFmtId="4" fontId="31" fillId="0" borderId="34" xfId="1" applyNumberFormat="1" applyFont="1" applyFill="1" applyBorder="1" applyAlignment="1">
      <alignment vertical="center"/>
    </xf>
    <xf numFmtId="16" fontId="25" fillId="0" borderId="46" xfId="0" applyNumberFormat="1" applyFont="1" applyBorder="1" applyAlignment="1">
      <alignment horizontal="center" vertical="center"/>
    </xf>
    <xf numFmtId="43" fontId="24" fillId="0" borderId="113" xfId="1" applyFont="1" applyBorder="1" applyAlignment="1">
      <alignment vertical="center"/>
    </xf>
    <xf numFmtId="180" fontId="25" fillId="11" borderId="1" xfId="0" applyNumberFormat="1" applyFont="1" applyFill="1" applyBorder="1" applyAlignment="1">
      <alignment horizontal="center"/>
    </xf>
    <xf numFmtId="0" fontId="26" fillId="11" borderId="2" xfId="0" applyFont="1" applyFill="1" applyBorder="1" applyAlignment="1">
      <alignment horizontal="center" vertical="center"/>
    </xf>
    <xf numFmtId="0" fontId="25" fillId="11" borderId="2" xfId="0" applyFont="1" applyFill="1" applyBorder="1" applyAlignment="1">
      <alignment vertical="center"/>
    </xf>
    <xf numFmtId="43" fontId="26" fillId="11" borderId="2" xfId="1" applyFont="1" applyFill="1" applyBorder="1" applyAlignment="1">
      <alignment vertical="center"/>
    </xf>
    <xf numFmtId="0" fontId="25" fillId="11" borderId="37" xfId="0" applyFont="1" applyFill="1" applyBorder="1" applyAlignment="1">
      <alignment vertical="center"/>
    </xf>
    <xf numFmtId="43" fontId="26" fillId="11" borderId="31" xfId="1" applyFont="1" applyFill="1" applyBorder="1" applyAlignment="1">
      <alignment horizontal="center" vertical="center"/>
    </xf>
    <xf numFmtId="43" fontId="32" fillId="11" borderId="22" xfId="1" applyFont="1" applyFill="1" applyBorder="1" applyAlignment="1">
      <alignment vertical="center"/>
    </xf>
    <xf numFmtId="188" fontId="31" fillId="0" borderId="44" xfId="0" applyNumberFormat="1" applyFont="1" applyFill="1" applyBorder="1" applyAlignment="1">
      <alignment horizontal="center" vertical="center"/>
    </xf>
    <xf numFmtId="16" fontId="31" fillId="0" borderId="43" xfId="0" applyNumberFormat="1" applyFont="1" applyFill="1" applyBorder="1" applyAlignment="1">
      <alignment horizontal="center" vertical="center"/>
    </xf>
    <xf numFmtId="0" fontId="31" fillId="0" borderId="43" xfId="0" applyFont="1" applyFill="1" applyBorder="1" applyAlignment="1">
      <alignment horizontal="left" vertical="center"/>
    </xf>
    <xf numFmtId="44" fontId="31" fillId="0" borderId="43" xfId="4" applyFont="1" applyFill="1" applyBorder="1" applyAlignment="1">
      <alignment vertical="center"/>
    </xf>
    <xf numFmtId="4" fontId="31" fillId="0" borderId="98" xfId="1" applyNumberFormat="1" applyFont="1" applyFill="1" applyBorder="1" applyAlignment="1">
      <alignment vertical="center"/>
    </xf>
    <xf numFmtId="0" fontId="24" fillId="0" borderId="113" xfId="0" applyFont="1" applyFill="1" applyBorder="1" applyAlignment="1">
      <alignment vertical="center"/>
    </xf>
    <xf numFmtId="188" fontId="31" fillId="0" borderId="155" xfId="0" applyNumberFormat="1" applyFont="1" applyFill="1" applyBorder="1" applyAlignment="1">
      <alignment horizontal="center" vertical="center"/>
    </xf>
    <xf numFmtId="16" fontId="31" fillId="0" borderId="40" xfId="0" applyNumberFormat="1" applyFont="1" applyFill="1" applyBorder="1" applyAlignment="1">
      <alignment horizontal="center" vertical="center"/>
    </xf>
    <xf numFmtId="0" fontId="31" fillId="0" borderId="40" xfId="0" applyFont="1" applyFill="1" applyBorder="1" applyAlignment="1">
      <alignment horizontal="left" vertical="center"/>
    </xf>
    <xf numFmtId="44" fontId="31" fillId="0" borderId="40" xfId="4" applyFont="1" applyFill="1" applyBorder="1" applyAlignment="1">
      <alignment vertical="center"/>
    </xf>
    <xf numFmtId="4" fontId="31" fillId="0" borderId="156" xfId="1" applyNumberFormat="1" applyFont="1" applyFill="1" applyBorder="1" applyAlignment="1">
      <alignment vertical="center"/>
    </xf>
    <xf numFmtId="0" fontId="24" fillId="0" borderId="30" xfId="0" applyFont="1" applyFill="1" applyBorder="1" applyAlignment="1">
      <alignment vertical="center"/>
    </xf>
    <xf numFmtId="188" fontId="31" fillId="0" borderId="107" xfId="0" applyNumberFormat="1" applyFont="1" applyFill="1" applyBorder="1" applyAlignment="1">
      <alignment horizontal="center" vertical="center"/>
    </xf>
    <xf numFmtId="16" fontId="31" fillId="0" borderId="11" xfId="0" applyNumberFormat="1" applyFont="1" applyFill="1" applyBorder="1" applyAlignment="1">
      <alignment horizontal="center" vertical="center"/>
    </xf>
    <xf numFmtId="0" fontId="31" fillId="0" borderId="102" xfId="0" applyFont="1" applyFill="1" applyBorder="1" applyAlignment="1">
      <alignment horizontal="left" vertical="center"/>
    </xf>
    <xf numFmtId="4" fontId="31" fillId="0" borderId="102" xfId="0" applyNumberFormat="1" applyFont="1" applyFill="1" applyBorder="1" applyAlignment="1">
      <alignment horizontal="left" vertical="center"/>
    </xf>
    <xf numFmtId="44" fontId="31" fillId="0" borderId="102" xfId="4" applyFont="1" applyFill="1" applyBorder="1" applyAlignment="1">
      <alignment vertical="center"/>
    </xf>
    <xf numFmtId="4" fontId="31" fillId="0" borderId="103" xfId="1" applyNumberFormat="1" applyFont="1" applyFill="1" applyBorder="1" applyAlignment="1">
      <alignment vertical="center"/>
    </xf>
    <xf numFmtId="16" fontId="25" fillId="0" borderId="13" xfId="0" applyNumberFormat="1" applyFont="1" applyFill="1" applyBorder="1" applyAlignment="1">
      <alignment horizontal="center" vertical="center"/>
    </xf>
    <xf numFmtId="43" fontId="24" fillId="0" borderId="109" xfId="1" applyFont="1" applyFill="1" applyBorder="1" applyAlignment="1">
      <alignment vertical="center"/>
    </xf>
    <xf numFmtId="188" fontId="31" fillId="0" borderId="6" xfId="0" applyNumberFormat="1" applyFont="1" applyFill="1" applyBorder="1" applyAlignment="1">
      <alignment horizontal="center" vertical="center"/>
    </xf>
    <xf numFmtId="16" fontId="31" fillId="0" borderId="25" xfId="0" applyNumberFormat="1" applyFont="1" applyFill="1" applyBorder="1" applyAlignment="1">
      <alignment horizontal="center" vertical="center"/>
    </xf>
    <xf numFmtId="0" fontId="31" fillId="0" borderId="35" xfId="0" applyFont="1" applyFill="1" applyBorder="1" applyAlignment="1">
      <alignment horizontal="left" vertical="center"/>
    </xf>
    <xf numFmtId="4" fontId="31" fillId="0" borderId="35" xfId="0" applyNumberFormat="1" applyFont="1" applyFill="1" applyBorder="1" applyAlignment="1">
      <alignment horizontal="left" vertical="center"/>
    </xf>
    <xf numFmtId="44" fontId="31" fillId="0" borderId="35" xfId="4" applyFont="1" applyFill="1" applyBorder="1" applyAlignment="1">
      <alignment vertical="center"/>
    </xf>
    <xf numFmtId="4" fontId="31" fillId="0" borderId="105" xfId="1" applyNumberFormat="1" applyFont="1" applyFill="1" applyBorder="1" applyAlignment="1">
      <alignment vertical="center"/>
    </xf>
    <xf numFmtId="43" fontId="24" fillId="0" borderId="112" xfId="1" applyFont="1" applyFill="1" applyBorder="1" applyAlignment="1">
      <alignment vertical="center"/>
    </xf>
    <xf numFmtId="0" fontId="24" fillId="0" borderId="112" xfId="0" applyFont="1" applyFill="1" applyBorder="1" applyAlignment="1">
      <alignment vertical="center"/>
    </xf>
    <xf numFmtId="188" fontId="31" fillId="0" borderId="8" xfId="0" applyNumberFormat="1" applyFont="1" applyFill="1" applyBorder="1" applyAlignment="1">
      <alignment horizontal="center" vertical="center"/>
    </xf>
    <xf numFmtId="16" fontId="31" fillId="0" borderId="28" xfId="0" applyNumberFormat="1" applyFont="1" applyFill="1" applyBorder="1" applyAlignment="1">
      <alignment horizontal="center" vertical="center"/>
    </xf>
    <xf numFmtId="0" fontId="31" fillId="0" borderId="115" xfId="0" applyFont="1" applyFill="1" applyBorder="1" applyAlignment="1">
      <alignment horizontal="left" vertical="center"/>
    </xf>
    <xf numFmtId="4" fontId="31" fillId="0" borderId="115" xfId="0" applyNumberFormat="1" applyFont="1" applyFill="1" applyBorder="1" applyAlignment="1">
      <alignment horizontal="left" vertical="center"/>
    </xf>
    <xf numFmtId="44" fontId="31" fillId="0" borderId="115" xfId="4" applyFont="1" applyFill="1" applyBorder="1" applyAlignment="1">
      <alignment vertical="center"/>
    </xf>
    <xf numFmtId="4" fontId="31" fillId="0" borderId="145" xfId="1" applyNumberFormat="1" applyFont="1" applyFill="1" applyBorder="1" applyAlignment="1">
      <alignment vertical="center"/>
    </xf>
    <xf numFmtId="0" fontId="24" fillId="0" borderId="116" xfId="0" applyFont="1" applyFill="1" applyBorder="1" applyAlignment="1">
      <alignment vertical="center"/>
    </xf>
    <xf numFmtId="188" fontId="31" fillId="0" borderId="157" xfId="0" applyNumberFormat="1" applyFont="1" applyFill="1" applyBorder="1" applyAlignment="1">
      <alignment horizontal="center" vertical="center"/>
    </xf>
    <xf numFmtId="16" fontId="31" fillId="0" borderId="8" xfId="0" applyNumberFormat="1" applyFont="1" applyFill="1" applyBorder="1" applyAlignment="1">
      <alignment horizontal="center" vertical="center"/>
    </xf>
    <xf numFmtId="0" fontId="31" fillId="0" borderId="8" xfId="0" applyFont="1" applyFill="1" applyBorder="1" applyAlignment="1">
      <alignment horizontal="left" vertical="center"/>
    </xf>
    <xf numFmtId="4" fontId="31" fillId="0" borderId="8" xfId="0" applyNumberFormat="1" applyFont="1" applyFill="1" applyBorder="1" applyAlignment="1">
      <alignment horizontal="left" vertical="center"/>
    </xf>
    <xf numFmtId="44" fontId="31" fillId="0" borderId="8" xfId="4" applyFont="1" applyFill="1" applyBorder="1" applyAlignment="1">
      <alignment vertical="center"/>
    </xf>
    <xf numFmtId="4" fontId="31" fillId="0" borderId="119" xfId="1" applyNumberFormat="1" applyFont="1" applyFill="1" applyBorder="1" applyAlignment="1">
      <alignment vertical="center"/>
    </xf>
    <xf numFmtId="0" fontId="24" fillId="0" borderId="158" xfId="0" applyFont="1" applyFill="1" applyBorder="1" applyAlignment="1">
      <alignment vertical="center"/>
    </xf>
    <xf numFmtId="16" fontId="31" fillId="0" borderId="35" xfId="0" applyNumberFormat="1" applyFont="1" applyFill="1" applyBorder="1" applyAlignment="1">
      <alignment horizontal="center" vertical="center"/>
    </xf>
    <xf numFmtId="16" fontId="31" fillId="0" borderId="107" xfId="0" applyNumberFormat="1" applyFont="1" applyFill="1" applyBorder="1" applyAlignment="1">
      <alignment horizontal="center" vertical="center"/>
    </xf>
    <xf numFmtId="0" fontId="31" fillId="0" borderId="107" xfId="0" applyFont="1" applyFill="1" applyBorder="1" applyAlignment="1">
      <alignment horizontal="left" vertical="center"/>
    </xf>
    <xf numFmtId="4" fontId="31" fillId="0" borderId="107" xfId="0" applyNumberFormat="1" applyFont="1" applyFill="1" applyBorder="1" applyAlignment="1">
      <alignment horizontal="left" vertical="center"/>
    </xf>
    <xf numFmtId="44" fontId="31" fillId="0" borderId="107" xfId="4" applyFont="1" applyFill="1" applyBorder="1" applyAlignment="1">
      <alignment vertical="center"/>
    </xf>
    <xf numFmtId="4" fontId="31" fillId="0" borderId="108" xfId="1" applyNumberFormat="1" applyFont="1" applyFill="1" applyBorder="1" applyAlignment="1">
      <alignment vertical="center"/>
    </xf>
    <xf numFmtId="0" fontId="24" fillId="0" borderId="118" xfId="0" applyFont="1" applyFill="1" applyBorder="1" applyAlignment="1">
      <alignment vertical="center"/>
    </xf>
    <xf numFmtId="188" fontId="31" fillId="0" borderId="101" xfId="0" applyNumberFormat="1" applyFont="1" applyFill="1" applyBorder="1" applyAlignment="1">
      <alignment horizontal="center" vertical="center"/>
    </xf>
    <xf numFmtId="16" fontId="31" fillId="0" borderId="102" xfId="0" applyNumberFormat="1" applyFont="1" applyFill="1" applyBorder="1" applyAlignment="1">
      <alignment horizontal="center" vertical="center"/>
    </xf>
    <xf numFmtId="0" fontId="24" fillId="0" borderId="109" xfId="0" applyFont="1" applyFill="1" applyBorder="1" applyAlignment="1">
      <alignment vertical="center"/>
    </xf>
    <xf numFmtId="188" fontId="31" fillId="0" borderId="106" xfId="0" applyNumberFormat="1" applyFont="1" applyFill="1" applyBorder="1" applyAlignment="1">
      <alignment horizontal="center" vertical="center"/>
    </xf>
    <xf numFmtId="188" fontId="31" fillId="0" borderId="1" xfId="0" applyNumberFormat="1" applyFont="1" applyFill="1" applyBorder="1" applyAlignment="1">
      <alignment horizontal="center" vertical="center"/>
    </xf>
    <xf numFmtId="16" fontId="31" fillId="0" borderId="2" xfId="0" applyNumberFormat="1" applyFont="1" applyFill="1" applyBorder="1" applyAlignment="1">
      <alignment horizontal="center" vertical="center"/>
    </xf>
    <xf numFmtId="0" fontId="31" fillId="0" borderId="2" xfId="0" applyFont="1" applyFill="1" applyBorder="1" applyAlignment="1">
      <alignment horizontal="left" vertical="center"/>
    </xf>
    <xf numFmtId="44" fontId="31" fillId="0" borderId="2" xfId="4" applyFont="1" applyFill="1" applyBorder="1" applyAlignment="1">
      <alignment vertical="center"/>
    </xf>
    <xf numFmtId="4" fontId="31" fillId="0" borderId="37" xfId="1" applyNumberFormat="1" applyFont="1" applyFill="1" applyBorder="1" applyAlignment="1">
      <alignment vertical="center"/>
    </xf>
    <xf numFmtId="16" fontId="25" fillId="0" borderId="31" xfId="0" applyNumberFormat="1" applyFont="1" applyFill="1" applyBorder="1" applyAlignment="1">
      <alignment horizontal="center" vertical="center"/>
    </xf>
    <xf numFmtId="0" fontId="24" fillId="0" borderId="22" xfId="0" applyFont="1" applyFill="1" applyBorder="1" applyAlignment="1">
      <alignment vertical="center"/>
    </xf>
    <xf numFmtId="188" fontId="31" fillId="0" borderId="51" xfId="0" applyNumberFormat="1" applyFont="1" applyFill="1" applyBorder="1" applyAlignment="1">
      <alignment horizontal="center" vertical="center"/>
    </xf>
    <xf numFmtId="16" fontId="31" fillId="0" borderId="33" xfId="0" applyNumberFormat="1" applyFont="1" applyFill="1" applyBorder="1" applyAlignment="1">
      <alignment horizontal="center" vertical="center"/>
    </xf>
    <xf numFmtId="0" fontId="31" fillId="0" borderId="33" xfId="0" applyFont="1" applyFill="1" applyBorder="1" applyAlignment="1">
      <alignment horizontal="left" vertical="center"/>
    </xf>
    <xf numFmtId="44" fontId="31" fillId="0" borderId="33" xfId="4" applyFont="1" applyFill="1" applyBorder="1" applyAlignment="1">
      <alignment vertical="center"/>
    </xf>
    <xf numFmtId="0" fontId="24" fillId="0" borderId="110" xfId="0" applyFont="1" applyFill="1" applyBorder="1" applyAlignment="1">
      <alignment vertical="center"/>
    </xf>
    <xf numFmtId="188" fontId="31" fillId="0" borderId="52" xfId="0" applyNumberFormat="1" applyFont="1" applyFill="1" applyBorder="1" applyAlignment="1">
      <alignment horizontal="center" vertical="center"/>
    </xf>
    <xf numFmtId="16" fontId="31" fillId="0" borderId="46" xfId="0" applyNumberFormat="1" applyFont="1" applyFill="1" applyBorder="1" applyAlignment="1">
      <alignment horizontal="center" vertical="center"/>
    </xf>
    <xf numFmtId="0" fontId="31" fillId="0" borderId="46" xfId="0" applyFont="1" applyFill="1" applyBorder="1" applyAlignment="1">
      <alignment horizontal="left" vertical="center"/>
    </xf>
    <xf numFmtId="4" fontId="31" fillId="0" borderId="46" xfId="0" applyNumberFormat="1" applyFont="1" applyFill="1" applyBorder="1" applyAlignment="1">
      <alignment horizontal="left" vertical="center"/>
    </xf>
    <xf numFmtId="44" fontId="31" fillId="0" borderId="46" xfId="4" applyFont="1" applyFill="1" applyBorder="1" applyAlignment="1">
      <alignment vertical="center"/>
    </xf>
    <xf numFmtId="4" fontId="31" fillId="0" borderId="46" xfId="1" applyNumberFormat="1" applyFont="1" applyFill="1" applyBorder="1" applyAlignment="1">
      <alignment vertical="center"/>
    </xf>
    <xf numFmtId="16" fontId="31" fillId="0" borderId="115" xfId="0" applyNumberFormat="1" applyFont="1" applyFill="1" applyBorder="1" applyAlignment="1">
      <alignment horizontal="center" vertical="center"/>
    </xf>
    <xf numFmtId="43" fontId="25" fillId="0" borderId="0" xfId="1" applyFont="1" applyFill="1" applyAlignment="1">
      <alignment vertical="center"/>
    </xf>
    <xf numFmtId="43" fontId="24" fillId="0" borderId="25" xfId="1" applyFont="1" applyFill="1" applyBorder="1" applyAlignment="1">
      <alignment vertical="center"/>
    </xf>
    <xf numFmtId="43" fontId="24" fillId="0" borderId="0" xfId="1" applyFont="1" applyFill="1" applyBorder="1" applyAlignment="1">
      <alignment vertical="center"/>
    </xf>
    <xf numFmtId="43" fontId="24" fillId="0" borderId="0" xfId="1" applyFont="1" applyFill="1" applyAlignment="1">
      <alignment vertical="center"/>
    </xf>
    <xf numFmtId="188" fontId="31" fillId="0" borderId="125" xfId="0" applyNumberFormat="1" applyFont="1" applyFill="1" applyBorder="1" applyAlignment="1">
      <alignment vertical="center"/>
    </xf>
    <xf numFmtId="16" fontId="31" fillId="0" borderId="11" xfId="0" applyNumberFormat="1" applyFont="1" applyFill="1" applyBorder="1" applyAlignment="1">
      <alignment vertical="center"/>
    </xf>
    <xf numFmtId="0" fontId="31" fillId="0" borderId="102" xfId="0" applyFont="1" applyFill="1" applyBorder="1" applyAlignment="1">
      <alignment vertical="center"/>
    </xf>
    <xf numFmtId="4" fontId="31" fillId="0" borderId="102" xfId="0" applyNumberFormat="1" applyFont="1" applyFill="1" applyBorder="1" applyAlignment="1">
      <alignment vertical="center"/>
    </xf>
    <xf numFmtId="188" fontId="31" fillId="0" borderId="126" xfId="0" applyNumberFormat="1" applyFont="1" applyFill="1" applyBorder="1" applyAlignment="1">
      <alignment vertical="center"/>
    </xf>
    <xf numFmtId="16" fontId="31" fillId="0" borderId="25" xfId="0" applyNumberFormat="1" applyFont="1" applyFill="1" applyBorder="1" applyAlignment="1">
      <alignment vertical="center"/>
    </xf>
    <xf numFmtId="0" fontId="31" fillId="0" borderId="35" xfId="0" applyFont="1" applyFill="1" applyBorder="1" applyAlignment="1">
      <alignment vertical="center"/>
    </xf>
    <xf numFmtId="4" fontId="31" fillId="0" borderId="35" xfId="0" applyNumberFormat="1" applyFont="1" applyFill="1" applyBorder="1" applyAlignment="1">
      <alignment vertical="center"/>
    </xf>
    <xf numFmtId="188" fontId="31" fillId="0" borderId="127" xfId="0" applyNumberFormat="1" applyFont="1" applyFill="1" applyBorder="1" applyAlignment="1">
      <alignment vertical="center"/>
    </xf>
    <xf numFmtId="16" fontId="31" fillId="0" borderId="28" xfId="0" applyNumberFormat="1" applyFont="1" applyFill="1" applyBorder="1" applyAlignment="1">
      <alignment vertical="center"/>
    </xf>
    <xf numFmtId="0" fontId="31" fillId="0" borderId="115" xfId="0" applyFont="1" applyFill="1" applyBorder="1" applyAlignment="1">
      <alignment vertical="center"/>
    </xf>
    <xf numFmtId="4" fontId="31" fillId="0" borderId="115" xfId="0" applyNumberFormat="1" applyFont="1" applyFill="1" applyBorder="1" applyAlignment="1">
      <alignment vertical="center"/>
    </xf>
    <xf numFmtId="188" fontId="31" fillId="0" borderId="114" xfId="0" applyNumberFormat="1" applyFont="1" applyFill="1" applyBorder="1" applyAlignment="1">
      <alignment horizontal="center" vertical="center"/>
    </xf>
    <xf numFmtId="188" fontId="31" fillId="0" borderId="87" xfId="0" applyNumberFormat="1" applyFont="1" applyFill="1" applyBorder="1" applyAlignment="1">
      <alignment horizontal="center" vertical="center"/>
    </xf>
    <xf numFmtId="16" fontId="31" fillId="0" borderId="54" xfId="0" applyNumberFormat="1" applyFont="1" applyFill="1" applyBorder="1" applyAlignment="1">
      <alignment horizontal="center" vertical="center"/>
    </xf>
    <xf numFmtId="0" fontId="31" fillId="0" borderId="54" xfId="0" applyFont="1" applyFill="1" applyBorder="1" applyAlignment="1">
      <alignment horizontal="left" vertical="center"/>
    </xf>
    <xf numFmtId="44" fontId="31" fillId="0" borderId="54" xfId="4" applyFont="1" applyFill="1" applyBorder="1" applyAlignment="1">
      <alignment vertical="center"/>
    </xf>
    <xf numFmtId="4" fontId="31" fillId="0" borderId="55" xfId="1" applyNumberFormat="1" applyFont="1" applyFill="1" applyBorder="1" applyAlignment="1">
      <alignment vertical="center"/>
    </xf>
    <xf numFmtId="188" fontId="31" fillId="0" borderId="152" xfId="0" applyNumberFormat="1" applyFont="1" applyFill="1" applyBorder="1" applyAlignment="1">
      <alignment horizontal="center" vertical="center"/>
    </xf>
    <xf numFmtId="16" fontId="31" fillId="0" borderId="6" xfId="0" applyNumberFormat="1" applyFont="1" applyFill="1" applyBorder="1" applyAlignment="1">
      <alignment horizontal="center" vertical="center"/>
    </xf>
    <xf numFmtId="0" fontId="31" fillId="0" borderId="6" xfId="0" applyFont="1" applyFill="1" applyBorder="1" applyAlignment="1">
      <alignment horizontal="left" vertical="center"/>
    </xf>
    <xf numFmtId="44" fontId="31" fillId="0" borderId="6" xfId="4" applyFont="1" applyFill="1" applyBorder="1" applyAlignment="1">
      <alignment vertical="center"/>
    </xf>
    <xf numFmtId="4" fontId="31" fillId="0" borderId="7" xfId="1" applyNumberFormat="1" applyFont="1" applyFill="1" applyBorder="1" applyAlignment="1">
      <alignment vertical="center"/>
    </xf>
    <xf numFmtId="44" fontId="31" fillId="0" borderId="55" xfId="4" applyFont="1" applyBorder="1" applyAlignment="1">
      <alignment vertical="center"/>
    </xf>
    <xf numFmtId="4" fontId="31" fillId="0" borderId="56" xfId="1" applyNumberFormat="1" applyFont="1" applyFill="1" applyBorder="1" applyAlignment="1">
      <alignment vertical="center"/>
    </xf>
    <xf numFmtId="44" fontId="31" fillId="0" borderId="98" xfId="4" applyFont="1" applyBorder="1" applyAlignment="1">
      <alignment vertical="center"/>
    </xf>
    <xf numFmtId="4" fontId="31" fillId="0" borderId="67" xfId="1" applyNumberFormat="1" applyFont="1" applyFill="1" applyBorder="1" applyAlignment="1">
      <alignment vertical="center"/>
    </xf>
    <xf numFmtId="0" fontId="33" fillId="0" borderId="0" xfId="0" applyFont="1" applyAlignment="1">
      <alignment vertical="center"/>
    </xf>
    <xf numFmtId="43" fontId="34" fillId="12" borderId="19" xfId="1" applyFont="1" applyFill="1" applyBorder="1" applyAlignment="1">
      <alignment vertical="center"/>
    </xf>
    <xf numFmtId="0" fontId="24" fillId="12" borderId="20" xfId="0" applyFont="1" applyFill="1" applyBorder="1" applyAlignment="1">
      <alignment vertical="center"/>
    </xf>
    <xf numFmtId="0" fontId="25" fillId="12" borderId="20" xfId="0" applyFont="1" applyFill="1" applyBorder="1" applyAlignment="1">
      <alignment horizontal="center" vertical="center"/>
    </xf>
    <xf numFmtId="43" fontId="34" fillId="12" borderId="22" xfId="1" applyFont="1" applyFill="1" applyBorder="1" applyAlignment="1">
      <alignment vertical="center"/>
    </xf>
    <xf numFmtId="0" fontId="34" fillId="0" borderId="0" xfId="0" applyFont="1" applyAlignment="1">
      <alignment vertical="center"/>
    </xf>
    <xf numFmtId="43" fontId="34" fillId="13" borderId="19" xfId="1" applyFont="1" applyFill="1" applyBorder="1" applyAlignment="1">
      <alignment vertical="center"/>
    </xf>
    <xf numFmtId="0" fontId="24" fillId="13" borderId="20" xfId="0" applyFont="1" applyFill="1" applyBorder="1" applyAlignment="1">
      <alignment vertical="center"/>
    </xf>
    <xf numFmtId="0" fontId="25" fillId="13" borderId="20" xfId="0" applyFont="1" applyFill="1" applyBorder="1" applyAlignment="1">
      <alignment horizontal="center" vertical="center"/>
    </xf>
    <xf numFmtId="43" fontId="34" fillId="13" borderId="22" xfId="1" applyFont="1" applyFill="1" applyBorder="1" applyAlignment="1">
      <alignment vertical="center"/>
    </xf>
    <xf numFmtId="0" fontId="35" fillId="0" borderId="0" xfId="0" applyFont="1" applyAlignment="1">
      <alignment vertical="center"/>
    </xf>
    <xf numFmtId="170" fontId="36" fillId="2" borderId="19" xfId="0" applyNumberFormat="1" applyFont="1" applyFill="1" applyBorder="1" applyAlignment="1">
      <alignment vertical="center"/>
    </xf>
    <xf numFmtId="0" fontId="24" fillId="2" borderId="20" xfId="0" applyFont="1" applyFill="1" applyBorder="1" applyAlignment="1">
      <alignment vertical="center"/>
    </xf>
    <xf numFmtId="0" fontId="25" fillId="2" borderId="20" xfId="0" applyFont="1" applyFill="1" applyBorder="1" applyAlignment="1">
      <alignment horizontal="center" vertical="center"/>
    </xf>
    <xf numFmtId="43" fontId="36" fillId="2" borderId="22" xfId="1" applyFont="1" applyFill="1" applyBorder="1" applyAlignment="1">
      <alignment vertical="center"/>
    </xf>
    <xf numFmtId="0" fontId="36" fillId="0" borderId="0" xfId="0" applyFont="1" applyAlignment="1">
      <alignment vertical="center"/>
    </xf>
    <xf numFmtId="0" fontId="29" fillId="0" borderId="0" xfId="0" applyFont="1" applyAlignment="1">
      <alignment vertical="center"/>
    </xf>
    <xf numFmtId="0" fontId="36" fillId="2" borderId="19" xfId="0" applyFont="1" applyFill="1" applyBorder="1" applyAlignment="1">
      <alignment vertical="center"/>
    </xf>
    <xf numFmtId="0" fontId="36" fillId="2" borderId="20" xfId="0" applyFont="1" applyFill="1" applyBorder="1" applyAlignment="1">
      <alignment vertical="center"/>
    </xf>
    <xf numFmtId="0" fontId="37" fillId="2" borderId="20" xfId="0" applyFont="1" applyFill="1" applyBorder="1" applyAlignment="1">
      <alignment horizontal="center" vertical="center"/>
    </xf>
    <xf numFmtId="44" fontId="38" fillId="2" borderId="31" xfId="1" applyNumberFormat="1" applyFont="1" applyFill="1" applyBorder="1" applyAlignment="1">
      <alignment vertical="center"/>
    </xf>
    <xf numFmtId="0" fontId="38" fillId="2" borderId="20" xfId="0" applyFont="1" applyFill="1" applyBorder="1" applyAlignment="1">
      <alignment vertical="center"/>
    </xf>
    <xf numFmtId="0" fontId="38" fillId="2" borderId="20" xfId="0" applyFont="1" applyFill="1" applyBorder="1" applyAlignment="1">
      <alignment horizontal="center" vertical="center"/>
    </xf>
    <xf numFmtId="43" fontId="38" fillId="2" borderId="22" xfId="1" applyFont="1" applyFill="1" applyBorder="1" applyAlignment="1">
      <alignment vertical="center"/>
    </xf>
    <xf numFmtId="44" fontId="31" fillId="0" borderId="156" xfId="4" applyFont="1" applyBorder="1" applyAlignment="1">
      <alignment vertical="center"/>
    </xf>
    <xf numFmtId="4" fontId="31" fillId="0" borderId="66" xfId="1" applyNumberFormat="1" applyFont="1" applyFill="1" applyBorder="1" applyAlignment="1">
      <alignment vertical="center"/>
    </xf>
    <xf numFmtId="44" fontId="29" fillId="0" borderId="33" xfId="1" applyNumberFormat="1" applyFont="1" applyBorder="1" applyAlignment="1">
      <alignment vertical="center"/>
    </xf>
    <xf numFmtId="44" fontId="29" fillId="0" borderId="34" xfId="1" applyNumberFormat="1" applyFont="1" applyBorder="1" applyAlignment="1">
      <alignment vertical="center"/>
    </xf>
    <xf numFmtId="0" fontId="25" fillId="0" borderId="13" xfId="0" applyFont="1" applyFill="1" applyBorder="1" applyAlignment="1">
      <alignment horizontal="center" vertical="center"/>
    </xf>
    <xf numFmtId="43" fontId="37" fillId="0" borderId="110" xfId="1" applyFont="1" applyFill="1" applyBorder="1" applyAlignment="1">
      <alignment vertical="center"/>
    </xf>
    <xf numFmtId="0" fontId="25" fillId="11" borderId="1" xfId="0" applyFont="1" applyFill="1" applyBorder="1" applyAlignment="1">
      <alignment vertical="center"/>
    </xf>
    <xf numFmtId="14" fontId="26" fillId="11" borderId="2" xfId="0" applyNumberFormat="1" applyFont="1" applyFill="1" applyBorder="1" applyAlignment="1">
      <alignment horizontal="center" vertical="center"/>
    </xf>
    <xf numFmtId="44" fontId="26" fillId="11" borderId="2" xfId="1" applyNumberFormat="1" applyFont="1" applyFill="1" applyBorder="1" applyAlignment="1">
      <alignment vertical="center"/>
    </xf>
    <xf numFmtId="44" fontId="26" fillId="11" borderId="37" xfId="1" applyNumberFormat="1" applyFont="1" applyFill="1" applyBorder="1" applyAlignment="1">
      <alignment vertical="center"/>
    </xf>
    <xf numFmtId="0" fontId="25" fillId="11" borderId="19" xfId="0" applyFont="1" applyFill="1" applyBorder="1" applyAlignment="1">
      <alignment vertical="center"/>
    </xf>
    <xf numFmtId="43" fontId="32" fillId="11" borderId="31" xfId="1" applyFont="1" applyFill="1" applyBorder="1" applyAlignment="1">
      <alignment horizontal="center" vertical="center"/>
    </xf>
    <xf numFmtId="0" fontId="25" fillId="0" borderId="0" xfId="0" applyFont="1" applyAlignment="1">
      <alignment vertical="center"/>
    </xf>
    <xf numFmtId="43" fontId="25" fillId="0" borderId="0" xfId="1" applyFont="1" applyAlignment="1">
      <alignment vertical="center"/>
    </xf>
    <xf numFmtId="0" fontId="24" fillId="0" borderId="31" xfId="0" applyFont="1" applyFill="1" applyBorder="1" applyAlignment="1">
      <alignment horizontal="center" vertical="center"/>
    </xf>
    <xf numFmtId="43" fontId="39" fillId="11" borderId="22" xfId="1" applyFont="1" applyFill="1" applyBorder="1" applyAlignment="1">
      <alignment vertical="center"/>
    </xf>
    <xf numFmtId="0" fontId="24" fillId="0" borderId="13" xfId="0" applyFont="1" applyFill="1" applyBorder="1" applyAlignment="1">
      <alignment vertical="center"/>
    </xf>
    <xf numFmtId="0" fontId="24" fillId="0" borderId="18" xfId="0" applyFont="1" applyFill="1" applyBorder="1" applyAlignment="1">
      <alignment vertical="center"/>
    </xf>
    <xf numFmtId="0" fontId="24" fillId="0" borderId="4" xfId="0" applyFont="1" applyFill="1" applyBorder="1" applyAlignment="1">
      <alignment vertical="center"/>
    </xf>
    <xf numFmtId="14" fontId="26" fillId="0" borderId="0" xfId="0" applyNumberFormat="1" applyFont="1" applyFill="1" applyAlignment="1">
      <alignment horizontal="center" vertical="center"/>
    </xf>
    <xf numFmtId="44" fontId="26" fillId="0" borderId="0" xfId="1" applyNumberFormat="1" applyFont="1" applyFill="1" applyAlignment="1">
      <alignment vertical="center"/>
    </xf>
    <xf numFmtId="43" fontId="32" fillId="0" borderId="0" xfId="1" applyFont="1" applyFill="1" applyAlignment="1">
      <alignment horizontal="center" vertical="center"/>
    </xf>
    <xf numFmtId="43" fontId="39" fillId="0" borderId="0" xfId="1" applyFont="1" applyFill="1" applyAlignment="1">
      <alignment vertical="center"/>
    </xf>
    <xf numFmtId="44" fontId="36" fillId="14" borderId="41" xfId="1" applyNumberFormat="1" applyFont="1" applyFill="1" applyBorder="1" applyAlignment="1">
      <alignment vertical="center"/>
    </xf>
    <xf numFmtId="0" fontId="23" fillId="2" borderId="0" xfId="0" applyFont="1" applyFill="1" applyAlignment="1">
      <alignment vertical="center"/>
    </xf>
    <xf numFmtId="43" fontId="36" fillId="0" borderId="0" xfId="1" applyFont="1" applyAlignment="1">
      <alignment vertical="center"/>
    </xf>
    <xf numFmtId="0" fontId="40" fillId="0" borderId="0" xfId="0" applyFont="1" applyFill="1" applyAlignment="1">
      <alignment vertical="center"/>
    </xf>
    <xf numFmtId="0" fontId="0" fillId="0" borderId="0" xfId="150" applyFont="1" applyFill="1" applyAlignment="1">
      <alignment vertical="center"/>
    </xf>
    <xf numFmtId="0" fontId="41" fillId="0" borderId="0" xfId="0" applyFont="1" applyFill="1" applyAlignment="1">
      <alignment vertical="center"/>
    </xf>
    <xf numFmtId="0" fontId="40" fillId="0" borderId="0" xfId="0" applyFont="1" applyFill="1" applyBorder="1" applyAlignment="1">
      <alignment vertical="center"/>
    </xf>
    <xf numFmtId="0" fontId="40" fillId="0" borderId="159" xfId="0" applyFont="1" applyFill="1" applyBorder="1" applyAlignment="1">
      <alignment vertical="center"/>
    </xf>
    <xf numFmtId="0" fontId="41" fillId="0" borderId="0" xfId="0" applyFont="1" applyFill="1" applyAlignment="1">
      <alignment horizontal="right" vertical="center"/>
    </xf>
    <xf numFmtId="0" fontId="6" fillId="15" borderId="35" xfId="151" applyNumberFormat="1" applyFont="1" applyFill="1" applyBorder="1" applyAlignment="1">
      <alignment horizontal="center" vertical="center"/>
    </xf>
    <xf numFmtId="41" fontId="6" fillId="15" borderId="105" xfId="145" applyNumberFormat="1" applyFont="1" applyFill="1" applyBorder="1" applyAlignment="1">
      <alignment vertical="center"/>
    </xf>
    <xf numFmtId="3" fontId="6" fillId="15" borderId="35" xfId="145" applyNumberFormat="1" applyFont="1" applyFill="1" applyBorder="1" applyAlignment="1">
      <alignment horizontal="center" vertical="center" wrapText="1"/>
    </xf>
    <xf numFmtId="0" fontId="0" fillId="3" borderId="147" xfId="151" applyNumberFormat="1" applyFont="1" applyFill="1" applyBorder="1" applyAlignment="1">
      <alignment horizontal="center" vertical="center"/>
    </xf>
    <xf numFmtId="41" fontId="44" fillId="3" borderId="160" xfId="8" applyNumberFormat="1" applyFont="1" applyFill="1" applyBorder="1" applyAlignment="1">
      <alignment vertical="center"/>
    </xf>
    <xf numFmtId="165" fontId="0" fillId="3" borderId="147" xfId="142" applyNumberFormat="1" applyFont="1" applyFill="1" applyBorder="1" applyAlignment="1">
      <alignment horizontal="right" vertical="center" wrapText="1"/>
    </xf>
    <xf numFmtId="0" fontId="0" fillId="3" borderId="58" xfId="151" applyNumberFormat="1" applyFont="1" applyFill="1" applyBorder="1" applyAlignment="1">
      <alignment horizontal="center" vertical="center"/>
    </xf>
    <xf numFmtId="41" fontId="44" fillId="3" borderId="59" xfId="8" applyNumberFormat="1" applyFont="1" applyFill="1" applyBorder="1" applyAlignment="1">
      <alignment vertical="center"/>
    </xf>
    <xf numFmtId="165" fontId="0" fillId="3" borderId="58" xfId="142" applyNumberFormat="1" applyFont="1" applyFill="1" applyBorder="1" applyAlignment="1">
      <alignment horizontal="right" vertical="center" wrapText="1"/>
    </xf>
    <xf numFmtId="0" fontId="0" fillId="3" borderId="6" xfId="151" applyNumberFormat="1" applyFont="1" applyFill="1" applyBorder="1" applyAlignment="1">
      <alignment horizontal="center" vertical="center"/>
    </xf>
    <xf numFmtId="41" fontId="44" fillId="3" borderId="7" xfId="8" applyNumberFormat="1" applyFont="1" applyFill="1" applyBorder="1" applyAlignment="1">
      <alignment vertical="center"/>
    </xf>
    <xf numFmtId="165" fontId="0" fillId="3" borderId="6" xfId="142" applyNumberFormat="1" applyFont="1" applyFill="1" applyBorder="1" applyAlignment="1">
      <alignment horizontal="right" vertical="center" wrapText="1"/>
    </xf>
    <xf numFmtId="0" fontId="6" fillId="16" borderId="35" xfId="0" applyFont="1" applyFill="1" applyBorder="1" applyAlignment="1">
      <alignment horizontal="center" vertical="center"/>
    </xf>
    <xf numFmtId="165" fontId="0" fillId="3" borderId="31" xfId="142" applyNumberFormat="1" applyFont="1" applyFill="1" applyBorder="1" applyAlignment="1">
      <alignment horizontal="right" vertical="center" wrapText="1"/>
    </xf>
    <xf numFmtId="165" fontId="6" fillId="16" borderId="8" xfId="0" applyNumberFormat="1" applyFont="1" applyFill="1" applyBorder="1" applyAlignment="1">
      <alignment vertical="center"/>
    </xf>
    <xf numFmtId="0" fontId="6" fillId="16" borderId="35" xfId="0" applyFont="1" applyFill="1" applyBorder="1" applyAlignment="1">
      <alignment vertical="center"/>
    </xf>
    <xf numFmtId="165" fontId="6" fillId="16" borderId="35" xfId="0" applyNumberFormat="1" applyFont="1" applyFill="1" applyBorder="1" applyAlignment="1">
      <alignment vertical="center"/>
    </xf>
    <xf numFmtId="41" fontId="41" fillId="0" borderId="0" xfId="0" applyNumberFormat="1" applyFont="1" applyFill="1" applyAlignment="1">
      <alignment vertical="center"/>
    </xf>
    <xf numFmtId="41" fontId="45" fillId="3" borderId="160" xfId="8" applyNumberFormat="1" applyFont="1" applyFill="1" applyBorder="1" applyAlignment="1">
      <alignment vertical="center"/>
    </xf>
    <xf numFmtId="41" fontId="45" fillId="3" borderId="59" xfId="8" applyNumberFormat="1" applyFont="1" applyFill="1" applyBorder="1" applyAlignment="1">
      <alignment vertical="center"/>
    </xf>
    <xf numFmtId="0" fontId="0" fillId="0" borderId="6" xfId="151" applyNumberFormat="1" applyFont="1" applyFill="1" applyBorder="1" applyAlignment="1">
      <alignment horizontal="center" vertical="center"/>
    </xf>
    <xf numFmtId="41" fontId="45" fillId="0" borderId="7" xfId="8" applyNumberFormat="1" applyFont="1" applyFill="1" applyBorder="1" applyAlignment="1">
      <alignment vertical="center"/>
    </xf>
    <xf numFmtId="165" fontId="0" fillId="0" borderId="6" xfId="142" applyNumberFormat="1" applyFont="1" applyFill="1" applyBorder="1" applyAlignment="1">
      <alignment horizontal="right" vertical="center" wrapText="1"/>
    </xf>
    <xf numFmtId="41" fontId="46" fillId="0" borderId="7" xfId="8" applyNumberFormat="1" applyFill="1" applyBorder="1" applyAlignment="1">
      <alignment vertical="center"/>
    </xf>
    <xf numFmtId="41" fontId="44" fillId="0" borderId="7" xfId="8" applyNumberFormat="1" applyFont="1" applyFill="1" applyBorder="1" applyAlignment="1">
      <alignment vertical="center"/>
    </xf>
    <xf numFmtId="14" fontId="40" fillId="0" borderId="0" xfId="0" applyNumberFormat="1" applyFont="1" applyFill="1" applyAlignment="1">
      <alignment vertical="center"/>
    </xf>
    <xf numFmtId="0" fontId="41" fillId="0" borderId="0" xfId="0" applyFont="1" applyFill="1" applyAlignment="1">
      <alignment horizontal="left" vertical="top"/>
    </xf>
    <xf numFmtId="0" fontId="41" fillId="0" borderId="0" xfId="0" applyFont="1" applyFill="1" applyAlignment="1">
      <alignment vertical="top"/>
    </xf>
    <xf numFmtId="0" fontId="47" fillId="0" borderId="0" xfId="8" applyFont="1" applyAlignment="1" applyProtection="1">
      <alignment vertical="center"/>
    </xf>
    <xf numFmtId="0" fontId="0" fillId="3" borderId="107" xfId="151" applyNumberFormat="1" applyFont="1" applyFill="1" applyBorder="1" applyAlignment="1">
      <alignment horizontal="center" vertical="center"/>
    </xf>
    <xf numFmtId="41" fontId="44" fillId="3" borderId="108" xfId="8" applyNumberFormat="1" applyFont="1" applyFill="1" applyBorder="1" applyAlignment="1">
      <alignment vertical="center"/>
    </xf>
    <xf numFmtId="165" fontId="0" fillId="3" borderId="107" xfId="142" applyNumberFormat="1" applyFont="1" applyFill="1" applyBorder="1" applyAlignment="1">
      <alignment horizontal="right" vertical="center" wrapText="1"/>
    </xf>
    <xf numFmtId="41" fontId="44" fillId="3" borderId="161" xfId="8" applyNumberFormat="1" applyFont="1" applyFill="1" applyBorder="1" applyAlignment="1">
      <alignment vertical="center"/>
    </xf>
    <xf numFmtId="165" fontId="0" fillId="3" borderId="148" xfId="142" applyNumberFormat="1" applyFont="1" applyFill="1" applyBorder="1" applyAlignment="1">
      <alignment horizontal="right" vertical="center" wrapText="1"/>
    </xf>
    <xf numFmtId="0" fontId="6" fillId="0" borderId="0" xfId="0" applyFont="1" applyFill="1" applyAlignment="1">
      <alignment horizontal="center" vertical="center"/>
    </xf>
    <xf numFmtId="165" fontId="6" fillId="0" borderId="0" xfId="0" applyNumberFormat="1" applyFont="1" applyFill="1" applyAlignment="1">
      <alignment vertical="center"/>
    </xf>
    <xf numFmtId="0" fontId="48" fillId="0" borderId="0" xfId="0" applyFont="1" applyFill="1" applyAlignment="1">
      <alignment vertical="center"/>
    </xf>
    <xf numFmtId="0" fontId="49" fillId="0" borderId="0" xfId="0" applyNumberFormat="1" applyFont="1"/>
    <xf numFmtId="0" fontId="50" fillId="0" borderId="0" xfId="0" applyFont="1" applyFill="1" applyBorder="1" applyAlignment="1">
      <alignment horizontal="center" vertical="center" wrapText="1"/>
    </xf>
    <xf numFmtId="0" fontId="51" fillId="0" borderId="0" xfId="0" applyFont="1" applyFill="1" applyBorder="1"/>
    <xf numFmtId="180" fontId="51" fillId="0" borderId="0" xfId="0" applyNumberFormat="1" applyFont="1" applyFill="1" applyBorder="1"/>
    <xf numFmtId="0" fontId="50" fillId="0" borderId="0" xfId="0" applyFont="1" applyFill="1" applyBorder="1"/>
    <xf numFmtId="0" fontId="50" fillId="0" borderId="0" xfId="0" applyNumberFormat="1" applyFont="1" applyFill="1" applyBorder="1"/>
    <xf numFmtId="0" fontId="49" fillId="0" borderId="0" xfId="0" applyFont="1" applyFill="1" applyBorder="1"/>
    <xf numFmtId="41" fontId="49" fillId="0" borderId="0" xfId="0" applyNumberFormat="1" applyFont="1" applyFill="1" applyBorder="1"/>
    <xf numFmtId="0" fontId="0" fillId="0" borderId="0" xfId="0" applyFill="1" applyBorder="1"/>
    <xf numFmtId="0" fontId="52" fillId="0" borderId="0" xfId="0" applyFont="1" applyFill="1" applyBorder="1" applyAlignment="1">
      <alignment horizontal="center"/>
    </xf>
    <xf numFmtId="0" fontId="49" fillId="0" borderId="0" xfId="0" applyFont="1" applyFill="1"/>
    <xf numFmtId="0" fontId="50" fillId="0" borderId="0" xfId="0" applyFont="1"/>
    <xf numFmtId="43" fontId="50" fillId="0" borderId="0" xfId="1" applyFont="1"/>
    <xf numFmtId="0" fontId="0" fillId="0" borderId="0" xfId="0" applyFill="1"/>
    <xf numFmtId="0" fontId="49" fillId="0" borderId="0" xfId="0" applyFont="1" applyAlignment="1">
      <alignment horizontal="center"/>
    </xf>
    <xf numFmtId="0" fontId="49" fillId="0" borderId="0" xfId="0" applyFont="1"/>
    <xf numFmtId="43" fontId="49" fillId="0" borderId="0" xfId="1" applyFont="1" applyFill="1"/>
    <xf numFmtId="180" fontId="49" fillId="0" borderId="0" xfId="0" applyNumberFormat="1" applyFont="1" applyFill="1"/>
    <xf numFmtId="43" fontId="49" fillId="0" borderId="0" xfId="1" applyFont="1"/>
    <xf numFmtId="43" fontId="49" fillId="0" borderId="0" xfId="1" applyFont="1" applyAlignment="1">
      <alignment horizontal="center" vertical="center"/>
    </xf>
    <xf numFmtId="0" fontId="54" fillId="0" borderId="0" xfId="0" applyFont="1" applyFill="1" applyAlignment="1"/>
    <xf numFmtId="43" fontId="48" fillId="0" borderId="0" xfId="1" applyFont="1" applyFill="1" applyAlignment="1">
      <alignment vertical="center"/>
    </xf>
    <xf numFmtId="0" fontId="55" fillId="0" borderId="0" xfId="0" applyFont="1" applyFill="1" applyAlignment="1"/>
    <xf numFmtId="0" fontId="55" fillId="0" borderId="162" xfId="0" applyFont="1" applyFill="1" applyBorder="1" applyAlignment="1"/>
    <xf numFmtId="0" fontId="56" fillId="0" borderId="0" xfId="0" applyFont="1" applyFill="1" applyAlignment="1">
      <alignment horizontal="center" vertical="center"/>
    </xf>
    <xf numFmtId="0" fontId="55" fillId="0" borderId="0" xfId="0" applyFont="1" applyFill="1" applyAlignment="1">
      <alignment horizontal="left"/>
    </xf>
    <xf numFmtId="0" fontId="58" fillId="0" borderId="0" xfId="0" applyNumberFormat="1" applyFont="1"/>
    <xf numFmtId="0" fontId="49" fillId="0" borderId="101" xfId="0" applyNumberFormat="1" applyFont="1" applyBorder="1" applyAlignment="1">
      <alignment horizontal="center"/>
    </xf>
    <xf numFmtId="0" fontId="50" fillId="0" borderId="102" xfId="0" applyNumberFormat="1" applyFont="1" applyBorder="1"/>
    <xf numFmtId="0" fontId="49" fillId="0" borderId="102" xfId="0" applyNumberFormat="1" applyFont="1" applyBorder="1" applyAlignment="1">
      <alignment horizontal="center"/>
    </xf>
    <xf numFmtId="0" fontId="50" fillId="6" borderId="114" xfId="0" applyFont="1" applyFill="1" applyBorder="1" applyAlignment="1">
      <alignment horizontal="center" vertical="center" wrapText="1"/>
    </xf>
    <xf numFmtId="0" fontId="50" fillId="6" borderId="115" xfId="0" applyFont="1" applyFill="1" applyBorder="1" applyAlignment="1">
      <alignment horizontal="center" vertical="center" wrapText="1"/>
    </xf>
    <xf numFmtId="169" fontId="41" fillId="17" borderId="163" xfId="1" applyNumberFormat="1" applyFont="1" applyFill="1" applyBorder="1" applyAlignment="1">
      <alignment horizontal="center" vertical="center" wrapText="1"/>
    </xf>
    <xf numFmtId="169" fontId="41" fillId="18" borderId="163" xfId="1" applyNumberFormat="1" applyFont="1" applyFill="1" applyBorder="1" applyAlignment="1">
      <alignment horizontal="center" vertical="center" wrapText="1"/>
    </xf>
    <xf numFmtId="0" fontId="51" fillId="19" borderId="157" xfId="0" applyFont="1" applyFill="1" applyBorder="1" applyAlignment="1">
      <alignment horizontal="center"/>
    </xf>
    <xf numFmtId="0" fontId="59" fillId="19" borderId="8" xfId="8" applyFont="1" applyFill="1" applyBorder="1" applyAlignment="1"/>
    <xf numFmtId="0" fontId="51" fillId="19" borderId="8" xfId="0" applyFont="1" applyFill="1" applyBorder="1" applyAlignment="1">
      <alignment horizontal="center"/>
    </xf>
    <xf numFmtId="0" fontId="51" fillId="19" borderId="8" xfId="0" applyFont="1" applyFill="1" applyBorder="1"/>
    <xf numFmtId="43" fontId="51" fillId="19" borderId="8" xfId="1" applyFont="1" applyFill="1" applyBorder="1"/>
    <xf numFmtId="0" fontId="60" fillId="0" borderId="104" xfId="151" applyNumberFormat="1" applyFont="1" applyFill="1" applyBorder="1" applyAlignment="1">
      <alignment horizontal="center" vertical="center"/>
    </xf>
    <xf numFmtId="0" fontId="59" fillId="0" borderId="35" xfId="8" applyFont="1" applyFill="1" applyBorder="1" applyAlignment="1"/>
    <xf numFmtId="0" fontId="51" fillId="0" borderId="35" xfId="0" applyFont="1" applyFill="1" applyBorder="1" applyAlignment="1">
      <alignment horizontal="center" vertical="center"/>
    </xf>
    <xf numFmtId="41" fontId="61" fillId="0" borderId="35" xfId="8" applyNumberFormat="1" applyFont="1" applyFill="1" applyBorder="1" applyAlignment="1">
      <alignment vertical="center"/>
    </xf>
    <xf numFmtId="43" fontId="51" fillId="0" borderId="35" xfId="1" applyFont="1" applyFill="1" applyBorder="1" applyAlignment="1">
      <alignment vertical="center"/>
    </xf>
    <xf numFmtId="0" fontId="60" fillId="0" borderId="104" xfId="0" applyFont="1" applyFill="1" applyBorder="1" applyAlignment="1">
      <alignment horizontal="center"/>
    </xf>
    <xf numFmtId="0" fontId="51" fillId="0" borderId="35" xfId="0" applyFont="1" applyFill="1" applyBorder="1" applyAlignment="1">
      <alignment horizontal="center"/>
    </xf>
    <xf numFmtId="43" fontId="51" fillId="0" borderId="35" xfId="1" applyFont="1" applyFill="1" applyBorder="1"/>
    <xf numFmtId="0" fontId="51" fillId="19" borderId="104" xfId="0" applyFont="1" applyFill="1" applyBorder="1" applyAlignment="1">
      <alignment horizontal="center"/>
    </xf>
    <xf numFmtId="0" fontId="59" fillId="19" borderId="35" xfId="8" applyFont="1" applyFill="1" applyBorder="1" applyAlignment="1"/>
    <xf numFmtId="0" fontId="51" fillId="19" borderId="35" xfId="0" applyFont="1" applyFill="1" applyBorder="1" applyAlignment="1">
      <alignment horizontal="center"/>
    </xf>
    <xf numFmtId="0" fontId="51" fillId="19" borderId="35" xfId="0" applyFont="1" applyFill="1" applyBorder="1"/>
    <xf numFmtId="43" fontId="51" fillId="19" borderId="35" xfId="1" applyFont="1" applyFill="1" applyBorder="1"/>
    <xf numFmtId="180" fontId="60" fillId="0" borderId="104" xfId="0" applyNumberFormat="1" applyFont="1" applyFill="1" applyBorder="1" applyAlignment="1">
      <alignment horizontal="center"/>
    </xf>
    <xf numFmtId="180" fontId="59" fillId="0" borderId="35" xfId="8" applyNumberFormat="1" applyFont="1" applyFill="1" applyBorder="1" applyAlignment="1"/>
    <xf numFmtId="0" fontId="51" fillId="0" borderId="35" xfId="0" applyNumberFormat="1" applyFont="1" applyFill="1" applyBorder="1" applyAlignment="1">
      <alignment horizontal="center"/>
    </xf>
    <xf numFmtId="180" fontId="62" fillId="0" borderId="35" xfId="8" applyNumberFormat="1" applyFont="1" applyFill="1" applyBorder="1" applyAlignment="1">
      <alignment vertical="center"/>
    </xf>
    <xf numFmtId="43" fontId="51" fillId="0" borderId="35" xfId="1" applyFont="1" applyFill="1" applyBorder="1" applyAlignment="1" applyProtection="1">
      <alignment vertical="center"/>
    </xf>
    <xf numFmtId="0" fontId="51" fillId="0" borderId="104" xfId="0" applyFont="1" applyFill="1" applyBorder="1" applyAlignment="1">
      <alignment horizontal="center"/>
    </xf>
    <xf numFmtId="0" fontId="63" fillId="0" borderId="35" xfId="8" applyFont="1" applyFill="1" applyBorder="1" applyAlignment="1"/>
    <xf numFmtId="43" fontId="51" fillId="0" borderId="35" xfId="1" applyFont="1" applyFill="1" applyBorder="1" applyAlignment="1" applyProtection="1">
      <alignment horizontal="right" vertical="center" indent="1"/>
    </xf>
    <xf numFmtId="0" fontId="61" fillId="0" borderId="35" xfId="8" applyFont="1" applyFill="1" applyBorder="1" applyAlignment="1"/>
    <xf numFmtId="0" fontId="50" fillId="0" borderId="106" xfId="0" applyFont="1" applyFill="1" applyBorder="1" applyAlignment="1">
      <alignment horizontal="center"/>
    </xf>
    <xf numFmtId="0" fontId="50" fillId="0" borderId="107" xfId="0" applyFont="1" applyFill="1" applyBorder="1" applyAlignment="1">
      <alignment horizontal="center"/>
    </xf>
    <xf numFmtId="0" fontId="50" fillId="0" borderId="107" xfId="0" applyFont="1" applyFill="1" applyBorder="1"/>
    <xf numFmtId="43" fontId="50" fillId="0" borderId="107" xfId="1" applyFont="1" applyFill="1" applyBorder="1"/>
    <xf numFmtId="0" fontId="50" fillId="6" borderId="1" xfId="0" applyNumberFormat="1" applyFont="1" applyFill="1" applyBorder="1" applyAlignment="1">
      <alignment horizontal="center"/>
    </xf>
    <xf numFmtId="0" fontId="50" fillId="6" borderId="2" xfId="0" applyNumberFormat="1" applyFont="1" applyFill="1" applyBorder="1" applyAlignment="1">
      <alignment horizontal="center"/>
    </xf>
    <xf numFmtId="0" fontId="50" fillId="6" borderId="2" xfId="0" applyNumberFormat="1" applyFont="1" applyFill="1" applyBorder="1"/>
    <xf numFmtId="0" fontId="50" fillId="6" borderId="2" xfId="1" applyNumberFormat="1" applyFont="1" applyFill="1" applyBorder="1"/>
    <xf numFmtId="43" fontId="49" fillId="19" borderId="8" xfId="1" applyFont="1" applyFill="1" applyBorder="1"/>
    <xf numFmtId="43" fontId="50" fillId="19" borderId="8" xfId="1" applyFont="1" applyFill="1" applyBorder="1"/>
    <xf numFmtId="0" fontId="64" fillId="0" borderId="35" xfId="8" applyFont="1" applyFill="1" applyBorder="1" applyAlignment="1"/>
    <xf numFmtId="43" fontId="51" fillId="0" borderId="35" xfId="1" applyFont="1" applyFill="1" applyBorder="1" applyAlignment="1">
      <alignment horizontal="center" vertical="center"/>
    </xf>
    <xf numFmtId="43" fontId="51" fillId="0" borderId="35" xfId="1" applyFont="1" applyFill="1" applyBorder="1" applyAlignment="1" applyProtection="1">
      <alignment horizontal="center" vertical="center"/>
    </xf>
    <xf numFmtId="0" fontId="49" fillId="0" borderId="104" xfId="151" applyNumberFormat="1" applyFont="1" applyFill="1" applyBorder="1" applyAlignment="1">
      <alignment horizontal="center" vertical="center"/>
    </xf>
    <xf numFmtId="0" fontId="65" fillId="0" borderId="35" xfId="8" applyFont="1" applyFill="1" applyBorder="1" applyAlignment="1"/>
    <xf numFmtId="0" fontId="49" fillId="0" borderId="35" xfId="0" applyFont="1" applyFill="1" applyBorder="1" applyAlignment="1">
      <alignment horizontal="center"/>
    </xf>
    <xf numFmtId="41" fontId="66" fillId="0" borderId="35" xfId="8" applyNumberFormat="1" applyFont="1" applyFill="1" applyBorder="1" applyAlignment="1">
      <alignment vertical="center"/>
    </xf>
    <xf numFmtId="43" fontId="49" fillId="0" borderId="35" xfId="1" applyFont="1" applyFill="1" applyBorder="1"/>
    <xf numFmtId="43" fontId="49" fillId="0" borderId="35" xfId="1" applyFont="1" applyFill="1" applyBorder="1" applyAlignment="1">
      <alignment horizontal="center" vertical="center"/>
    </xf>
    <xf numFmtId="43" fontId="49" fillId="0" borderId="35" xfId="1" applyFont="1" applyFill="1" applyBorder="1" applyAlignment="1" applyProtection="1">
      <alignment horizontal="center" vertical="center"/>
    </xf>
    <xf numFmtId="41" fontId="63" fillId="0" borderId="35" xfId="8" applyNumberFormat="1" applyFont="1" applyFill="1" applyBorder="1" applyAlignment="1">
      <alignment vertical="center"/>
    </xf>
    <xf numFmtId="0" fontId="51" fillId="19" borderId="104" xfId="0" applyNumberFormat="1" applyFont="1" applyFill="1" applyBorder="1" applyAlignment="1">
      <alignment horizontal="center" vertical="center"/>
    </xf>
    <xf numFmtId="41" fontId="59" fillId="19" borderId="35" xfId="8" applyNumberFormat="1" applyFont="1" applyFill="1" applyBorder="1" applyAlignment="1"/>
    <xf numFmtId="41" fontId="51" fillId="19" borderId="35" xfId="0" applyNumberFormat="1" applyFont="1" applyFill="1" applyBorder="1" applyAlignment="1">
      <alignment horizontal="center"/>
    </xf>
    <xf numFmtId="41" fontId="51" fillId="19" borderId="35" xfId="0" applyNumberFormat="1" applyFont="1" applyFill="1" applyBorder="1"/>
    <xf numFmtId="41" fontId="49" fillId="19" borderId="35" xfId="1" applyNumberFormat="1" applyFont="1" applyFill="1" applyBorder="1"/>
    <xf numFmtId="0" fontId="51" fillId="0" borderId="104" xfId="0" applyNumberFormat="1" applyFont="1" applyFill="1" applyBorder="1" applyAlignment="1">
      <alignment horizontal="center" vertical="center"/>
    </xf>
    <xf numFmtId="41" fontId="49" fillId="0" borderId="35" xfId="1" applyNumberFormat="1" applyFont="1" applyFill="1" applyBorder="1"/>
    <xf numFmtId="43" fontId="49" fillId="19" borderId="35" xfId="1" applyFont="1" applyFill="1" applyBorder="1"/>
    <xf numFmtId="43" fontId="50" fillId="19" borderId="35" xfId="1" applyFont="1" applyFill="1" applyBorder="1"/>
    <xf numFmtId="0" fontId="67" fillId="0" borderId="35" xfId="8" applyFont="1" applyFill="1" applyBorder="1" applyAlignment="1"/>
    <xf numFmtId="0" fontId="52" fillId="19" borderId="104" xfId="0" applyFont="1" applyFill="1" applyBorder="1" applyAlignment="1">
      <alignment horizontal="center"/>
    </xf>
    <xf numFmtId="0" fontId="52" fillId="19" borderId="35" xfId="0" applyFont="1" applyFill="1" applyBorder="1" applyAlignment="1">
      <alignment horizontal="center"/>
    </xf>
    <xf numFmtId="0" fontId="52" fillId="19" borderId="35" xfId="0" applyFont="1" applyFill="1" applyBorder="1"/>
    <xf numFmtId="0" fontId="51" fillId="0" borderId="106" xfId="0" applyFont="1" applyFill="1" applyBorder="1" applyAlignment="1">
      <alignment horizontal="center"/>
    </xf>
    <xf numFmtId="0" fontId="64" fillId="0" borderId="107" xfId="8" applyFont="1" applyFill="1" applyBorder="1" applyAlignment="1"/>
    <xf numFmtId="0" fontId="51" fillId="0" borderId="107" xfId="0" applyFont="1" applyFill="1" applyBorder="1" applyAlignment="1">
      <alignment horizontal="center"/>
    </xf>
    <xf numFmtId="0" fontId="63" fillId="0" borderId="107" xfId="8" applyFont="1" applyFill="1" applyBorder="1" applyAlignment="1"/>
    <xf numFmtId="43" fontId="49" fillId="0" borderId="107" xfId="1" applyFont="1" applyFill="1" applyBorder="1"/>
    <xf numFmtId="0" fontId="51" fillId="0" borderId="155" xfId="0" applyFont="1" applyFill="1" applyBorder="1" applyAlignment="1">
      <alignment horizontal="center"/>
    </xf>
    <xf numFmtId="0" fontId="64" fillId="0" borderId="6" xfId="8" applyFont="1" applyFill="1" applyBorder="1" applyAlignment="1"/>
    <xf numFmtId="0" fontId="51" fillId="0" borderId="6" xfId="0" applyFont="1" applyFill="1" applyBorder="1" applyAlignment="1">
      <alignment horizontal="center"/>
    </xf>
    <xf numFmtId="0" fontId="63" fillId="0" borderId="6" xfId="8" applyFont="1" applyFill="1" applyBorder="1" applyAlignment="1"/>
    <xf numFmtId="43" fontId="49" fillId="0" borderId="6" xfId="1" applyFont="1" applyFill="1" applyBorder="1"/>
    <xf numFmtId="0" fontId="52" fillId="6" borderId="1" xfId="0" applyFont="1" applyFill="1" applyBorder="1" applyAlignment="1">
      <alignment horizontal="center"/>
    </xf>
    <xf numFmtId="0" fontId="52" fillId="6" borderId="2" xfId="0" applyFont="1" applyFill="1" applyBorder="1" applyAlignment="1">
      <alignment horizontal="center"/>
    </xf>
    <xf numFmtId="43" fontId="52" fillId="6" borderId="2" xfId="1" applyFont="1" applyFill="1" applyBorder="1" applyAlignment="1">
      <alignment horizontal="center"/>
    </xf>
    <xf numFmtId="0" fontId="51" fillId="19" borderId="101" xfId="0" applyFont="1" applyFill="1" applyBorder="1" applyAlignment="1">
      <alignment horizontal="center"/>
    </xf>
    <xf numFmtId="0" fontId="59" fillId="19" borderId="102" xfId="8" applyFont="1" applyFill="1" applyBorder="1" applyAlignment="1"/>
    <xf numFmtId="0" fontId="51" fillId="19" borderId="102" xfId="0" applyFont="1" applyFill="1" applyBorder="1" applyAlignment="1">
      <alignment horizontal="center"/>
    </xf>
    <xf numFmtId="0" fontId="51" fillId="19" borderId="102" xfId="0" applyFont="1" applyFill="1" applyBorder="1"/>
    <xf numFmtId="43" fontId="49" fillId="19" borderId="102" xfId="1" applyFont="1" applyFill="1" applyBorder="1"/>
    <xf numFmtId="0" fontId="51" fillId="0" borderId="157" xfId="0" applyFont="1" applyFill="1" applyBorder="1" applyAlignment="1">
      <alignment horizontal="center"/>
    </xf>
    <xf numFmtId="43" fontId="49" fillId="0" borderId="8" xfId="1" applyFont="1" applyFill="1" applyBorder="1"/>
    <xf numFmtId="0" fontId="52" fillId="19" borderId="104" xfId="0" applyNumberFormat="1" applyFont="1" applyFill="1" applyBorder="1" applyAlignment="1">
      <alignment horizontal="center" vertical="center"/>
    </xf>
    <xf numFmtId="41" fontId="52" fillId="19" borderId="35" xfId="0" applyNumberFormat="1" applyFont="1" applyFill="1" applyBorder="1" applyAlignment="1">
      <alignment horizontal="center"/>
    </xf>
    <xf numFmtId="41" fontId="52" fillId="19" borderId="35" xfId="0" applyNumberFormat="1" applyFont="1" applyFill="1" applyBorder="1"/>
    <xf numFmtId="0" fontId="52" fillId="19" borderId="106" xfId="1" applyNumberFormat="1" applyFont="1" applyFill="1" applyBorder="1" applyAlignment="1">
      <alignment horizontal="center"/>
    </xf>
    <xf numFmtId="43" fontId="59" fillId="19" borderId="107" xfId="1" applyFont="1" applyFill="1" applyBorder="1" applyAlignment="1"/>
    <xf numFmtId="43" fontId="52" fillId="19" borderId="107" xfId="1" applyFont="1" applyFill="1" applyBorder="1" applyAlignment="1">
      <alignment horizontal="center"/>
    </xf>
    <xf numFmtId="43" fontId="52" fillId="19" borderId="107" xfId="1" applyFont="1" applyFill="1" applyBorder="1"/>
    <xf numFmtId="43" fontId="50" fillId="19" borderId="107" xfId="1" applyFont="1" applyFill="1" applyBorder="1"/>
    <xf numFmtId="0" fontId="52" fillId="0" borderId="35" xfId="0" applyFont="1" applyFill="1" applyBorder="1" applyAlignment="1">
      <alignment horizontal="center"/>
    </xf>
    <xf numFmtId="0" fontId="52" fillId="0" borderId="115" xfId="0" applyFont="1" applyFill="1" applyBorder="1" applyAlignment="1">
      <alignment horizontal="center"/>
    </xf>
    <xf numFmtId="0" fontId="64" fillId="0" borderId="115" xfId="8" applyFont="1" applyFill="1" applyBorder="1" applyAlignment="1"/>
    <xf numFmtId="0" fontId="51" fillId="0" borderId="115" xfId="0" applyFont="1" applyFill="1" applyBorder="1" applyAlignment="1">
      <alignment horizontal="center"/>
    </xf>
    <xf numFmtId="0" fontId="63" fillId="0" borderId="115" xfId="8" applyFont="1" applyFill="1" applyBorder="1" applyAlignment="1"/>
    <xf numFmtId="43" fontId="49" fillId="0" borderId="115" xfId="1" applyFont="1" applyFill="1" applyBorder="1"/>
    <xf numFmtId="0" fontId="50" fillId="6" borderId="1" xfId="0" applyFont="1" applyFill="1" applyBorder="1" applyAlignment="1">
      <alignment horizontal="center"/>
    </xf>
    <xf numFmtId="0" fontId="50" fillId="6" borderId="2" xfId="0" applyFont="1" applyFill="1" applyBorder="1" applyAlignment="1">
      <alignment horizontal="center"/>
    </xf>
    <xf numFmtId="0" fontId="50" fillId="6" borderId="2" xfId="0" applyFont="1" applyFill="1" applyBorder="1"/>
    <xf numFmtId="43" fontId="50" fillId="6" borderId="2" xfId="1" applyFont="1" applyFill="1" applyBorder="1"/>
    <xf numFmtId="43" fontId="50" fillId="19" borderId="102" xfId="1" applyFont="1" applyFill="1" applyBorder="1"/>
    <xf numFmtId="180" fontId="51" fillId="19" borderId="8" xfId="0" applyNumberFormat="1" applyFont="1" applyFill="1" applyBorder="1"/>
    <xf numFmtId="180" fontId="51" fillId="0" borderId="35" xfId="145" applyNumberFormat="1" applyFont="1" applyFill="1" applyBorder="1" applyAlignment="1">
      <alignment vertical="center"/>
    </xf>
    <xf numFmtId="180" fontId="51" fillId="0" borderId="35" xfId="0" applyNumberFormat="1" applyFont="1" applyFill="1" applyBorder="1"/>
    <xf numFmtId="180" fontId="51" fillId="19" borderId="35" xfId="0" applyNumberFormat="1" applyFont="1" applyFill="1" applyBorder="1"/>
    <xf numFmtId="180" fontId="51" fillId="0" borderId="35" xfId="152" applyNumberFormat="1" applyFont="1" applyFill="1" applyBorder="1" applyAlignment="1">
      <alignment vertical="center"/>
    </xf>
    <xf numFmtId="14" fontId="51" fillId="0" borderId="35" xfId="152" applyNumberFormat="1" applyFont="1" applyFill="1" applyBorder="1" applyAlignment="1">
      <alignment horizontal="right" vertical="center" indent="1"/>
    </xf>
    <xf numFmtId="180" fontId="50" fillId="0" borderId="107" xfId="0" applyNumberFormat="1" applyFont="1" applyFill="1" applyBorder="1"/>
    <xf numFmtId="41" fontId="49" fillId="0" borderId="35" xfId="151" applyNumberFormat="1" applyFont="1" applyFill="1" applyBorder="1" applyAlignment="1">
      <alignment horizontal="center" vertical="center"/>
    </xf>
    <xf numFmtId="0" fontId="49" fillId="0" borderId="35" xfId="0" applyFont="1" applyFill="1" applyBorder="1" applyAlignment="1">
      <alignment horizontal="center" vertical="center"/>
    </xf>
    <xf numFmtId="41" fontId="49" fillId="19" borderId="35" xfId="0" applyNumberFormat="1" applyFont="1" applyFill="1" applyBorder="1"/>
    <xf numFmtId="41" fontId="49" fillId="0" borderId="35" xfId="0" applyNumberFormat="1" applyFont="1" applyFill="1" applyBorder="1"/>
    <xf numFmtId="167" fontId="49" fillId="0" borderId="35" xfId="0" applyNumberFormat="1" applyFont="1" applyFill="1" applyBorder="1"/>
    <xf numFmtId="43" fontId="52" fillId="19" borderId="35" xfId="1" applyFont="1" applyFill="1" applyBorder="1"/>
    <xf numFmtId="180" fontId="49" fillId="0" borderId="8" xfId="0" applyNumberFormat="1" applyFont="1" applyFill="1" applyBorder="1"/>
    <xf numFmtId="180" fontId="49" fillId="0" borderId="35" xfId="0" applyNumberFormat="1" applyFont="1" applyFill="1" applyBorder="1"/>
    <xf numFmtId="169" fontId="50" fillId="19" borderId="35" xfId="0" applyNumberFormat="1" applyFont="1" applyFill="1" applyBorder="1"/>
    <xf numFmtId="180" fontId="49" fillId="0" borderId="107" xfId="0" applyNumberFormat="1" applyFont="1" applyFill="1" applyBorder="1"/>
    <xf numFmtId="169" fontId="49" fillId="0" borderId="107" xfId="0" applyNumberFormat="1" applyFont="1" applyFill="1" applyBorder="1"/>
    <xf numFmtId="43" fontId="50" fillId="2" borderId="107" xfId="1" applyFont="1" applyFill="1" applyBorder="1"/>
    <xf numFmtId="0" fontId="50" fillId="0" borderId="35" xfId="0" applyNumberFormat="1" applyFont="1" applyFill="1" applyBorder="1"/>
    <xf numFmtId="43" fontId="50" fillId="0" borderId="35" xfId="1" applyFont="1" applyFill="1" applyBorder="1"/>
    <xf numFmtId="0" fontId="50" fillId="0" borderId="115" xfId="0" applyNumberFormat="1" applyFont="1" applyFill="1" applyBorder="1"/>
    <xf numFmtId="180" fontId="50" fillId="0" borderId="115" xfId="0" applyNumberFormat="1" applyFont="1" applyFill="1" applyBorder="1"/>
    <xf numFmtId="180" fontId="49" fillId="0" borderId="115" xfId="0" applyNumberFormat="1" applyFont="1" applyFill="1" applyBorder="1"/>
    <xf numFmtId="169" fontId="49" fillId="0" borderId="8" xfId="0" applyNumberFormat="1" applyFont="1" applyFill="1" applyBorder="1"/>
    <xf numFmtId="0" fontId="49" fillId="0" borderId="35" xfId="151" applyNumberFormat="1" applyFont="1" applyFill="1" applyBorder="1" applyAlignment="1">
      <alignment horizontal="center" vertical="center"/>
    </xf>
    <xf numFmtId="41" fontId="50" fillId="19" borderId="35" xfId="0" applyNumberFormat="1" applyFont="1" applyFill="1" applyBorder="1"/>
    <xf numFmtId="174" fontId="49" fillId="0" borderId="35" xfId="0" applyNumberFormat="1" applyFont="1" applyFill="1" applyBorder="1"/>
    <xf numFmtId="180" fontId="49" fillId="0" borderId="6" xfId="0" applyNumberFormat="1" applyFont="1" applyFill="1" applyBorder="1"/>
    <xf numFmtId="43" fontId="49" fillId="0" borderId="35" xfId="1" applyFont="1" applyFill="1" applyBorder="1" applyAlignment="1">
      <alignment vertical="center"/>
    </xf>
    <xf numFmtId="43" fontId="52" fillId="19" borderId="8" xfId="1" applyFont="1" applyFill="1" applyBorder="1" applyAlignment="1">
      <alignment horizontal="center" vertical="center"/>
    </xf>
    <xf numFmtId="43" fontId="52" fillId="19" borderId="8" xfId="1" applyFont="1" applyFill="1" applyBorder="1"/>
    <xf numFmtId="43" fontId="52" fillId="19" borderId="35" xfId="1" applyFont="1" applyFill="1" applyBorder="1" applyAlignment="1">
      <alignment horizontal="center" vertical="center"/>
    </xf>
    <xf numFmtId="180" fontId="51" fillId="0" borderId="35" xfId="1" applyNumberFormat="1" applyFont="1" applyFill="1" applyBorder="1" applyAlignment="1">
      <alignment horizontal="center" vertical="center"/>
    </xf>
    <xf numFmtId="180" fontId="51" fillId="0" borderId="35" xfId="1" applyNumberFormat="1" applyFont="1" applyFill="1" applyBorder="1"/>
    <xf numFmtId="43" fontId="52" fillId="0" borderId="35" xfId="1" applyFont="1" applyFill="1" applyBorder="1" applyAlignment="1">
      <alignment horizontal="center" vertical="center"/>
    </xf>
    <xf numFmtId="165" fontId="51" fillId="0" borderId="35" xfId="114" applyNumberFormat="1" applyFont="1" applyFill="1" applyBorder="1" applyAlignment="1">
      <alignment horizontal="center" vertical="center"/>
    </xf>
    <xf numFmtId="43" fontId="50" fillId="0" borderId="107" xfId="1" applyFont="1" applyFill="1" applyBorder="1" applyAlignment="1">
      <alignment horizontal="center" vertical="center"/>
    </xf>
    <xf numFmtId="43" fontId="50" fillId="6" borderId="2" xfId="1" applyFont="1" applyFill="1" applyBorder="1" applyAlignment="1">
      <alignment horizontal="center" vertical="center"/>
    </xf>
    <xf numFmtId="43" fontId="50" fillId="19" borderId="8" xfId="1" applyFont="1" applyFill="1" applyBorder="1" applyAlignment="1">
      <alignment horizontal="center" vertical="center"/>
    </xf>
    <xf numFmtId="43" fontId="51" fillId="0" borderId="35" xfId="1" applyFont="1" applyFill="1" applyBorder="1" applyAlignment="1">
      <alignment horizontal="right" vertical="center"/>
    </xf>
    <xf numFmtId="43" fontId="68" fillId="0" borderId="35" xfId="1" applyFont="1" applyFill="1" applyBorder="1" applyAlignment="1">
      <alignment horizontal="center" vertical="center"/>
    </xf>
    <xf numFmtId="175" fontId="50" fillId="19" borderId="35" xfId="0" applyNumberFormat="1" applyFont="1" applyFill="1" applyBorder="1"/>
    <xf numFmtId="175" fontId="50" fillId="19" borderId="35" xfId="1" applyNumberFormat="1" applyFont="1" applyFill="1" applyBorder="1" applyAlignment="1">
      <alignment horizontal="center" vertical="center"/>
    </xf>
    <xf numFmtId="175" fontId="49" fillId="0" borderId="35" xfId="0" applyNumberFormat="1" applyFont="1" applyFill="1" applyBorder="1"/>
    <xf numFmtId="175" fontId="49" fillId="0" borderId="35" xfId="1" applyNumberFormat="1" applyFont="1" applyFill="1" applyBorder="1"/>
    <xf numFmtId="43" fontId="50" fillId="19" borderId="35" xfId="1" applyFont="1" applyFill="1" applyBorder="1" applyAlignment="1">
      <alignment horizontal="center" vertical="center"/>
    </xf>
    <xf numFmtId="43" fontId="68" fillId="2" borderId="35" xfId="1" applyFont="1" applyFill="1" applyBorder="1"/>
    <xf numFmtId="43" fontId="68" fillId="2" borderId="35" xfId="1" applyFont="1" applyFill="1" applyBorder="1" applyAlignment="1">
      <alignment horizontal="center" vertical="center"/>
    </xf>
    <xf numFmtId="43" fontId="49" fillId="0" borderId="107" xfId="1" applyFont="1" applyFill="1" applyBorder="1" applyAlignment="1">
      <alignment horizontal="center" vertical="center"/>
    </xf>
    <xf numFmtId="43" fontId="50" fillId="0" borderId="6" xfId="1" applyFont="1" applyFill="1" applyBorder="1"/>
    <xf numFmtId="43" fontId="49" fillId="0" borderId="6" xfId="1" applyFont="1" applyFill="1" applyBorder="1" applyAlignment="1">
      <alignment horizontal="center" vertical="center"/>
    </xf>
    <xf numFmtId="43" fontId="49" fillId="0" borderId="8" xfId="1" applyFont="1" applyFill="1" applyBorder="1" applyAlignment="1">
      <alignment horizontal="center" vertical="center"/>
    </xf>
    <xf numFmtId="0" fontId="49" fillId="0" borderId="35" xfId="0" applyFont="1" applyFill="1" applyBorder="1"/>
    <xf numFmtId="0" fontId="49" fillId="0" borderId="107" xfId="0" applyFont="1" applyFill="1" applyBorder="1"/>
    <xf numFmtId="43" fontId="49" fillId="0" borderId="115" xfId="1" applyFont="1" applyFill="1" applyBorder="1" applyAlignment="1">
      <alignment horizontal="center" vertical="center"/>
    </xf>
    <xf numFmtId="0" fontId="49" fillId="0" borderId="115" xfId="0" applyFont="1" applyFill="1" applyBorder="1"/>
    <xf numFmtId="0" fontId="51" fillId="19" borderId="120" xfId="0" applyFont="1" applyFill="1" applyBorder="1"/>
    <xf numFmtId="0" fontId="51" fillId="0" borderId="35" xfId="0" applyFont="1" applyFill="1" applyBorder="1"/>
    <xf numFmtId="0" fontId="51" fillId="0" borderId="111" xfId="0" applyFont="1" applyFill="1" applyBorder="1"/>
    <xf numFmtId="0" fontId="51" fillId="19" borderId="111" xfId="0" applyFont="1" applyFill="1" applyBorder="1"/>
    <xf numFmtId="180" fontId="51" fillId="0" borderId="111" xfId="0" applyNumberFormat="1" applyFont="1" applyFill="1" applyBorder="1"/>
    <xf numFmtId="0" fontId="50" fillId="0" borderId="144" xfId="0" applyFont="1" applyFill="1" applyBorder="1"/>
    <xf numFmtId="0" fontId="50" fillId="20" borderId="2" xfId="0" applyNumberFormat="1" applyFont="1" applyFill="1" applyBorder="1"/>
    <xf numFmtId="0" fontId="50" fillId="20" borderId="3" xfId="0" applyNumberFormat="1" applyFont="1" applyFill="1" applyBorder="1"/>
    <xf numFmtId="43" fontId="50" fillId="19" borderId="120" xfId="1" applyFont="1" applyFill="1" applyBorder="1"/>
    <xf numFmtId="43" fontId="49" fillId="0" borderId="111" xfId="1" applyFont="1" applyFill="1" applyBorder="1" applyAlignment="1" applyProtection="1">
      <alignment horizontal="center" vertical="center"/>
    </xf>
    <xf numFmtId="0" fontId="51" fillId="0" borderId="0" xfId="0" applyFont="1" applyFill="1" applyBorder="1" applyAlignment="1">
      <alignment horizontal="center" vertical="center"/>
    </xf>
    <xf numFmtId="41" fontId="61" fillId="0" borderId="0" xfId="8" applyNumberFormat="1" applyFont="1" applyFill="1" applyBorder="1" applyAlignment="1">
      <alignment vertical="center"/>
    </xf>
    <xf numFmtId="0" fontId="60" fillId="0" borderId="0" xfId="151" applyNumberFormat="1" applyFont="1" applyFill="1" applyBorder="1" applyAlignment="1">
      <alignment horizontal="center" vertical="center"/>
    </xf>
    <xf numFmtId="0" fontId="59" fillId="0" borderId="0" xfId="8" applyFont="1" applyFill="1" applyBorder="1" applyAlignment="1"/>
    <xf numFmtId="43" fontId="50" fillId="0" borderId="35" xfId="1" applyFont="1" applyFill="1" applyBorder="1" applyAlignment="1" applyProtection="1">
      <alignment horizontal="center" vertical="center"/>
    </xf>
    <xf numFmtId="43" fontId="50" fillId="0" borderId="35" xfId="1" applyFont="1" applyFill="1" applyBorder="1" applyAlignment="1">
      <alignment horizontal="center" vertical="center"/>
    </xf>
    <xf numFmtId="43" fontId="50" fillId="0" borderId="111" xfId="1" applyFont="1" applyFill="1" applyBorder="1" applyAlignment="1" applyProtection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41" fontId="66" fillId="0" borderId="0" xfId="8" applyNumberFormat="1" applyFont="1" applyFill="1" applyBorder="1" applyAlignment="1">
      <alignment vertical="center"/>
    </xf>
    <xf numFmtId="0" fontId="49" fillId="0" borderId="0" xfId="151" applyNumberFormat="1" applyFont="1" applyFill="1" applyBorder="1" applyAlignment="1">
      <alignment horizontal="center" vertical="center"/>
    </xf>
    <xf numFmtId="0" fontId="69" fillId="0" borderId="0" xfId="8" applyFont="1" applyFill="1" applyBorder="1" applyAlignment="1"/>
    <xf numFmtId="43" fontId="68" fillId="0" borderId="35" xfId="1" applyFont="1" applyFill="1" applyBorder="1" applyAlignment="1" applyProtection="1">
      <alignment horizontal="center" vertical="center"/>
    </xf>
    <xf numFmtId="183" fontId="50" fillId="19" borderId="35" xfId="0" applyNumberFormat="1" applyFont="1" applyFill="1" applyBorder="1"/>
    <xf numFmtId="175" fontId="50" fillId="19" borderId="111" xfId="0" applyNumberFormat="1" applyFont="1" applyFill="1" applyBorder="1"/>
    <xf numFmtId="175" fontId="49" fillId="0" borderId="111" xfId="0" applyNumberFormat="1" applyFont="1" applyFill="1" applyBorder="1"/>
    <xf numFmtId="43" fontId="50" fillId="19" borderId="111" xfId="1" applyFont="1" applyFill="1" applyBorder="1"/>
    <xf numFmtId="43" fontId="49" fillId="0" borderId="144" xfId="1" applyFont="1" applyFill="1" applyBorder="1"/>
    <xf numFmtId="43" fontId="49" fillId="0" borderId="7" xfId="1" applyFont="1" applyFill="1" applyBorder="1"/>
    <xf numFmtId="43" fontId="52" fillId="6" borderId="3" xfId="1" applyFont="1" applyFill="1" applyBorder="1" applyAlignment="1">
      <alignment horizontal="center"/>
    </xf>
    <xf numFmtId="0" fontId="49" fillId="20" borderId="12" xfId="0" applyFont="1" applyFill="1" applyBorder="1"/>
    <xf numFmtId="0" fontId="49" fillId="0" borderId="8" xfId="0" applyFont="1" applyFill="1" applyBorder="1"/>
    <xf numFmtId="0" fontId="49" fillId="20" borderId="120" xfId="0" applyFont="1" applyFill="1" applyBorder="1"/>
    <xf numFmtId="0" fontId="50" fillId="20" borderId="111" xfId="0" applyFont="1" applyFill="1" applyBorder="1"/>
    <xf numFmtId="0" fontId="49" fillId="20" borderId="111" xfId="0" applyFont="1" applyFill="1" applyBorder="1"/>
    <xf numFmtId="0" fontId="49" fillId="20" borderId="144" xfId="0" applyFont="1" applyFill="1" applyBorder="1"/>
    <xf numFmtId="43" fontId="50" fillId="20" borderId="144" xfId="1" applyFont="1" applyFill="1" applyBorder="1"/>
    <xf numFmtId="0" fontId="49" fillId="0" borderId="111" xfId="0" applyFont="1" applyFill="1" applyBorder="1"/>
    <xf numFmtId="0" fontId="49" fillId="0" borderId="29" xfId="0" applyFont="1" applyFill="1" applyBorder="1"/>
    <xf numFmtId="43" fontId="50" fillId="20" borderId="3" xfId="1" applyFont="1" applyFill="1" applyBorder="1"/>
    <xf numFmtId="0" fontId="60" fillId="0" borderId="61" xfId="0" applyFont="1" applyBorder="1" applyAlignment="1">
      <alignment horizontal="center"/>
    </xf>
    <xf numFmtId="0" fontId="51" fillId="0" borderId="0" xfId="0" applyFont="1"/>
    <xf numFmtId="0" fontId="51" fillId="0" borderId="0" xfId="0" applyFont="1" applyAlignment="1">
      <alignment horizontal="center"/>
    </xf>
    <xf numFmtId="43" fontId="50" fillId="6" borderId="3" xfId="1" applyFont="1" applyFill="1" applyBorder="1"/>
    <xf numFmtId="0" fontId="60" fillId="0" borderId="66" xfId="0" applyFont="1" applyBorder="1" applyAlignment="1">
      <alignment horizontal="center"/>
    </xf>
    <xf numFmtId="0" fontId="51" fillId="0" borderId="47" xfId="0" applyFont="1" applyBorder="1"/>
    <xf numFmtId="0" fontId="51" fillId="0" borderId="47" xfId="0" applyFont="1" applyBorder="1" applyAlignment="1">
      <alignment horizontal="center"/>
    </xf>
    <xf numFmtId="0" fontId="0" fillId="0" borderId="0" xfId="0" applyAlignment="1">
      <alignment horizontal="center" vertical="center" wrapText="1"/>
    </xf>
    <xf numFmtId="43" fontId="6" fillId="0" borderId="0" xfId="1" applyFont="1"/>
    <xf numFmtId="43" fontId="71" fillId="0" borderId="0" xfId="1" applyFont="1" applyFill="1" applyAlignment="1"/>
    <xf numFmtId="43" fontId="72" fillId="0" borderId="0" xfId="1" applyFont="1" applyFill="1" applyAlignment="1"/>
    <xf numFmtId="43" fontId="25" fillId="0" borderId="0" xfId="1" applyFont="1" applyFill="1" applyAlignment="1"/>
    <xf numFmtId="43" fontId="26" fillId="0" borderId="0" xfId="1" applyFont="1" applyFill="1" applyAlignment="1"/>
    <xf numFmtId="172" fontId="48" fillId="0" borderId="0" xfId="1" applyNumberFormat="1" applyFont="1" applyAlignment="1">
      <alignment vertical="center"/>
    </xf>
    <xf numFmtId="43" fontId="25" fillId="0" borderId="162" xfId="1" applyFont="1" applyFill="1" applyBorder="1" applyAlignment="1"/>
    <xf numFmtId="43" fontId="26" fillId="0" borderId="162" xfId="1" applyFont="1" applyFill="1" applyBorder="1" applyAlignment="1"/>
    <xf numFmtId="17" fontId="49" fillId="0" borderId="0" xfId="0" applyNumberFormat="1" applyFont="1"/>
    <xf numFmtId="0" fontId="74" fillId="21" borderId="164" xfId="0" applyFont="1" applyFill="1" applyBorder="1" applyAlignment="1">
      <alignment horizontal="center" vertical="center" wrapText="1"/>
    </xf>
    <xf numFmtId="43" fontId="74" fillId="21" borderId="165" xfId="1" applyFont="1" applyFill="1" applyBorder="1" applyAlignment="1">
      <alignment horizontal="center" vertical="center" wrapText="1"/>
    </xf>
    <xf numFmtId="15" fontId="74" fillId="21" borderId="167" xfId="0" applyNumberFormat="1" applyFont="1" applyFill="1" applyBorder="1"/>
    <xf numFmtId="43" fontId="41" fillId="22" borderId="168" xfId="1" applyFont="1" applyFill="1" applyBorder="1"/>
    <xf numFmtId="43" fontId="41" fillId="22" borderId="169" xfId="1" applyFont="1" applyFill="1" applyBorder="1"/>
    <xf numFmtId="15" fontId="74" fillId="21" borderId="170" xfId="0" applyNumberFormat="1" applyFont="1" applyFill="1" applyBorder="1"/>
    <xf numFmtId="43" fontId="41" fillId="22" borderId="171" xfId="1" applyFont="1" applyFill="1" applyBorder="1"/>
    <xf numFmtId="43" fontId="41" fillId="22" borderId="172" xfId="1" applyFont="1" applyFill="1" applyBorder="1"/>
    <xf numFmtId="15" fontId="74" fillId="21" borderId="173" xfId="0" applyNumberFormat="1" applyFont="1" applyFill="1" applyBorder="1"/>
    <xf numFmtId="43" fontId="41" fillId="22" borderId="174" xfId="1" applyFont="1" applyFill="1" applyBorder="1"/>
    <xf numFmtId="43" fontId="41" fillId="22" borderId="175" xfId="1" applyFont="1" applyFill="1" applyBorder="1"/>
    <xf numFmtId="15" fontId="74" fillId="21" borderId="167" xfId="8" applyNumberFormat="1" applyFont="1" applyFill="1" applyBorder="1" applyAlignment="1"/>
    <xf numFmtId="15" fontId="74" fillId="21" borderId="170" xfId="8" applyNumberFormat="1" applyFont="1" applyFill="1" applyBorder="1" applyAlignment="1"/>
    <xf numFmtId="15" fontId="74" fillId="21" borderId="173" xfId="8" applyNumberFormat="1" applyFont="1" applyFill="1" applyBorder="1" applyAlignment="1"/>
    <xf numFmtId="43" fontId="41" fillId="22" borderId="176" xfId="1" applyFont="1" applyFill="1" applyBorder="1"/>
    <xf numFmtId="43" fontId="41" fillId="22" borderId="177" xfId="1" applyFont="1" applyFill="1" applyBorder="1"/>
    <xf numFmtId="43" fontId="25" fillId="0" borderId="162" xfId="1" quotePrefix="1" applyFont="1" applyFill="1" applyBorder="1" applyAlignment="1"/>
    <xf numFmtId="0" fontId="55" fillId="0" borderId="162" xfId="0" quotePrefix="1" applyFont="1" applyFill="1" applyBorder="1" applyAlignment="1"/>
    <xf numFmtId="0" fontId="46" fillId="0" borderId="35" xfId="8" quotePrefix="1" applyFill="1" applyBorder="1" applyAlignment="1"/>
    <xf numFmtId="0" fontId="31" fillId="0" borderId="40" xfId="0" quotePrefix="1" applyFont="1" applyBorder="1" applyAlignment="1">
      <alignment horizontal="left" vertical="center"/>
    </xf>
    <xf numFmtId="0" fontId="0" fillId="7" borderId="111" xfId="152" quotePrefix="1" applyNumberFormat="1" applyFont="1" applyFill="1" applyBorder="1" applyAlignment="1">
      <alignment horizontal="center" vertical="center"/>
    </xf>
    <xf numFmtId="0" fontId="0" fillId="0" borderId="111" xfId="152" quotePrefix="1" applyNumberFormat="1" applyFont="1" applyFill="1" applyBorder="1" applyAlignment="1">
      <alignment horizontal="center" vertical="center"/>
    </xf>
    <xf numFmtId="0" fontId="0" fillId="0" borderId="146" xfId="152" quotePrefix="1" applyNumberFormat="1" applyFont="1" applyFill="1" applyBorder="1" applyAlignment="1">
      <alignment horizontal="center" vertical="center"/>
    </xf>
    <xf numFmtId="0" fontId="0" fillId="3" borderId="8" xfId="152" quotePrefix="1" applyNumberFormat="1" applyFont="1" applyFill="1" applyBorder="1" applyAlignment="1">
      <alignment horizontal="center" vertical="center"/>
    </xf>
    <xf numFmtId="15" fontId="105" fillId="21" borderId="164" xfId="0" applyNumberFormat="1" applyFont="1" applyFill="1" applyBorder="1"/>
    <xf numFmtId="43" fontId="106" fillId="22" borderId="165" xfId="1" applyFont="1" applyFill="1" applyBorder="1"/>
    <xf numFmtId="43" fontId="106" fillId="22" borderId="166" xfId="1" applyFont="1" applyFill="1" applyBorder="1"/>
    <xf numFmtId="0" fontId="107" fillId="0" borderId="0" xfId="0" applyFont="1"/>
    <xf numFmtId="15" fontId="105" fillId="21" borderId="164" xfId="8" applyNumberFormat="1" applyFont="1" applyFill="1" applyBorder="1" applyAlignment="1"/>
    <xf numFmtId="0" fontId="109" fillId="0" borderId="0" xfId="154" applyFont="1" applyFill="1" applyAlignment="1">
      <alignment vertical="center"/>
    </xf>
    <xf numFmtId="0" fontId="109" fillId="0" borderId="0" xfId="154" applyFont="1" applyFill="1" applyAlignment="1">
      <alignment vertical="center" wrapText="1"/>
    </xf>
    <xf numFmtId="0" fontId="109" fillId="0" borderId="0" xfId="154" applyFont="1" applyFill="1" applyAlignment="1">
      <alignment horizontal="center" vertical="center"/>
    </xf>
    <xf numFmtId="0" fontId="111" fillId="0" borderId="0" xfId="154" applyFont="1" applyFill="1" applyBorder="1" applyAlignment="1">
      <alignment vertical="center"/>
    </xf>
    <xf numFmtId="0" fontId="111" fillId="0" borderId="0" xfId="154" applyFont="1" applyBorder="1"/>
    <xf numFmtId="0" fontId="111" fillId="0" borderId="0" xfId="154" applyFont="1" applyFill="1" applyAlignment="1">
      <alignment vertical="center"/>
    </xf>
    <xf numFmtId="0" fontId="112" fillId="0" borderId="0" xfId="154" applyFont="1" applyFill="1" applyBorder="1" applyAlignment="1">
      <alignment vertical="center"/>
    </xf>
    <xf numFmtId="0" fontId="112" fillId="0" borderId="0" xfId="154" applyFont="1" applyFill="1" applyAlignment="1">
      <alignment vertical="center"/>
    </xf>
    <xf numFmtId="0" fontId="110" fillId="2" borderId="51" xfId="154" applyFont="1" applyFill="1" applyBorder="1" applyAlignment="1">
      <alignment horizontal="center" vertical="center"/>
    </xf>
    <xf numFmtId="0" fontId="110" fillId="2" borderId="33" xfId="154" applyFont="1" applyFill="1" applyBorder="1" applyAlignment="1">
      <alignment horizontal="center" vertical="center" wrapText="1"/>
    </xf>
    <xf numFmtId="0" fontId="110" fillId="2" borderId="34" xfId="154" applyFont="1" applyFill="1" applyBorder="1" applyAlignment="1">
      <alignment horizontal="center" vertical="center"/>
    </xf>
    <xf numFmtId="0" fontId="110" fillId="2" borderId="34" xfId="154" applyFont="1" applyFill="1" applyBorder="1" applyAlignment="1">
      <alignment horizontal="center" vertical="center" wrapText="1"/>
    </xf>
    <xf numFmtId="0" fontId="110" fillId="2" borderId="124" xfId="154" applyFont="1" applyFill="1" applyBorder="1" applyAlignment="1">
      <alignment horizontal="center" vertical="center"/>
    </xf>
    <xf numFmtId="14" fontId="110" fillId="2" borderId="13" xfId="154" applyNumberFormat="1" applyFont="1" applyFill="1" applyBorder="1" applyAlignment="1">
      <alignment horizontal="center" vertical="center"/>
    </xf>
    <xf numFmtId="0" fontId="109" fillId="0" borderId="88" xfId="154" applyNumberFormat="1" applyFont="1" applyFill="1" applyBorder="1" applyAlignment="1">
      <alignment horizontal="center" vertical="center"/>
    </xf>
    <xf numFmtId="0" fontId="115" fillId="0" borderId="43" xfId="155" applyFont="1" applyFill="1" applyBorder="1" applyAlignment="1">
      <alignment vertical="center" wrapText="1"/>
    </xf>
    <xf numFmtId="0" fontId="115" fillId="0" borderId="43" xfId="155" applyFont="1" applyFill="1" applyBorder="1" applyAlignment="1">
      <alignment horizontal="center" vertical="center"/>
    </xf>
    <xf numFmtId="1" fontId="115" fillId="0" borderId="43" xfId="156" applyNumberFormat="1" applyFont="1" applyFill="1" applyBorder="1" applyAlignment="1">
      <alignment horizontal="center" vertical="center"/>
    </xf>
    <xf numFmtId="174" fontId="115" fillId="0" borderId="43" xfId="156" applyNumberFormat="1" applyFont="1" applyFill="1" applyBorder="1" applyAlignment="1">
      <alignment vertical="center"/>
    </xf>
    <xf numFmtId="165" fontId="109" fillId="0" borderId="43" xfId="157" applyNumberFormat="1" applyFont="1" applyFill="1" applyBorder="1" applyAlignment="1">
      <alignment horizontal="center" vertical="center"/>
    </xf>
    <xf numFmtId="0" fontId="115" fillId="0" borderId="58" xfId="155" applyFont="1" applyFill="1" applyBorder="1" applyAlignment="1">
      <alignment vertical="center" wrapText="1"/>
    </xf>
    <xf numFmtId="0" fontId="115" fillId="0" borderId="58" xfId="155" applyFont="1" applyFill="1" applyBorder="1" applyAlignment="1">
      <alignment horizontal="center" vertical="center"/>
    </xf>
    <xf numFmtId="1" fontId="115" fillId="0" borderId="58" xfId="156" applyNumberFormat="1" applyFont="1" applyFill="1" applyBorder="1" applyAlignment="1">
      <alignment horizontal="center" vertical="center"/>
    </xf>
    <xf numFmtId="174" fontId="115" fillId="0" borderId="58" xfId="156" applyNumberFormat="1" applyFont="1" applyFill="1" applyBorder="1" applyAlignment="1">
      <alignment vertical="center"/>
    </xf>
    <xf numFmtId="0" fontId="115" fillId="0" borderId="148" xfId="155" applyFont="1" applyFill="1" applyBorder="1" applyAlignment="1">
      <alignment vertical="center" wrapText="1"/>
    </xf>
    <xf numFmtId="0" fontId="115" fillId="0" borderId="148" xfId="155" applyFont="1" applyFill="1" applyBorder="1" applyAlignment="1">
      <alignment horizontal="center" vertical="center"/>
    </xf>
    <xf numFmtId="1" fontId="115" fillId="0" borderId="148" xfId="156" applyNumberFormat="1" applyFont="1" applyFill="1" applyBorder="1" applyAlignment="1">
      <alignment horizontal="center" vertical="center"/>
    </xf>
    <xf numFmtId="174" fontId="115" fillId="0" borderId="148" xfId="156" applyNumberFormat="1" applyFont="1" applyFill="1" applyBorder="1" applyAlignment="1">
      <alignment vertical="center"/>
    </xf>
    <xf numFmtId="165" fontId="109" fillId="0" borderId="148" xfId="157" applyNumberFormat="1" applyFont="1" applyFill="1" applyBorder="1" applyAlignment="1">
      <alignment horizontal="center" vertical="center"/>
    </xf>
    <xf numFmtId="0" fontId="115" fillId="0" borderId="147" xfId="155" applyFont="1" applyFill="1" applyBorder="1" applyAlignment="1">
      <alignment vertical="center" wrapText="1"/>
    </xf>
    <xf numFmtId="0" fontId="115" fillId="0" borderId="147" xfId="155" applyFont="1" applyFill="1" applyBorder="1" applyAlignment="1">
      <alignment horizontal="center" vertical="center"/>
    </xf>
    <xf numFmtId="1" fontId="115" fillId="0" borderId="147" xfId="156" applyNumberFormat="1" applyFont="1" applyFill="1" applyBorder="1" applyAlignment="1">
      <alignment horizontal="center" vertical="center"/>
    </xf>
    <xf numFmtId="174" fontId="115" fillId="0" borderId="147" xfId="156" applyNumberFormat="1" applyFont="1" applyFill="1" applyBorder="1" applyAlignment="1">
      <alignment vertical="center"/>
    </xf>
    <xf numFmtId="165" fontId="109" fillId="0" borderId="147" xfId="157" applyNumberFormat="1" applyFont="1" applyFill="1" applyBorder="1" applyAlignment="1">
      <alignment horizontal="center" vertical="center"/>
    </xf>
    <xf numFmtId="0" fontId="115" fillId="0" borderId="58" xfId="158" applyFont="1" applyFill="1" applyBorder="1" applyAlignment="1">
      <alignment horizontal="left" vertical="center" wrapText="1"/>
    </xf>
    <xf numFmtId="0" fontId="115" fillId="0" borderId="58" xfId="158" applyFont="1" applyFill="1" applyBorder="1" applyAlignment="1">
      <alignment horizontal="center" vertical="center"/>
    </xf>
    <xf numFmtId="1" fontId="115" fillId="0" borderId="58" xfId="158" applyNumberFormat="1" applyFont="1" applyFill="1" applyBorder="1" applyAlignment="1">
      <alignment horizontal="center" vertical="center"/>
    </xf>
    <xf numFmtId="174" fontId="115" fillId="0" borderId="58" xfId="156" applyNumberFormat="1" applyFont="1" applyFill="1" applyBorder="1" applyAlignment="1">
      <alignment horizontal="center" vertical="center"/>
    </xf>
    <xf numFmtId="165" fontId="109" fillId="0" borderId="58" xfId="157" applyNumberFormat="1" applyFont="1" applyFill="1" applyBorder="1" applyAlignment="1">
      <alignment horizontal="center" vertical="center"/>
    </xf>
    <xf numFmtId="174" fontId="115" fillId="0" borderId="148" xfId="156" applyNumberFormat="1" applyFont="1" applyFill="1" applyBorder="1" applyAlignment="1">
      <alignment horizontal="left" vertical="center" wrapText="1"/>
    </xf>
    <xf numFmtId="174" fontId="115" fillId="0" borderId="148" xfId="156" applyNumberFormat="1" applyFont="1" applyFill="1" applyBorder="1" applyAlignment="1">
      <alignment horizontal="center" vertical="center"/>
    </xf>
    <xf numFmtId="174" fontId="115" fillId="0" borderId="35" xfId="156" applyNumberFormat="1" applyFont="1" applyFill="1" applyBorder="1" applyAlignment="1">
      <alignment horizontal="left" vertical="center" wrapText="1"/>
    </xf>
    <xf numFmtId="174" fontId="115" fillId="0" borderId="35" xfId="156" applyNumberFormat="1" applyFont="1" applyFill="1" applyBorder="1" applyAlignment="1">
      <alignment horizontal="center" vertical="center"/>
    </xf>
    <xf numFmtId="1" fontId="115" fillId="0" borderId="35" xfId="156" applyNumberFormat="1" applyFont="1" applyFill="1" applyBorder="1" applyAlignment="1">
      <alignment horizontal="center" vertical="center"/>
    </xf>
    <xf numFmtId="165" fontId="109" fillId="0" borderId="35" xfId="157" applyNumberFormat="1" applyFont="1" applyFill="1" applyBorder="1" applyAlignment="1">
      <alignment horizontal="center" vertical="center"/>
    </xf>
    <xf numFmtId="165" fontId="109" fillId="0" borderId="35" xfId="157" applyNumberFormat="1" applyFont="1" applyFill="1" applyBorder="1" applyAlignment="1">
      <alignment vertical="center"/>
    </xf>
    <xf numFmtId="14" fontId="109" fillId="0" borderId="111" xfId="157" applyNumberFormat="1" applyFont="1" applyFill="1" applyBorder="1" applyAlignment="1">
      <alignment horizontal="center" vertical="center"/>
    </xf>
    <xf numFmtId="174" fontId="115" fillId="0" borderId="43" xfId="156" applyNumberFormat="1" applyFont="1" applyFill="1" applyBorder="1" applyAlignment="1">
      <alignment horizontal="left" vertical="center" wrapText="1"/>
    </xf>
    <xf numFmtId="174" fontId="115" fillId="0" borderId="43" xfId="156" applyNumberFormat="1" applyFont="1" applyFill="1" applyBorder="1" applyAlignment="1">
      <alignment horizontal="center" vertical="center"/>
    </xf>
    <xf numFmtId="165" fontId="109" fillId="0" borderId="43" xfId="157" applyNumberFormat="1" applyFont="1" applyFill="1" applyBorder="1" applyAlignment="1">
      <alignment vertical="center"/>
    </xf>
    <xf numFmtId="14" fontId="109" fillId="0" borderId="121" xfId="157" applyNumberFormat="1" applyFont="1" applyFill="1" applyBorder="1" applyAlignment="1">
      <alignment vertical="center"/>
    </xf>
    <xf numFmtId="0" fontId="111" fillId="3" borderId="0" xfId="154" applyFont="1" applyFill="1" applyBorder="1" applyAlignment="1">
      <alignment vertical="center"/>
    </xf>
    <xf numFmtId="0" fontId="111" fillId="3" borderId="0" xfId="154" applyFont="1" applyFill="1" applyBorder="1"/>
    <xf numFmtId="0" fontId="111" fillId="3" borderId="0" xfId="154" applyFont="1" applyFill="1" applyAlignment="1">
      <alignment vertical="center"/>
    </xf>
    <xf numFmtId="0" fontId="116" fillId="0" borderId="89" xfId="154" applyNumberFormat="1" applyFont="1" applyFill="1" applyBorder="1" applyAlignment="1">
      <alignment horizontal="center" vertical="center"/>
    </xf>
    <xf numFmtId="174" fontId="117" fillId="0" borderId="68" xfId="156" applyNumberFormat="1" applyFont="1" applyFill="1" applyBorder="1" applyAlignment="1">
      <alignment horizontal="left" vertical="center" wrapText="1"/>
    </xf>
    <xf numFmtId="174" fontId="117" fillId="0" borderId="68" xfId="156" applyNumberFormat="1" applyFont="1" applyFill="1" applyBorder="1" applyAlignment="1">
      <alignment horizontal="center" vertical="center"/>
    </xf>
    <xf numFmtId="1" fontId="117" fillId="0" borderId="68" xfId="156" applyNumberFormat="1" applyFont="1" applyFill="1" applyBorder="1" applyAlignment="1">
      <alignment horizontal="center" vertical="center"/>
    </xf>
    <xf numFmtId="165" fontId="116" fillId="0" borderId="68" xfId="157" applyNumberFormat="1" applyFont="1" applyFill="1" applyBorder="1" applyAlignment="1">
      <alignment horizontal="center" vertical="center"/>
    </xf>
    <xf numFmtId="165" fontId="116" fillId="0" borderId="68" xfId="157" applyNumberFormat="1" applyFont="1" applyFill="1" applyBorder="1" applyAlignment="1">
      <alignment vertical="center"/>
    </xf>
    <xf numFmtId="14" fontId="116" fillId="0" borderId="123" xfId="157" applyNumberFormat="1" applyFont="1" applyFill="1" applyBorder="1" applyAlignment="1">
      <alignment horizontal="center" vertical="center"/>
    </xf>
    <xf numFmtId="165" fontId="118" fillId="2" borderId="12" xfId="157" applyNumberFormat="1" applyFont="1" applyFill="1" applyBorder="1" applyAlignment="1">
      <alignment horizontal="center" vertical="center"/>
    </xf>
    <xf numFmtId="14" fontId="118" fillId="2" borderId="52" xfId="157" applyNumberFormat="1" applyFont="1" applyFill="1" applyBorder="1" applyAlignment="1">
      <alignment horizontal="center" vertical="center"/>
    </xf>
    <xf numFmtId="165" fontId="111" fillId="0" borderId="0" xfId="154" applyNumberFormat="1" applyFont="1" applyFill="1" applyBorder="1" applyAlignment="1">
      <alignment vertical="center"/>
    </xf>
    <xf numFmtId="165" fontId="118" fillId="2" borderId="17" xfId="157" applyNumberFormat="1" applyFont="1" applyFill="1" applyBorder="1" applyAlignment="1">
      <alignment horizontal="center" vertical="center"/>
    </xf>
    <xf numFmtId="14" fontId="118" fillId="2" borderId="61" xfId="154" applyNumberFormat="1" applyFont="1" applyFill="1" applyBorder="1" applyAlignment="1">
      <alignment horizontal="center" vertical="center"/>
    </xf>
    <xf numFmtId="165" fontId="118" fillId="2" borderId="29" xfId="157" applyNumberFormat="1" applyFont="1" applyFill="1" applyBorder="1" applyAlignment="1">
      <alignment horizontal="center" vertical="center"/>
    </xf>
    <xf numFmtId="14" fontId="118" fillId="2" borderId="47" xfId="157" applyNumberFormat="1" applyFont="1" applyFill="1" applyBorder="1" applyAlignment="1">
      <alignment horizontal="center" vertical="center"/>
    </xf>
    <xf numFmtId="16" fontId="116" fillId="0" borderId="42" xfId="154" applyNumberFormat="1" applyFont="1" applyFill="1" applyBorder="1" applyAlignment="1">
      <alignment horizontal="center" vertical="center"/>
    </xf>
    <xf numFmtId="16" fontId="116" fillId="0" borderId="43" xfId="154" applyNumberFormat="1" applyFont="1" applyFill="1" applyBorder="1" applyAlignment="1">
      <alignment horizontal="center" vertical="center" wrapText="1"/>
    </xf>
    <xf numFmtId="0" fontId="116" fillId="0" borderId="43" xfId="159" applyFont="1" applyFill="1" applyBorder="1" applyAlignment="1">
      <alignment horizontal="center" vertical="center"/>
    </xf>
    <xf numFmtId="165" fontId="116" fillId="0" borderId="43" xfId="157" applyNumberFormat="1" applyFont="1" applyFill="1" applyBorder="1" applyAlignment="1">
      <alignment horizontal="center" vertical="center"/>
    </xf>
    <xf numFmtId="14" fontId="116" fillId="0" borderId="67" xfId="154" applyNumberFormat="1" applyFont="1" applyFill="1" applyBorder="1" applyAlignment="1">
      <alignment horizontal="center" vertical="center"/>
    </xf>
    <xf numFmtId="16" fontId="111" fillId="0" borderId="42" xfId="154" applyNumberFormat="1" applyFont="1" applyFill="1" applyBorder="1" applyAlignment="1">
      <alignment horizontal="center" vertical="center"/>
    </xf>
    <xf numFmtId="16" fontId="111" fillId="0" borderId="43" xfId="154" applyNumberFormat="1" applyFont="1" applyFill="1" applyBorder="1" applyAlignment="1">
      <alignment horizontal="center" vertical="center" wrapText="1"/>
    </xf>
    <xf numFmtId="0" fontId="111" fillId="0" borderId="43" xfId="159" applyFont="1" applyFill="1" applyBorder="1" applyAlignment="1">
      <alignment horizontal="center" vertical="center"/>
    </xf>
    <xf numFmtId="165" fontId="111" fillId="0" borderId="43" xfId="157" applyNumberFormat="1" applyFont="1" applyFill="1" applyBorder="1" applyAlignment="1">
      <alignment horizontal="center" vertical="center"/>
    </xf>
    <xf numFmtId="14" fontId="111" fillId="0" borderId="67" xfId="154" applyNumberFormat="1" applyFont="1" applyFill="1" applyBorder="1" applyAlignment="1">
      <alignment horizontal="center" vertical="center"/>
    </xf>
    <xf numFmtId="0" fontId="111" fillId="0" borderId="0" xfId="154" applyFont="1" applyFill="1" applyAlignment="1">
      <alignment vertical="center" wrapText="1"/>
    </xf>
    <xf numFmtId="0" fontId="111" fillId="0" borderId="0" xfId="154" applyFont="1" applyFill="1" applyAlignment="1">
      <alignment horizontal="center" vertical="center"/>
    </xf>
    <xf numFmtId="14" fontId="111" fillId="0" borderId="0" xfId="154" applyNumberFormat="1" applyFont="1" applyFill="1" applyAlignment="1">
      <alignment horizontal="center" vertical="center"/>
    </xf>
    <xf numFmtId="0" fontId="275" fillId="0" borderId="0" xfId="5940" applyFont="1" applyAlignment="1" applyProtection="1">
      <alignment vertical="center"/>
    </xf>
    <xf numFmtId="0" fontId="107" fillId="15" borderId="189" xfId="5941" applyNumberFormat="1" applyFont="1" applyFill="1" applyBorder="1" applyAlignment="1">
      <alignment horizontal="center" vertical="center"/>
    </xf>
    <xf numFmtId="3" fontId="107" fillId="15" borderId="189" xfId="5942" applyNumberFormat="1" applyFont="1" applyFill="1" applyBorder="1" applyAlignment="1">
      <alignment horizontal="center" vertical="center" wrapText="1"/>
    </xf>
    <xf numFmtId="0" fontId="108" fillId="0" borderId="0" xfId="5943" applyFont="1" applyFill="1" applyAlignment="1">
      <alignment vertical="center"/>
    </xf>
    <xf numFmtId="0" fontId="108" fillId="3" borderId="193" xfId="5941" applyNumberFormat="1" applyFont="1" applyFill="1" applyBorder="1" applyAlignment="1">
      <alignment horizontal="center" vertical="center"/>
    </xf>
    <xf numFmtId="0" fontId="60" fillId="0" borderId="35" xfId="0" applyFont="1" applyBorder="1" applyAlignment="1">
      <alignment horizontal="center"/>
    </xf>
    <xf numFmtId="0" fontId="51" fillId="0" borderId="35" xfId="0" applyFont="1" applyBorder="1"/>
    <xf numFmtId="0" fontId="51" fillId="0" borderId="35" xfId="0" applyFont="1" applyBorder="1" applyAlignment="1">
      <alignment horizontal="center"/>
    </xf>
    <xf numFmtId="43" fontId="49" fillId="0" borderId="35" xfId="1" applyFont="1" applyBorder="1"/>
    <xf numFmtId="0" fontId="283" fillId="3" borderId="48" xfId="158" applyFont="1" applyFill="1" applyBorder="1" applyAlignment="1">
      <alignment vertical="center"/>
    </xf>
    <xf numFmtId="0" fontId="283" fillId="3" borderId="48" xfId="158" applyFont="1" applyFill="1" applyBorder="1" applyAlignment="1">
      <alignment horizontal="center" vertical="center"/>
    </xf>
    <xf numFmtId="174" fontId="283" fillId="3" borderId="48" xfId="156" applyNumberFormat="1" applyFont="1" applyFill="1" applyBorder="1" applyAlignment="1">
      <alignment horizontal="center" vertical="center"/>
    </xf>
    <xf numFmtId="0" fontId="283" fillId="3" borderId="50" xfId="158" applyFont="1" applyFill="1" applyBorder="1" applyAlignment="1">
      <alignment vertical="center"/>
    </xf>
    <xf numFmtId="0" fontId="283" fillId="3" borderId="50" xfId="158" applyFont="1" applyFill="1" applyBorder="1" applyAlignment="1">
      <alignment horizontal="center" vertical="center"/>
    </xf>
    <xf numFmtId="174" fontId="283" fillId="3" borderId="50" xfId="156" applyNumberFormat="1" applyFont="1" applyFill="1" applyBorder="1" applyAlignment="1">
      <alignment horizontal="center" vertical="center"/>
    </xf>
    <xf numFmtId="0" fontId="283" fillId="3" borderId="49" xfId="158" applyFont="1" applyFill="1" applyBorder="1" applyAlignment="1">
      <alignment vertical="center"/>
    </xf>
    <xf numFmtId="0" fontId="283" fillId="3" borderId="49" xfId="158" applyFont="1" applyFill="1" applyBorder="1" applyAlignment="1">
      <alignment horizontal="center" vertical="center"/>
    </xf>
    <xf numFmtId="174" fontId="283" fillId="3" borderId="49" xfId="156" applyNumberFormat="1" applyFont="1" applyFill="1" applyBorder="1" applyAlignment="1">
      <alignment horizontal="center" vertical="center"/>
    </xf>
    <xf numFmtId="0" fontId="273" fillId="0" borderId="0" xfId="0" applyFont="1" applyAlignment="1">
      <alignment vertical="center"/>
    </xf>
    <xf numFmtId="0" fontId="273" fillId="0" borderId="0" xfId="0" applyFont="1" applyAlignment="1">
      <alignment horizontal="left" vertical="top"/>
    </xf>
    <xf numFmtId="0" fontId="273" fillId="0" borderId="0" xfId="0" applyFont="1" applyAlignment="1">
      <alignment vertical="top"/>
    </xf>
    <xf numFmtId="0" fontId="106" fillId="0" borderId="0" xfId="0" applyFont="1" applyBorder="1" applyAlignment="1">
      <alignment vertical="center"/>
    </xf>
    <xf numFmtId="0" fontId="106" fillId="0" borderId="159" xfId="0" applyFont="1" applyBorder="1" applyAlignment="1">
      <alignment vertical="center"/>
    </xf>
    <xf numFmtId="0" fontId="106" fillId="0" borderId="0" xfId="0" applyFont="1" applyAlignment="1">
      <alignment vertical="center"/>
    </xf>
    <xf numFmtId="14" fontId="106" fillId="0" borderId="0" xfId="0" applyNumberFormat="1" applyFont="1" applyAlignment="1">
      <alignment vertical="center"/>
    </xf>
    <xf numFmtId="0" fontId="273" fillId="0" borderId="0" xfId="0" applyFont="1" applyAlignment="1">
      <alignment horizontal="right" vertical="center"/>
    </xf>
    <xf numFmtId="41" fontId="107" fillId="15" borderId="105" xfId="5942" applyNumberFormat="1" applyFont="1" applyFill="1" applyBorder="1" applyAlignment="1">
      <alignment vertical="center"/>
    </xf>
    <xf numFmtId="164" fontId="108" fillId="3" borderId="193" xfId="142" applyFont="1" applyFill="1" applyBorder="1" applyAlignment="1">
      <alignment horizontal="right" vertical="center" wrapText="1"/>
    </xf>
    <xf numFmtId="165" fontId="107" fillId="11" borderId="189" xfId="0" applyNumberFormat="1" applyFont="1" applyFill="1" applyBorder="1" applyAlignment="1">
      <alignment vertical="center"/>
    </xf>
    <xf numFmtId="41" fontId="273" fillId="0" borderId="0" xfId="0" applyNumberFormat="1" applyFont="1" applyAlignment="1">
      <alignment vertical="center"/>
    </xf>
    <xf numFmtId="0" fontId="4" fillId="0" borderId="0" xfId="152" applyFont="1" applyFill="1" applyBorder="1" applyAlignment="1">
      <alignment horizontal="center" vertical="center"/>
    </xf>
    <xf numFmtId="0" fontId="55" fillId="0" borderId="0" xfId="152" applyFont="1" applyFill="1" applyBorder="1" applyAlignment="1">
      <alignment horizontal="center" vertical="center"/>
    </xf>
    <xf numFmtId="0" fontId="8" fillId="0" borderId="0" xfId="152" applyFont="1" applyFill="1" applyBorder="1" applyAlignment="1">
      <alignment vertical="center"/>
    </xf>
    <xf numFmtId="0" fontId="8" fillId="0" borderId="0" xfId="152" applyFont="1" applyFill="1" applyBorder="1" applyAlignment="1">
      <alignment horizontal="center" vertical="center"/>
    </xf>
    <xf numFmtId="0" fontId="280" fillId="2" borderId="52" xfId="152" applyFont="1" applyFill="1" applyBorder="1" applyAlignment="1">
      <alignment horizontal="center" vertical="center"/>
    </xf>
    <xf numFmtId="0" fontId="280" fillId="2" borderId="34" xfId="152" applyFont="1" applyFill="1" applyBorder="1" applyAlignment="1">
      <alignment horizontal="center" vertical="center"/>
    </xf>
    <xf numFmtId="0" fontId="280" fillId="2" borderId="33" xfId="152" applyFont="1" applyFill="1" applyBorder="1" applyAlignment="1">
      <alignment horizontal="center" vertical="center"/>
    </xf>
    <xf numFmtId="0" fontId="280" fillId="2" borderId="46" xfId="152" applyFont="1" applyFill="1" applyBorder="1" applyAlignment="1">
      <alignment horizontal="center" vertical="center"/>
    </xf>
    <xf numFmtId="0" fontId="280" fillId="2" borderId="34" xfId="152" applyFont="1" applyFill="1" applyBorder="1" applyAlignment="1">
      <alignment horizontal="center" vertical="center" wrapText="1"/>
    </xf>
    <xf numFmtId="0" fontId="280" fillId="2" borderId="31" xfId="152" applyFont="1" applyFill="1" applyBorder="1" applyAlignment="1">
      <alignment horizontal="center" vertical="center"/>
    </xf>
    <xf numFmtId="0" fontId="282" fillId="0" borderId="131" xfId="152" applyNumberFormat="1" applyFont="1" applyFill="1" applyBorder="1" applyAlignment="1">
      <alignment horizontal="center" vertical="center"/>
    </xf>
    <xf numFmtId="0" fontId="284" fillId="0" borderId="0" xfId="152" applyFont="1" applyFill="1" applyAlignment="1">
      <alignment vertical="center"/>
    </xf>
    <xf numFmtId="0" fontId="284" fillId="0" borderId="0" xfId="152" applyFont="1"/>
    <xf numFmtId="0" fontId="282" fillId="0" borderId="135" xfId="152" applyNumberFormat="1" applyFont="1" applyFill="1" applyBorder="1" applyAlignment="1">
      <alignment horizontal="center" vertical="center"/>
    </xf>
    <xf numFmtId="0" fontId="282" fillId="0" borderId="133" xfId="152" applyNumberFormat="1" applyFont="1" applyFill="1" applyBorder="1" applyAlignment="1">
      <alignment horizontal="center" vertical="center"/>
    </xf>
    <xf numFmtId="165" fontId="280" fillId="2" borderId="119" xfId="5946" applyNumberFormat="1" applyFont="1" applyFill="1" applyBorder="1" applyAlignment="1">
      <alignment horizontal="center" vertical="center"/>
    </xf>
    <xf numFmtId="165" fontId="284" fillId="0" borderId="0" xfId="152" applyNumberFormat="1" applyFont="1" applyFill="1" applyAlignment="1">
      <alignment vertical="center"/>
    </xf>
    <xf numFmtId="165" fontId="280" fillId="2" borderId="197" xfId="5946" applyNumberFormat="1" applyFont="1" applyFill="1" applyBorder="1" applyAlignment="1">
      <alignment horizontal="center" vertical="center"/>
    </xf>
    <xf numFmtId="165" fontId="280" fillId="2" borderId="208" xfId="5946" applyNumberFormat="1" applyFont="1" applyFill="1" applyBorder="1" applyAlignment="1">
      <alignment horizontal="center" vertical="center"/>
    </xf>
    <xf numFmtId="165" fontId="280" fillId="2" borderId="40" xfId="5946" applyNumberFormat="1" applyFont="1" applyFill="1" applyBorder="1" applyAlignment="1">
      <alignment horizontal="center" vertical="center"/>
    </xf>
    <xf numFmtId="0" fontId="284" fillId="0" borderId="61" xfId="152" applyFont="1" applyFill="1" applyBorder="1" applyAlignment="1">
      <alignment vertical="center"/>
    </xf>
    <xf numFmtId="0" fontId="284" fillId="0" borderId="197" xfId="152" applyFont="1" applyFill="1" applyBorder="1" applyAlignment="1">
      <alignment vertical="center"/>
    </xf>
    <xf numFmtId="0" fontId="284" fillId="0" borderId="0" xfId="152" applyFont="1" applyFill="1" applyAlignment="1">
      <alignment horizontal="center" vertical="center"/>
    </xf>
    <xf numFmtId="0" fontId="4" fillId="0" borderId="61" xfId="152" applyFont="1" applyFill="1" applyBorder="1" applyAlignment="1">
      <alignment vertical="center"/>
    </xf>
    <xf numFmtId="0" fontId="4" fillId="0" borderId="197" xfId="152" applyFont="1" applyFill="1" applyBorder="1" applyAlignment="1">
      <alignment vertical="center"/>
    </xf>
    <xf numFmtId="0" fontId="41" fillId="0" borderId="0" xfId="0" applyFont="1" applyAlignment="1">
      <alignment vertical="center"/>
    </xf>
    <xf numFmtId="0" fontId="41" fillId="0" borderId="0" xfId="0" applyFont="1" applyAlignment="1">
      <alignment horizontal="left" vertical="top"/>
    </xf>
    <xf numFmtId="0" fontId="41" fillId="0" borderId="0" xfId="0" applyFont="1" applyAlignment="1">
      <alignment vertical="top"/>
    </xf>
    <xf numFmtId="0" fontId="47" fillId="0" borderId="0" xfId="5940" applyFont="1" applyAlignment="1" applyProtection="1">
      <alignment vertical="center"/>
    </xf>
    <xf numFmtId="0" fontId="40" fillId="0" borderId="0" xfId="0" applyFont="1" applyBorder="1" applyAlignment="1">
      <alignment vertical="center"/>
    </xf>
    <xf numFmtId="0" fontId="40" fillId="0" borderId="159" xfId="0" applyFont="1" applyBorder="1" applyAlignment="1">
      <alignment vertical="center"/>
    </xf>
    <xf numFmtId="0" fontId="40" fillId="0" borderId="0" xfId="0" applyFont="1" applyAlignment="1">
      <alignment vertical="center"/>
    </xf>
    <xf numFmtId="14" fontId="40" fillId="0" borderId="0" xfId="0" applyNumberFormat="1" applyFont="1" applyAlignment="1">
      <alignment vertical="center"/>
    </xf>
    <xf numFmtId="0" fontId="41" fillId="0" borderId="0" xfId="0" applyFont="1" applyAlignment="1">
      <alignment horizontal="right" vertical="center"/>
    </xf>
    <xf numFmtId="0" fontId="6" fillId="15" borderId="189" xfId="151" applyNumberFormat="1" applyFont="1" applyFill="1" applyBorder="1" applyAlignment="1">
      <alignment horizontal="center" vertical="center"/>
    </xf>
    <xf numFmtId="41" fontId="6" fillId="15" borderId="199" xfId="145" applyNumberFormat="1" applyFont="1" applyFill="1" applyBorder="1" applyAlignment="1">
      <alignment vertical="center"/>
    </xf>
    <xf numFmtId="3" fontId="6" fillId="15" borderId="189" xfId="145" applyNumberFormat="1" applyFont="1" applyFill="1" applyBorder="1" applyAlignment="1">
      <alignment horizontal="center" vertical="center" wrapText="1"/>
    </xf>
    <xf numFmtId="0" fontId="102" fillId="0" borderId="0" xfId="150" applyFont="1" applyFill="1" applyAlignment="1">
      <alignment vertical="center"/>
    </xf>
    <xf numFmtId="0" fontId="102" fillId="3" borderId="193" xfId="151" applyNumberFormat="1" applyFont="1" applyFill="1" applyBorder="1" applyAlignment="1">
      <alignment horizontal="center" vertical="center"/>
    </xf>
    <xf numFmtId="165" fontId="102" fillId="3" borderId="193" xfId="142" applyNumberFormat="1" applyFont="1" applyFill="1" applyBorder="1" applyAlignment="1">
      <alignment horizontal="right" vertical="center" wrapText="1"/>
    </xf>
    <xf numFmtId="165" fontId="6" fillId="11" borderId="189" xfId="0" applyNumberFormat="1" applyFont="1" applyFill="1" applyBorder="1" applyAlignment="1">
      <alignment vertical="center"/>
    </xf>
    <xf numFmtId="41" fontId="41" fillId="0" borderId="0" xfId="0" applyNumberFormat="1" applyFont="1" applyAlignment="1">
      <alignment vertical="center"/>
    </xf>
    <xf numFmtId="0" fontId="46" fillId="0" borderId="0" xfId="8" applyAlignment="1"/>
    <xf numFmtId="0" fontId="51" fillId="19" borderId="189" xfId="0" applyFont="1" applyFill="1" applyBorder="1"/>
    <xf numFmtId="0" fontId="51" fillId="19" borderId="189" xfId="0" applyFont="1" applyFill="1" applyBorder="1" applyAlignment="1">
      <alignment horizontal="center"/>
    </xf>
    <xf numFmtId="0" fontId="60" fillId="0" borderId="189" xfId="0" applyFont="1" applyBorder="1" applyAlignment="1">
      <alignment horizontal="center"/>
    </xf>
    <xf numFmtId="0" fontId="51" fillId="0" borderId="189" xfId="0" applyFont="1" applyBorder="1"/>
    <xf numFmtId="0" fontId="51" fillId="0" borderId="189" xfId="0" applyFont="1" applyBorder="1" applyAlignment="1">
      <alignment horizontal="center"/>
    </xf>
    <xf numFmtId="43" fontId="49" fillId="0" borderId="189" xfId="1" applyFont="1" applyFill="1" applyBorder="1"/>
    <xf numFmtId="43" fontId="49" fillId="0" borderId="189" xfId="1" applyFont="1" applyBorder="1"/>
    <xf numFmtId="43" fontId="49" fillId="0" borderId="189" xfId="1" applyFont="1" applyBorder="1" applyAlignment="1">
      <alignment horizontal="center" vertical="center"/>
    </xf>
    <xf numFmtId="165" fontId="6" fillId="2" borderId="210" xfId="5946" applyNumberFormat="1" applyFont="1" applyFill="1" applyBorder="1" applyAlignment="1">
      <alignment horizontal="center" vertical="center"/>
    </xf>
    <xf numFmtId="165" fontId="280" fillId="2" borderId="212" xfId="5946" applyNumberFormat="1" applyFont="1" applyFill="1" applyBorder="1" applyAlignment="1">
      <alignment horizontal="center" vertical="center"/>
    </xf>
    <xf numFmtId="16" fontId="280" fillId="2" borderId="212" xfId="152" applyNumberFormat="1" applyFont="1" applyFill="1" applyBorder="1" applyAlignment="1">
      <alignment horizontal="center" vertical="center"/>
    </xf>
    <xf numFmtId="0" fontId="284" fillId="0" borderId="212" xfId="152" applyFont="1" applyFill="1" applyBorder="1" applyAlignment="1">
      <alignment horizontal="center" vertical="center"/>
    </xf>
    <xf numFmtId="0" fontId="4" fillId="0" borderId="212" xfId="152" applyFont="1" applyFill="1" applyBorder="1" applyAlignment="1">
      <alignment horizontal="center" vertical="center"/>
    </xf>
    <xf numFmtId="0" fontId="55" fillId="0" borderId="212" xfId="152" applyFont="1" applyFill="1" applyBorder="1" applyAlignment="1">
      <alignment horizontal="center" vertical="center"/>
    </xf>
    <xf numFmtId="41" fontId="44" fillId="3" borderId="197" xfId="8" applyNumberFormat="1" applyFont="1" applyFill="1" applyBorder="1" applyAlignment="1">
      <alignment vertical="center"/>
    </xf>
    <xf numFmtId="165" fontId="0" fillId="3" borderId="212" xfId="142" applyNumberFormat="1" applyFont="1" applyFill="1" applyBorder="1" applyAlignment="1">
      <alignment horizontal="right" vertical="center" wrapText="1"/>
    </xf>
    <xf numFmtId="43" fontId="102" fillId="3" borderId="193" xfId="1" applyFont="1" applyFill="1" applyBorder="1" applyAlignment="1">
      <alignment horizontal="right" vertical="center" wrapText="1"/>
    </xf>
    <xf numFmtId="43" fontId="102" fillId="3" borderId="148" xfId="1" applyFont="1" applyFill="1" applyBorder="1" applyAlignment="1">
      <alignment horizontal="right" vertical="center" wrapText="1"/>
    </xf>
    <xf numFmtId="41" fontId="102" fillId="3" borderId="59" xfId="145" applyNumberFormat="1" applyFont="1" applyFill="1" applyBorder="1" applyAlignment="1">
      <alignment vertical="center"/>
    </xf>
    <xf numFmtId="165" fontId="102" fillId="3" borderId="58" xfId="142" applyNumberFormat="1" applyFont="1" applyFill="1" applyBorder="1" applyAlignment="1">
      <alignment horizontal="right" vertical="center" wrapText="1"/>
    </xf>
    <xf numFmtId="0" fontId="102" fillId="3" borderId="87" xfId="152" applyFont="1" applyFill="1" applyBorder="1" applyAlignment="1">
      <alignment horizontal="center" vertical="center"/>
    </xf>
    <xf numFmtId="0" fontId="102" fillId="3" borderId="54" xfId="152" applyFont="1" applyFill="1" applyBorder="1" applyAlignment="1">
      <alignment horizontal="center" vertical="center"/>
    </xf>
    <xf numFmtId="174" fontId="102" fillId="3" borderId="54" xfId="156" applyNumberFormat="1" applyFont="1" applyFill="1" applyBorder="1" applyAlignment="1">
      <alignment horizontal="center" vertical="center" wrapText="1"/>
    </xf>
    <xf numFmtId="174" fontId="102" fillId="3" borderId="54" xfId="152" applyNumberFormat="1" applyFont="1" applyFill="1" applyBorder="1" applyAlignment="1">
      <alignment horizontal="center" vertical="center"/>
    </xf>
    <xf numFmtId="14" fontId="102" fillId="3" borderId="146" xfId="152" applyNumberFormat="1" applyFont="1" applyFill="1" applyBorder="1" applyAlignment="1">
      <alignment horizontal="center" vertical="center"/>
    </xf>
    <xf numFmtId="0" fontId="6" fillId="3" borderId="88" xfId="152" applyFont="1" applyFill="1" applyBorder="1" applyAlignment="1">
      <alignment horizontal="center" vertical="center"/>
    </xf>
    <xf numFmtId="0" fontId="6" fillId="3" borderId="58" xfId="152" applyFont="1" applyFill="1" applyBorder="1" applyAlignment="1">
      <alignment horizontal="center" vertical="center"/>
    </xf>
    <xf numFmtId="0" fontId="6" fillId="3" borderId="58" xfId="152" applyFont="1" applyFill="1" applyBorder="1" applyAlignment="1">
      <alignment horizontal="center" vertical="center" wrapText="1"/>
    </xf>
    <xf numFmtId="0" fontId="6" fillId="3" borderId="122" xfId="152" applyFont="1" applyFill="1" applyBorder="1" applyAlignment="1">
      <alignment horizontal="center" vertical="center"/>
    </xf>
    <xf numFmtId="0" fontId="102" fillId="3" borderId="213" xfId="152" applyNumberFormat="1" applyFont="1" applyFill="1" applyBorder="1" applyAlignment="1">
      <alignment horizontal="center" vertical="center"/>
    </xf>
    <xf numFmtId="16" fontId="102" fillId="3" borderId="148" xfId="152" applyNumberFormat="1" applyFont="1" applyFill="1" applyBorder="1" applyAlignment="1">
      <alignment horizontal="left" vertical="center"/>
    </xf>
    <xf numFmtId="0" fontId="102" fillId="3" borderId="148" xfId="132" applyFont="1" applyFill="1" applyBorder="1" applyAlignment="1">
      <alignment horizontal="center" vertical="center"/>
    </xf>
    <xf numFmtId="1" fontId="102" fillId="3" borderId="148" xfId="5946" applyNumberFormat="1" applyFont="1" applyFill="1" applyBorder="1" applyAlignment="1">
      <alignment horizontal="center" vertical="center"/>
    </xf>
    <xf numFmtId="165" fontId="102" fillId="3" borderId="148" xfId="5946" applyNumberFormat="1" applyFont="1" applyFill="1" applyBorder="1" applyAlignment="1">
      <alignment horizontal="center" vertical="center"/>
    </xf>
    <xf numFmtId="165" fontId="102" fillId="3" borderId="148" xfId="5946" applyNumberFormat="1" applyFont="1" applyFill="1" applyBorder="1" applyAlignment="1">
      <alignment vertical="center"/>
    </xf>
    <xf numFmtId="0" fontId="102" fillId="3" borderId="150" xfId="152" quotePrefix="1" applyNumberFormat="1" applyFont="1" applyFill="1" applyBorder="1" applyAlignment="1">
      <alignment horizontal="right" vertical="center" indent="1"/>
    </xf>
    <xf numFmtId="165" fontId="6" fillId="2" borderId="8" xfId="5946" applyNumberFormat="1" applyFont="1" applyFill="1" applyBorder="1" applyAlignment="1">
      <alignment horizontal="center" vertical="center"/>
    </xf>
    <xf numFmtId="165" fontId="6" fillId="2" borderId="119" xfId="5946" applyNumberFormat="1" applyFont="1" applyFill="1" applyBorder="1" applyAlignment="1">
      <alignment horizontal="center" vertical="center"/>
    </xf>
    <xf numFmtId="165" fontId="6" fillId="2" borderId="212" xfId="5946" applyNumberFormat="1" applyFont="1" applyFill="1" applyBorder="1" applyAlignment="1">
      <alignment horizontal="center" vertical="center"/>
    </xf>
    <xf numFmtId="165" fontId="6" fillId="2" borderId="197" xfId="5946" applyNumberFormat="1" applyFont="1" applyFill="1" applyBorder="1" applyAlignment="1">
      <alignment horizontal="center" vertical="center"/>
    </xf>
    <xf numFmtId="16" fontId="6" fillId="2" borderId="210" xfId="152" applyNumberFormat="1" applyFont="1" applyFill="1" applyBorder="1" applyAlignment="1">
      <alignment horizontal="center" vertical="center"/>
    </xf>
    <xf numFmtId="165" fontId="6" fillId="2" borderId="214" xfId="5946" applyNumberFormat="1" applyFont="1" applyFill="1" applyBorder="1" applyAlignment="1">
      <alignment horizontal="center" vertical="center"/>
    </xf>
    <xf numFmtId="165" fontId="6" fillId="2" borderId="208" xfId="5946" applyNumberFormat="1" applyFont="1" applyFill="1" applyBorder="1" applyAlignment="1">
      <alignment horizontal="center" vertical="center"/>
    </xf>
    <xf numFmtId="165" fontId="6" fillId="2" borderId="41" xfId="5946" applyNumberFormat="1" applyFont="1" applyFill="1" applyBorder="1" applyAlignment="1">
      <alignment horizontal="center" vertical="center"/>
    </xf>
    <xf numFmtId="165" fontId="4" fillId="0" borderId="0" xfId="5946" applyNumberFormat="1" applyFont="1" applyFill="1" applyBorder="1" applyAlignment="1">
      <alignment horizontal="center" vertical="center"/>
    </xf>
    <xf numFmtId="41" fontId="46" fillId="3" borderId="59" xfId="8" applyNumberFormat="1" applyFill="1" applyBorder="1" applyAlignment="1">
      <alignment vertical="center"/>
    </xf>
    <xf numFmtId="0" fontId="102" fillId="3" borderId="58" xfId="151" applyNumberFormat="1" applyFont="1" applyFill="1" applyBorder="1" applyAlignment="1">
      <alignment horizontal="center" vertical="center"/>
    </xf>
    <xf numFmtId="0" fontId="102" fillId="3" borderId="212" xfId="151" applyNumberFormat="1" applyFont="1" applyFill="1" applyBorder="1" applyAlignment="1">
      <alignment horizontal="center" vertical="center"/>
    </xf>
    <xf numFmtId="41" fontId="102" fillId="3" borderId="197" xfId="145" applyNumberFormat="1" applyFont="1" applyFill="1" applyBorder="1" applyAlignment="1">
      <alignment vertical="center"/>
    </xf>
    <xf numFmtId="165" fontId="102" fillId="3" borderId="212" xfId="142" applyNumberFormat="1" applyFont="1" applyFill="1" applyBorder="1" applyAlignment="1">
      <alignment horizontal="right" vertical="center" wrapText="1"/>
    </xf>
    <xf numFmtId="0" fontId="19" fillId="0" borderId="0" xfId="152" applyFont="1" applyFill="1" applyAlignment="1">
      <alignment vertical="center"/>
    </xf>
    <xf numFmtId="0" fontId="19" fillId="0" borderId="0" xfId="152" applyFont="1" applyFill="1" applyAlignment="1">
      <alignment vertical="center" wrapText="1"/>
    </xf>
    <xf numFmtId="0" fontId="19" fillId="0" borderId="0" xfId="152" applyFont="1" applyFill="1" applyAlignment="1">
      <alignment horizontal="center" vertical="center"/>
    </xf>
    <xf numFmtId="0" fontId="286" fillId="0" borderId="0" xfId="152" applyFont="1" applyFill="1" applyBorder="1" applyAlignment="1">
      <alignment vertical="center"/>
    </xf>
    <xf numFmtId="0" fontId="22" fillId="2" borderId="51" xfId="152" applyFont="1" applyFill="1" applyBorder="1" applyAlignment="1">
      <alignment horizontal="center" vertical="center"/>
    </xf>
    <xf numFmtId="0" fontId="22" fillId="2" borderId="33" xfId="152" applyFont="1" applyFill="1" applyBorder="1" applyAlignment="1">
      <alignment horizontal="center" vertical="center" wrapText="1"/>
    </xf>
    <xf numFmtId="0" fontId="22" fillId="2" borderId="34" xfId="152" applyFont="1" applyFill="1" applyBorder="1" applyAlignment="1">
      <alignment horizontal="center" vertical="center"/>
    </xf>
    <xf numFmtId="0" fontId="22" fillId="2" borderId="34" xfId="152" applyFont="1" applyFill="1" applyBorder="1" applyAlignment="1">
      <alignment horizontal="center" vertical="center" wrapText="1"/>
    </xf>
    <xf numFmtId="0" fontId="22" fillId="2" borderId="124" xfId="152" applyFont="1" applyFill="1" applyBorder="1" applyAlignment="1">
      <alignment horizontal="center" vertical="center"/>
    </xf>
    <xf numFmtId="14" fontId="22" fillId="2" borderId="52" xfId="152" applyNumberFormat="1" applyFont="1" applyFill="1" applyBorder="1" applyAlignment="1">
      <alignment horizontal="center" vertical="center"/>
    </xf>
    <xf numFmtId="0" fontId="20" fillId="0" borderId="43" xfId="158" applyFont="1" applyFill="1" applyBorder="1" applyAlignment="1">
      <alignment vertical="center" wrapText="1"/>
    </xf>
    <xf numFmtId="0" fontId="20" fillId="0" borderId="43" xfId="158" applyFont="1" applyFill="1" applyBorder="1" applyAlignment="1">
      <alignment horizontal="center" vertical="center"/>
    </xf>
    <xf numFmtId="1" fontId="20" fillId="0" borderId="43" xfId="156" applyNumberFormat="1" applyFont="1" applyFill="1" applyBorder="1" applyAlignment="1">
      <alignment horizontal="center" vertical="center"/>
    </xf>
    <xf numFmtId="174" fontId="20" fillId="0" borderId="43" xfId="156" applyNumberFormat="1" applyFont="1" applyFill="1" applyBorder="1" applyAlignment="1">
      <alignment vertical="center"/>
    </xf>
    <xf numFmtId="165" fontId="19" fillId="0" borderId="43" xfId="5946" applyNumberFormat="1" applyFont="1" applyFill="1" applyBorder="1" applyAlignment="1">
      <alignment horizontal="center" vertical="center"/>
    </xf>
    <xf numFmtId="0" fontId="19" fillId="0" borderId="213" xfId="152" applyNumberFormat="1" applyFont="1" applyFill="1" applyBorder="1" applyAlignment="1">
      <alignment horizontal="center" vertical="center"/>
    </xf>
    <xf numFmtId="0" fontId="20" fillId="0" borderId="148" xfId="158" applyFont="1" applyFill="1" applyBorder="1" applyAlignment="1">
      <alignment vertical="center" wrapText="1"/>
    </xf>
    <xf numFmtId="0" fontId="20" fillId="0" borderId="148" xfId="158" applyFont="1" applyFill="1" applyBorder="1" applyAlignment="1">
      <alignment horizontal="center" vertical="center"/>
    </xf>
    <xf numFmtId="1" fontId="20" fillId="0" borderId="148" xfId="156" applyNumberFormat="1" applyFont="1" applyFill="1" applyBorder="1" applyAlignment="1">
      <alignment horizontal="center" vertical="center"/>
    </xf>
    <xf numFmtId="174" fontId="20" fillId="0" borderId="148" xfId="156" applyNumberFormat="1" applyFont="1" applyFill="1" applyBorder="1" applyAlignment="1">
      <alignment vertical="center"/>
    </xf>
    <xf numFmtId="165" fontId="19" fillId="0" borderId="148" xfId="5946" applyNumberFormat="1" applyFont="1" applyFill="1" applyBorder="1" applyAlignment="1">
      <alignment horizontal="center" vertical="center"/>
    </xf>
    <xf numFmtId="0" fontId="20" fillId="0" borderId="193" xfId="158" applyFont="1" applyFill="1" applyBorder="1" applyAlignment="1">
      <alignment vertical="center" wrapText="1"/>
    </xf>
    <xf numFmtId="0" fontId="20" fillId="0" borderId="193" xfId="158" applyFont="1" applyFill="1" applyBorder="1" applyAlignment="1">
      <alignment horizontal="center" vertical="center"/>
    </xf>
    <xf numFmtId="1" fontId="20" fillId="0" borderId="193" xfId="156" applyNumberFormat="1" applyFont="1" applyFill="1" applyBorder="1" applyAlignment="1">
      <alignment horizontal="center" vertical="center"/>
    </xf>
    <xf numFmtId="174" fontId="20" fillId="0" borderId="193" xfId="156" applyNumberFormat="1" applyFont="1" applyFill="1" applyBorder="1" applyAlignment="1">
      <alignment vertical="center"/>
    </xf>
    <xf numFmtId="165" fontId="19" fillId="0" borderId="193" xfId="5946" applyNumberFormat="1" applyFont="1" applyFill="1" applyBorder="1" applyAlignment="1">
      <alignment horizontal="center" vertical="center"/>
    </xf>
    <xf numFmtId="0" fontId="20" fillId="0" borderId="58" xfId="158" applyFont="1" applyFill="1" applyBorder="1" applyAlignment="1">
      <alignment vertical="center" wrapText="1"/>
    </xf>
    <xf numFmtId="0" fontId="20" fillId="0" borderId="58" xfId="158" applyFont="1" applyFill="1" applyBorder="1" applyAlignment="1">
      <alignment horizontal="center" vertical="center"/>
    </xf>
    <xf numFmtId="1" fontId="20" fillId="0" borderId="58" xfId="156" applyNumberFormat="1" applyFont="1" applyFill="1" applyBorder="1" applyAlignment="1">
      <alignment horizontal="center" vertical="center"/>
    </xf>
    <xf numFmtId="174" fontId="20" fillId="0" borderId="58" xfId="156" applyNumberFormat="1" applyFont="1" applyFill="1" applyBorder="1" applyAlignment="1">
      <alignment vertical="center"/>
    </xf>
    <xf numFmtId="165" fontId="19" fillId="0" borderId="58" xfId="5946" applyNumberFormat="1" applyFont="1" applyFill="1" applyBorder="1" applyAlignment="1">
      <alignment horizontal="center" vertical="center"/>
    </xf>
    <xf numFmtId="0" fontId="20" fillId="0" borderId="58" xfId="158" applyFont="1" applyFill="1" applyBorder="1" applyAlignment="1">
      <alignment horizontal="left" vertical="center" wrapText="1"/>
    </xf>
    <xf numFmtId="1" fontId="20" fillId="0" borderId="58" xfId="158" applyNumberFormat="1" applyFont="1" applyFill="1" applyBorder="1" applyAlignment="1">
      <alignment horizontal="center" vertical="center"/>
    </xf>
    <xf numFmtId="174" fontId="20" fillId="0" borderId="58" xfId="156" applyNumberFormat="1" applyFont="1" applyFill="1" applyBorder="1" applyAlignment="1">
      <alignment horizontal="center" vertical="center"/>
    </xf>
    <xf numFmtId="174" fontId="20" fillId="0" borderId="148" xfId="156" applyNumberFormat="1" applyFont="1" applyFill="1" applyBorder="1" applyAlignment="1">
      <alignment horizontal="left" vertical="center" wrapText="1"/>
    </xf>
    <xf numFmtId="174" fontId="20" fillId="0" borderId="148" xfId="156" applyNumberFormat="1" applyFont="1" applyFill="1" applyBorder="1" applyAlignment="1">
      <alignment horizontal="center" vertical="center"/>
    </xf>
    <xf numFmtId="174" fontId="20" fillId="0" borderId="193" xfId="156" applyNumberFormat="1" applyFont="1" applyFill="1" applyBorder="1" applyAlignment="1">
      <alignment horizontal="left" vertical="center" wrapText="1"/>
    </xf>
    <xf numFmtId="174" fontId="20" fillId="0" borderId="193" xfId="156" applyNumberFormat="1" applyFont="1" applyFill="1" applyBorder="1" applyAlignment="1">
      <alignment horizontal="center" vertical="center"/>
    </xf>
    <xf numFmtId="174" fontId="20" fillId="0" borderId="58" xfId="156" applyNumberFormat="1" applyFont="1" applyFill="1" applyBorder="1" applyAlignment="1">
      <alignment horizontal="left" vertical="center" wrapText="1"/>
    </xf>
    <xf numFmtId="0" fontId="21" fillId="3" borderId="0" xfId="152" applyFont="1" applyFill="1" applyBorder="1" applyAlignment="1">
      <alignment vertical="center"/>
    </xf>
    <xf numFmtId="165" fontId="19" fillId="0" borderId="8" xfId="5946" applyNumberFormat="1" applyFont="1" applyFill="1" applyBorder="1" applyAlignment="1">
      <alignment horizontal="center" vertical="center"/>
    </xf>
    <xf numFmtId="174" fontId="20" fillId="0" borderId="68" xfId="156" applyNumberFormat="1" applyFont="1" applyFill="1" applyBorder="1" applyAlignment="1">
      <alignment horizontal="left" vertical="center" wrapText="1"/>
    </xf>
    <xf numFmtId="174" fontId="20" fillId="0" borderId="68" xfId="156" applyNumberFormat="1" applyFont="1" applyFill="1" applyBorder="1" applyAlignment="1">
      <alignment horizontal="center" vertical="center"/>
    </xf>
    <xf numFmtId="1" fontId="20" fillId="0" borderId="68" xfId="156" applyNumberFormat="1" applyFont="1" applyFill="1" applyBorder="1" applyAlignment="1">
      <alignment horizontal="center" vertical="center"/>
    </xf>
    <xf numFmtId="165" fontId="19" fillId="0" borderId="68" xfId="5946" applyNumberFormat="1" applyFont="1" applyFill="1" applyBorder="1" applyAlignment="1">
      <alignment horizontal="center" vertical="center"/>
    </xf>
    <xf numFmtId="165" fontId="19" fillId="0" borderId="68" xfId="5946" applyNumberFormat="1" applyFont="1" applyFill="1" applyBorder="1" applyAlignment="1">
      <alignment vertical="center"/>
    </xf>
    <xf numFmtId="14" fontId="19" fillId="0" borderId="123" xfId="5946" applyNumberFormat="1" applyFont="1" applyFill="1" applyBorder="1" applyAlignment="1">
      <alignment horizontal="center" vertical="center"/>
    </xf>
    <xf numFmtId="165" fontId="22" fillId="2" borderId="12" xfId="5946" applyNumberFormat="1" applyFont="1" applyFill="1" applyBorder="1" applyAlignment="1">
      <alignment horizontal="center" vertical="center"/>
    </xf>
    <xf numFmtId="14" fontId="22" fillId="2" borderId="52" xfId="5946" applyNumberFormat="1" applyFont="1" applyFill="1" applyBorder="1" applyAlignment="1">
      <alignment horizontal="center" vertical="center"/>
    </xf>
    <xf numFmtId="165" fontId="22" fillId="2" borderId="210" xfId="5946" applyNumberFormat="1" applyFont="1" applyFill="1" applyBorder="1" applyAlignment="1">
      <alignment horizontal="center" vertical="center"/>
    </xf>
    <xf numFmtId="14" fontId="22" fillId="2" borderId="61" xfId="152" applyNumberFormat="1" applyFont="1" applyFill="1" applyBorder="1" applyAlignment="1">
      <alignment horizontal="center" vertical="center"/>
    </xf>
    <xf numFmtId="165" fontId="22" fillId="2" borderId="211" xfId="5946" applyNumberFormat="1" applyFont="1" applyFill="1" applyBorder="1" applyAlignment="1">
      <alignment horizontal="center" vertical="center"/>
    </xf>
    <xf numFmtId="14" fontId="22" fillId="2" borderId="47" xfId="5946" applyNumberFormat="1" applyFont="1" applyFill="1" applyBorder="1" applyAlignment="1">
      <alignment horizontal="center" vertical="center"/>
    </xf>
    <xf numFmtId="0" fontId="21" fillId="0" borderId="0" xfId="152" applyFont="1" applyFill="1" applyAlignment="1">
      <alignment vertical="center"/>
    </xf>
    <xf numFmtId="0" fontId="21" fillId="0" borderId="0" xfId="152" applyFont="1" applyFill="1" applyAlignment="1">
      <alignment vertical="center" wrapText="1"/>
    </xf>
    <xf numFmtId="0" fontId="21" fillId="0" borderId="0" xfId="152" applyFont="1" applyFill="1" applyAlignment="1">
      <alignment horizontal="center" vertical="center"/>
    </xf>
    <xf numFmtId="14" fontId="21" fillId="0" borderId="0" xfId="152" applyNumberFormat="1" applyFont="1" applyFill="1" applyAlignment="1">
      <alignment horizontal="center" vertical="center"/>
    </xf>
    <xf numFmtId="174" fontId="20" fillId="0" borderId="35" xfId="156" applyNumberFormat="1" applyFont="1" applyFill="1" applyBorder="1" applyAlignment="1">
      <alignment horizontal="left" vertical="center" wrapText="1"/>
    </xf>
    <xf numFmtId="174" fontId="20" fillId="0" borderId="35" xfId="156" applyNumberFormat="1" applyFont="1" applyFill="1" applyBorder="1" applyAlignment="1">
      <alignment horizontal="center" vertical="center"/>
    </xf>
    <xf numFmtId="1" fontId="20" fillId="0" borderId="35" xfId="156" applyNumberFormat="1" applyFont="1" applyFill="1" applyBorder="1" applyAlignment="1">
      <alignment horizontal="center" vertical="center"/>
    </xf>
    <xf numFmtId="165" fontId="19" fillId="0" borderId="35" xfId="5946" applyNumberFormat="1" applyFont="1" applyFill="1" applyBorder="1" applyAlignment="1">
      <alignment horizontal="center" vertical="center"/>
    </xf>
    <xf numFmtId="165" fontId="19" fillId="0" borderId="35" xfId="5946" applyNumberFormat="1" applyFont="1" applyFill="1" applyBorder="1" applyAlignment="1">
      <alignment vertical="center"/>
    </xf>
    <xf numFmtId="14" fontId="19" fillId="0" borderId="111" xfId="5946" applyNumberFormat="1" applyFont="1" applyFill="1" applyBorder="1" applyAlignment="1">
      <alignment horizontal="center" vertical="center"/>
    </xf>
    <xf numFmtId="43" fontId="51" fillId="19" borderId="189" xfId="1" applyFont="1" applyFill="1" applyBorder="1"/>
    <xf numFmtId="43" fontId="51" fillId="0" borderId="189" xfId="1" applyFont="1" applyFill="1" applyBorder="1"/>
    <xf numFmtId="0" fontId="111" fillId="0" borderId="0" xfId="152" applyFont="1" applyFill="1" applyBorder="1" applyAlignment="1">
      <alignment vertical="center"/>
    </xf>
    <xf numFmtId="0" fontId="111" fillId="0" borderId="0" xfId="152" applyFont="1" applyBorder="1"/>
    <xf numFmtId="0" fontId="111" fillId="0" borderId="0" xfId="152" applyFont="1" applyFill="1" applyAlignment="1">
      <alignment vertical="center"/>
    </xf>
    <xf numFmtId="0" fontId="18" fillId="0" borderId="43" xfId="158" applyFont="1" applyFill="1" applyBorder="1" applyAlignment="1">
      <alignment vertical="center" wrapText="1"/>
    </xf>
    <xf numFmtId="0" fontId="18" fillId="0" borderId="43" xfId="158" applyFont="1" applyFill="1" applyBorder="1" applyAlignment="1">
      <alignment horizontal="center" vertical="center"/>
    </xf>
    <xf numFmtId="1" fontId="18" fillId="0" borderId="43" xfId="156" applyNumberFormat="1" applyFont="1" applyFill="1" applyBorder="1" applyAlignment="1">
      <alignment horizontal="center" vertical="center"/>
    </xf>
    <xf numFmtId="174" fontId="18" fillId="0" borderId="43" xfId="156" applyNumberFormat="1" applyFont="1" applyFill="1" applyBorder="1" applyAlignment="1">
      <alignment vertical="center"/>
    </xf>
    <xf numFmtId="165" fontId="13" fillId="0" borderId="43" xfId="5946" applyNumberFormat="1" applyFont="1" applyFill="1" applyBorder="1" applyAlignment="1">
      <alignment horizontal="center" vertical="center"/>
    </xf>
    <xf numFmtId="0" fontId="18" fillId="0" borderId="58" xfId="158" applyFont="1" applyFill="1" applyBorder="1" applyAlignment="1">
      <alignment vertical="center" wrapText="1"/>
    </xf>
    <xf numFmtId="0" fontId="18" fillId="0" borderId="58" xfId="158" applyFont="1" applyFill="1" applyBorder="1" applyAlignment="1">
      <alignment horizontal="center" vertical="center"/>
    </xf>
    <xf numFmtId="1" fontId="18" fillId="0" borderId="58" xfId="156" applyNumberFormat="1" applyFont="1" applyFill="1" applyBorder="1" applyAlignment="1">
      <alignment horizontal="center" vertical="center"/>
    </xf>
    <xf numFmtId="174" fontId="18" fillId="0" borderId="58" xfId="156" applyNumberFormat="1" applyFont="1" applyFill="1" applyBorder="1" applyAlignment="1">
      <alignment vertical="center"/>
    </xf>
    <xf numFmtId="0" fontId="18" fillId="0" borderId="148" xfId="158" applyFont="1" applyFill="1" applyBorder="1" applyAlignment="1">
      <alignment vertical="center" wrapText="1"/>
    </xf>
    <xf numFmtId="0" fontId="18" fillId="0" borderId="148" xfId="158" applyFont="1" applyFill="1" applyBorder="1" applyAlignment="1">
      <alignment horizontal="center" vertical="center"/>
    </xf>
    <xf numFmtId="1" fontId="18" fillId="0" borderId="148" xfId="156" applyNumberFormat="1" applyFont="1" applyFill="1" applyBorder="1" applyAlignment="1">
      <alignment horizontal="center" vertical="center"/>
    </xf>
    <xf numFmtId="174" fontId="18" fillId="0" borderId="148" xfId="156" applyNumberFormat="1" applyFont="1" applyFill="1" applyBorder="1" applyAlignment="1">
      <alignment vertical="center"/>
    </xf>
    <xf numFmtId="165" fontId="13" fillId="0" borderId="148" xfId="5946" applyNumberFormat="1" applyFont="1" applyFill="1" applyBorder="1" applyAlignment="1">
      <alignment horizontal="center" vertical="center"/>
    </xf>
    <xf numFmtId="0" fontId="18" fillId="0" borderId="193" xfId="158" applyFont="1" applyFill="1" applyBorder="1" applyAlignment="1">
      <alignment vertical="center" wrapText="1"/>
    </xf>
    <xf numFmtId="0" fontId="18" fillId="0" borderId="193" xfId="158" applyFont="1" applyFill="1" applyBorder="1" applyAlignment="1">
      <alignment horizontal="center" vertical="center"/>
    </xf>
    <xf numFmtId="1" fontId="18" fillId="0" borderId="193" xfId="156" applyNumberFormat="1" applyFont="1" applyFill="1" applyBorder="1" applyAlignment="1">
      <alignment horizontal="center" vertical="center"/>
    </xf>
    <xf numFmtId="174" fontId="18" fillId="0" borderId="193" xfId="156" applyNumberFormat="1" applyFont="1" applyFill="1" applyBorder="1" applyAlignment="1">
      <alignment vertical="center"/>
    </xf>
    <xf numFmtId="165" fontId="13" fillId="0" borderId="193" xfId="5946" applyNumberFormat="1" applyFont="1" applyFill="1" applyBorder="1" applyAlignment="1">
      <alignment horizontal="center" vertical="center"/>
    </xf>
    <xf numFmtId="0" fontId="18" fillId="0" borderId="58" xfId="158" applyFont="1" applyFill="1" applyBorder="1" applyAlignment="1">
      <alignment horizontal="left" vertical="center" wrapText="1"/>
    </xf>
    <xf numFmtId="1" fontId="18" fillId="0" borderId="58" xfId="158" applyNumberFormat="1" applyFont="1" applyFill="1" applyBorder="1" applyAlignment="1">
      <alignment horizontal="center" vertical="center"/>
    </xf>
    <xf numFmtId="174" fontId="18" fillId="0" borderId="58" xfId="156" applyNumberFormat="1" applyFont="1" applyFill="1" applyBorder="1" applyAlignment="1">
      <alignment horizontal="center" vertical="center"/>
    </xf>
    <xf numFmtId="165" fontId="13" fillId="0" borderId="58" xfId="5946" applyNumberFormat="1" applyFont="1" applyFill="1" applyBorder="1" applyAlignment="1">
      <alignment horizontal="center" vertical="center"/>
    </xf>
    <xf numFmtId="174" fontId="18" fillId="0" borderId="148" xfId="156" applyNumberFormat="1" applyFont="1" applyFill="1" applyBorder="1" applyAlignment="1">
      <alignment horizontal="left" vertical="center" wrapText="1"/>
    </xf>
    <xf numFmtId="174" fontId="18" fillId="0" borderId="148" xfId="156" applyNumberFormat="1" applyFont="1" applyFill="1" applyBorder="1" applyAlignment="1">
      <alignment horizontal="center" vertical="center"/>
    </xf>
    <xf numFmtId="174" fontId="18" fillId="0" borderId="189" xfId="156" applyNumberFormat="1" applyFont="1" applyFill="1" applyBorder="1" applyAlignment="1">
      <alignment horizontal="left" vertical="center" wrapText="1"/>
    </xf>
    <xf numFmtId="174" fontId="18" fillId="0" borderId="189" xfId="156" applyNumberFormat="1" applyFont="1" applyFill="1" applyBorder="1" applyAlignment="1">
      <alignment horizontal="center" vertical="center"/>
    </xf>
    <xf numFmtId="1" fontId="18" fillId="0" borderId="189" xfId="156" applyNumberFormat="1" applyFont="1" applyFill="1" applyBorder="1" applyAlignment="1">
      <alignment horizontal="center" vertical="center"/>
    </xf>
    <xf numFmtId="165" fontId="13" fillId="0" borderId="189" xfId="5946" applyNumberFormat="1" applyFont="1" applyFill="1" applyBorder="1" applyAlignment="1">
      <alignment horizontal="center" vertical="center"/>
    </xf>
    <xf numFmtId="165" fontId="13" fillId="0" borderId="189" xfId="5946" applyNumberFormat="1" applyFont="1" applyFill="1" applyBorder="1" applyAlignment="1">
      <alignment vertical="center"/>
    </xf>
    <xf numFmtId="14" fontId="13" fillId="0" borderId="215" xfId="5946" applyNumberFormat="1" applyFont="1" applyFill="1" applyBorder="1" applyAlignment="1">
      <alignment horizontal="center" vertical="center"/>
    </xf>
    <xf numFmtId="174" fontId="18" fillId="0" borderId="193" xfId="156" applyNumberFormat="1" applyFont="1" applyFill="1" applyBorder="1" applyAlignment="1">
      <alignment horizontal="left" vertical="center" wrapText="1"/>
    </xf>
    <xf numFmtId="174" fontId="18" fillId="0" borderId="193" xfId="156" applyNumberFormat="1" applyFont="1" applyFill="1" applyBorder="1" applyAlignment="1">
      <alignment horizontal="center" vertical="center"/>
    </xf>
    <xf numFmtId="174" fontId="18" fillId="0" borderId="58" xfId="156" applyNumberFormat="1" applyFont="1" applyFill="1" applyBorder="1" applyAlignment="1">
      <alignment horizontal="left" vertical="center" wrapText="1"/>
    </xf>
    <xf numFmtId="174" fontId="18" fillId="0" borderId="8" xfId="156" applyNumberFormat="1" applyFont="1" applyFill="1" applyBorder="1" applyAlignment="1">
      <alignment horizontal="left" vertical="center" wrapText="1"/>
    </xf>
    <xf numFmtId="174" fontId="18" fillId="0" borderId="8" xfId="156" applyNumberFormat="1" applyFont="1" applyFill="1" applyBorder="1" applyAlignment="1">
      <alignment horizontal="center" vertical="center"/>
    </xf>
    <xf numFmtId="1" fontId="18" fillId="0" borderId="8" xfId="156" applyNumberFormat="1" applyFont="1" applyFill="1" applyBorder="1" applyAlignment="1">
      <alignment horizontal="center" vertical="center"/>
    </xf>
    <xf numFmtId="165" fontId="13" fillId="0" borderId="8" xfId="5946" applyNumberFormat="1" applyFont="1" applyFill="1" applyBorder="1" applyAlignment="1">
      <alignment horizontal="center" vertical="center"/>
    </xf>
    <xf numFmtId="165" fontId="13" fillId="0" borderId="8" xfId="5946" applyNumberFormat="1" applyFont="1" applyFill="1" applyBorder="1" applyAlignment="1">
      <alignment vertical="center"/>
    </xf>
    <xf numFmtId="14" fontId="13" fillId="0" borderId="120" xfId="5946" applyNumberFormat="1" applyFont="1" applyFill="1" applyBorder="1" applyAlignment="1">
      <alignment horizontal="center" vertical="center"/>
    </xf>
    <xf numFmtId="174" fontId="18" fillId="8" borderId="193" xfId="156" applyNumberFormat="1" applyFont="1" applyFill="1" applyBorder="1" applyAlignment="1">
      <alignment horizontal="left" vertical="center" wrapText="1"/>
    </xf>
    <xf numFmtId="174" fontId="18" fillId="0" borderId="43" xfId="156" applyNumberFormat="1" applyFont="1" applyFill="1" applyBorder="1" applyAlignment="1">
      <alignment horizontal="left" vertical="center" wrapText="1"/>
    </xf>
    <xf numFmtId="174" fontId="18" fillId="0" borderId="43" xfId="156" applyNumberFormat="1" applyFont="1" applyFill="1" applyBorder="1" applyAlignment="1">
      <alignment horizontal="center" vertical="center"/>
    </xf>
    <xf numFmtId="165" fontId="13" fillId="0" borderId="43" xfId="5946" applyNumberFormat="1" applyFont="1" applyFill="1" applyBorder="1" applyAlignment="1">
      <alignment vertical="center"/>
    </xf>
    <xf numFmtId="14" fontId="13" fillId="0" borderId="121" xfId="5946" applyNumberFormat="1" applyFont="1" applyFill="1" applyBorder="1" applyAlignment="1">
      <alignment vertical="center"/>
    </xf>
    <xf numFmtId="0" fontId="116" fillId="0" borderId="89" xfId="152" applyNumberFormat="1" applyFont="1" applyFill="1" applyBorder="1" applyAlignment="1">
      <alignment horizontal="center" vertical="center"/>
    </xf>
    <xf numFmtId="165" fontId="116" fillId="0" borderId="68" xfId="5946" applyNumberFormat="1" applyFont="1" applyFill="1" applyBorder="1" applyAlignment="1">
      <alignment horizontal="center" vertical="center"/>
    </xf>
    <xf numFmtId="165" fontId="116" fillId="0" borderId="68" xfId="5946" applyNumberFormat="1" applyFont="1" applyFill="1" applyBorder="1" applyAlignment="1">
      <alignment vertical="center"/>
    </xf>
    <xf numFmtId="14" fontId="116" fillId="0" borderId="123" xfId="5946" applyNumberFormat="1" applyFont="1" applyFill="1" applyBorder="1" applyAlignment="1">
      <alignment horizontal="center" vertical="center"/>
    </xf>
    <xf numFmtId="165" fontId="288" fillId="2" borderId="12" xfId="5946" applyNumberFormat="1" applyFont="1" applyFill="1" applyBorder="1" applyAlignment="1">
      <alignment horizontal="center" vertical="center"/>
    </xf>
    <xf numFmtId="14" fontId="288" fillId="2" borderId="52" xfId="5946" applyNumberFormat="1" applyFont="1" applyFill="1" applyBorder="1" applyAlignment="1">
      <alignment horizontal="center" vertical="center"/>
    </xf>
    <xf numFmtId="165" fontId="111" fillId="0" borderId="0" xfId="152" applyNumberFormat="1" applyFont="1" applyFill="1" applyBorder="1" applyAlignment="1">
      <alignment vertical="center"/>
    </xf>
    <xf numFmtId="165" fontId="288" fillId="2" borderId="210" xfId="5946" applyNumberFormat="1" applyFont="1" applyFill="1" applyBorder="1" applyAlignment="1">
      <alignment horizontal="center" vertical="center"/>
    </xf>
    <xf numFmtId="14" fontId="288" fillId="2" borderId="61" xfId="152" applyNumberFormat="1" applyFont="1" applyFill="1" applyBorder="1" applyAlignment="1">
      <alignment horizontal="center" vertical="center"/>
    </xf>
    <xf numFmtId="165" fontId="288" fillId="2" borderId="211" xfId="5946" applyNumberFormat="1" applyFont="1" applyFill="1" applyBorder="1" applyAlignment="1">
      <alignment horizontal="center" vertical="center"/>
    </xf>
    <xf numFmtId="14" fontId="288" fillId="2" borderId="47" xfId="5946" applyNumberFormat="1" applyFont="1" applyFill="1" applyBorder="1" applyAlignment="1">
      <alignment horizontal="center" vertical="center"/>
    </xf>
    <xf numFmtId="2" fontId="18" fillId="0" borderId="43" xfId="156" applyNumberFormat="1" applyFont="1" applyFill="1" applyBorder="1" applyAlignment="1">
      <alignment horizontal="center" vertical="center"/>
    </xf>
    <xf numFmtId="14" fontId="13" fillId="0" borderId="121" xfId="5946" applyNumberFormat="1" applyFont="1" applyFill="1" applyBorder="1" applyAlignment="1">
      <alignment horizontal="center" vertical="center"/>
    </xf>
    <xf numFmtId="165" fontId="13" fillId="0" borderId="58" xfId="5946" applyNumberFormat="1" applyFont="1" applyFill="1" applyBorder="1" applyAlignment="1">
      <alignment vertical="center"/>
    </xf>
    <xf numFmtId="14" fontId="13" fillId="0" borderId="122" xfId="5946" applyNumberFormat="1" applyFont="1" applyFill="1" applyBorder="1" applyAlignment="1">
      <alignment horizontal="center" vertical="center"/>
    </xf>
    <xf numFmtId="165" fontId="13" fillId="0" borderId="68" xfId="5946" applyNumberFormat="1" applyFont="1" applyFill="1" applyBorder="1" applyAlignment="1">
      <alignment vertical="center"/>
    </xf>
    <xf numFmtId="14" fontId="13" fillId="0" borderId="123" xfId="5946" applyNumberFormat="1" applyFont="1" applyFill="1" applyBorder="1" applyAlignment="1">
      <alignment horizontal="center" vertical="center"/>
    </xf>
    <xf numFmtId="0" fontId="14" fillId="0" borderId="48" xfId="158" applyFont="1" applyBorder="1" applyAlignment="1">
      <alignment horizontal="left" vertical="center" wrapText="1"/>
    </xf>
    <xf numFmtId="0" fontId="14" fillId="0" borderId="48" xfId="158" applyFont="1" applyBorder="1" applyAlignment="1">
      <alignment horizontal="center" vertical="center"/>
    </xf>
    <xf numFmtId="3" fontId="14" fillId="0" borderId="48" xfId="158" applyNumberFormat="1" applyFont="1" applyBorder="1" applyAlignment="1">
      <alignment horizontal="center" vertical="center"/>
    </xf>
    <xf numFmtId="3" fontId="14" fillId="0" borderId="48" xfId="158" applyNumberFormat="1" applyFont="1" applyBorder="1" applyAlignment="1">
      <alignment vertical="center"/>
    </xf>
    <xf numFmtId="3" fontId="14" fillId="0" borderId="48" xfId="158" applyNumberFormat="1" applyFont="1" applyFill="1" applyBorder="1" applyAlignment="1">
      <alignment horizontal="right" vertical="center"/>
    </xf>
    <xf numFmtId="0" fontId="14" fillId="0" borderId="50" xfId="158" applyFont="1" applyBorder="1" applyAlignment="1">
      <alignment horizontal="left" vertical="center" wrapText="1"/>
    </xf>
    <xf numFmtId="0" fontId="14" fillId="0" borderId="50" xfId="158" applyFont="1" applyBorder="1" applyAlignment="1">
      <alignment horizontal="center" vertical="center"/>
    </xf>
    <xf numFmtId="3" fontId="14" fillId="0" borderId="50" xfId="158" applyNumberFormat="1" applyFont="1" applyBorder="1" applyAlignment="1">
      <alignment horizontal="center" vertical="center"/>
    </xf>
    <xf numFmtId="3" fontId="14" fillId="0" borderId="50" xfId="158" applyNumberFormat="1" applyFont="1" applyBorder="1" applyAlignment="1">
      <alignment vertical="center"/>
    </xf>
    <xf numFmtId="3" fontId="14" fillId="0" borderId="50" xfId="158" applyNumberFormat="1" applyFont="1" applyFill="1" applyBorder="1" applyAlignment="1">
      <alignment horizontal="right" vertical="center"/>
    </xf>
    <xf numFmtId="0" fontId="14" fillId="0" borderId="49" xfId="158" applyFont="1" applyBorder="1" applyAlignment="1">
      <alignment horizontal="left" vertical="center" wrapText="1"/>
    </xf>
    <xf numFmtId="0" fontId="14" fillId="0" borderId="49" xfId="158" applyFont="1" applyBorder="1" applyAlignment="1">
      <alignment horizontal="center" vertical="center"/>
    </xf>
    <xf numFmtId="3" fontId="14" fillId="0" borderId="49" xfId="158" applyNumberFormat="1" applyFont="1" applyBorder="1" applyAlignment="1">
      <alignment horizontal="center" vertical="center"/>
    </xf>
    <xf numFmtId="3" fontId="14" fillId="0" borderId="49" xfId="158" applyNumberFormat="1" applyFont="1" applyBorder="1" applyAlignment="1">
      <alignment vertical="center"/>
    </xf>
    <xf numFmtId="3" fontId="14" fillId="0" borderId="49" xfId="158" applyNumberFormat="1" applyFont="1" applyFill="1" applyBorder="1" applyAlignment="1">
      <alignment horizontal="right" vertical="center"/>
    </xf>
    <xf numFmtId="0" fontId="282" fillId="0" borderId="216" xfId="152" applyNumberFormat="1" applyFont="1" applyFill="1" applyBorder="1" applyAlignment="1">
      <alignment horizontal="center" vertical="center"/>
    </xf>
    <xf numFmtId="0" fontId="283" fillId="3" borderId="217" xfId="158" applyFont="1" applyFill="1" applyBorder="1" applyAlignment="1">
      <alignment vertical="center"/>
    </xf>
    <xf numFmtId="0" fontId="283" fillId="3" borderId="217" xfId="158" applyFont="1" applyFill="1" applyBorder="1" applyAlignment="1">
      <alignment horizontal="center" vertical="center"/>
    </xf>
    <xf numFmtId="174" fontId="283" fillId="3" borderId="217" xfId="156" applyNumberFormat="1" applyFont="1" applyFill="1" applyBorder="1" applyAlignment="1">
      <alignment horizontal="center" vertical="center"/>
    </xf>
    <xf numFmtId="165" fontId="282" fillId="3" borderId="217" xfId="5946" applyNumberFormat="1" applyFont="1" applyFill="1" applyBorder="1" applyAlignment="1">
      <alignment vertical="center"/>
    </xf>
    <xf numFmtId="0" fontId="282" fillId="0" borderId="218" xfId="152" applyNumberFormat="1" applyFont="1" applyFill="1" applyBorder="1" applyAlignment="1">
      <alignment horizontal="center" vertical="center"/>
    </xf>
    <xf numFmtId="0" fontId="60" fillId="0" borderId="107" xfId="0" applyFont="1" applyBorder="1" applyAlignment="1">
      <alignment horizontal="center"/>
    </xf>
    <xf numFmtId="0" fontId="51" fillId="0" borderId="107" xfId="0" applyFont="1" applyBorder="1"/>
    <xf numFmtId="0" fontId="51" fillId="0" borderId="107" xfId="0" applyFont="1" applyBorder="1" applyAlignment="1">
      <alignment horizontal="center"/>
    </xf>
    <xf numFmtId="43" fontId="49" fillId="0" borderId="107" xfId="1" applyFont="1" applyBorder="1"/>
    <xf numFmtId="43" fontId="17" fillId="3" borderId="193" xfId="1" applyFont="1" applyFill="1" applyBorder="1" applyAlignment="1">
      <alignment wrapText="1"/>
    </xf>
    <xf numFmtId="165" fontId="13" fillId="0" borderId="8" xfId="5946" applyNumberFormat="1" applyFont="1" applyFill="1" applyBorder="1" applyAlignment="1">
      <alignment horizontal="center" vertical="center"/>
    </xf>
    <xf numFmtId="0" fontId="102" fillId="0" borderId="0" xfId="150" applyFont="1" applyAlignment="1">
      <alignment vertical="center"/>
    </xf>
    <xf numFmtId="0" fontId="289" fillId="19" borderId="8" xfId="0" applyFont="1" applyFill="1" applyBorder="1" applyAlignment="1">
      <alignment horizontal="center"/>
    </xf>
    <xf numFmtId="0" fontId="290" fillId="19" borderId="8" xfId="8" applyFont="1" applyFill="1" applyBorder="1" applyAlignment="1"/>
    <xf numFmtId="0" fontId="52" fillId="19" borderId="8" xfId="0" applyFont="1" applyFill="1" applyBorder="1" applyAlignment="1">
      <alignment horizontal="center"/>
    </xf>
    <xf numFmtId="0" fontId="52" fillId="19" borderId="8" xfId="0" applyFont="1" applyFill="1" applyBorder="1"/>
    <xf numFmtId="180" fontId="50" fillId="19" borderId="8" xfId="0" applyNumberFormat="1" applyFont="1" applyFill="1" applyBorder="1"/>
    <xf numFmtId="0" fontId="52" fillId="19" borderId="189" xfId="0" applyFont="1" applyFill="1" applyBorder="1" applyAlignment="1">
      <alignment horizontal="center"/>
    </xf>
    <xf numFmtId="0" fontId="52" fillId="19" borderId="189" xfId="0" applyFont="1" applyFill="1" applyBorder="1"/>
    <xf numFmtId="43" fontId="50" fillId="19" borderId="189" xfId="1" applyFont="1" applyFill="1" applyBorder="1"/>
    <xf numFmtId="0" fontId="283" fillId="3" borderId="50" xfId="158" applyFont="1" applyFill="1" applyBorder="1" applyAlignment="1">
      <alignment horizontal="left" vertical="center" wrapText="1"/>
    </xf>
    <xf numFmtId="0" fontId="50" fillId="19" borderId="189" xfId="0" applyFont="1" applyFill="1" applyBorder="1" applyAlignment="1">
      <alignment horizontal="center"/>
    </xf>
    <xf numFmtId="43" fontId="52" fillId="19" borderId="189" xfId="1" applyFont="1" applyFill="1" applyBorder="1"/>
    <xf numFmtId="0" fontId="291" fillId="19" borderId="8" xfId="8" applyFont="1" applyFill="1" applyBorder="1" applyAlignment="1"/>
    <xf numFmtId="0" fontId="291" fillId="19" borderId="189" xfId="8" applyFont="1" applyFill="1" applyBorder="1" applyAlignment="1"/>
    <xf numFmtId="165" fontId="102" fillId="3" borderId="193" xfId="5944" applyFont="1" applyFill="1" applyBorder="1" applyAlignment="1">
      <alignment horizontal="right" vertical="center" wrapText="1"/>
    </xf>
    <xf numFmtId="165" fontId="102" fillId="3" borderId="58" xfId="5944" applyFont="1" applyFill="1" applyBorder="1" applyAlignment="1">
      <alignment horizontal="right" vertical="center" wrapText="1"/>
    </xf>
    <xf numFmtId="165" fontId="102" fillId="3" borderId="212" xfId="5944" applyFont="1" applyFill="1" applyBorder="1" applyAlignment="1">
      <alignment horizontal="right" vertical="center" wrapText="1"/>
    </xf>
    <xf numFmtId="0" fontId="18" fillId="0" borderId="43" xfId="5947" applyFont="1" applyFill="1" applyBorder="1" applyAlignment="1">
      <alignment vertical="center" wrapText="1"/>
    </xf>
    <xf numFmtId="0" fontId="18" fillId="0" borderId="43" xfId="5947" applyFont="1" applyFill="1" applyBorder="1" applyAlignment="1">
      <alignment horizontal="center" vertical="center"/>
    </xf>
    <xf numFmtId="1" fontId="18" fillId="0" borderId="43" xfId="5948" applyNumberFormat="1" applyFont="1" applyFill="1" applyBorder="1" applyAlignment="1">
      <alignment horizontal="center" vertical="center"/>
    </xf>
    <xf numFmtId="174" fontId="18" fillId="0" borderId="43" xfId="5948" applyNumberFormat="1" applyFont="1" applyFill="1" applyBorder="1" applyAlignment="1">
      <alignment vertical="center"/>
    </xf>
    <xf numFmtId="0" fontId="18" fillId="0" borderId="58" xfId="5947" applyFont="1" applyFill="1" applyBorder="1" applyAlignment="1">
      <alignment vertical="center" wrapText="1"/>
    </xf>
    <xf numFmtId="0" fontId="18" fillId="0" borderId="58" xfId="5947" applyFont="1" applyFill="1" applyBorder="1" applyAlignment="1">
      <alignment horizontal="center" vertical="center"/>
    </xf>
    <xf numFmtId="1" fontId="18" fillId="0" borderId="58" xfId="5948" applyNumberFormat="1" applyFont="1" applyFill="1" applyBorder="1" applyAlignment="1">
      <alignment horizontal="center" vertical="center"/>
    </xf>
    <xf numFmtId="174" fontId="18" fillId="0" borderId="58" xfId="5948" applyNumberFormat="1" applyFont="1" applyFill="1" applyBorder="1" applyAlignment="1">
      <alignment vertical="center"/>
    </xf>
    <xf numFmtId="0" fontId="18" fillId="0" borderId="58" xfId="5949" applyFont="1" applyFill="1" applyBorder="1" applyAlignment="1">
      <alignment horizontal="left" vertical="center" wrapText="1"/>
    </xf>
    <xf numFmtId="0" fontId="18" fillId="0" borderId="58" xfId="5949" applyFont="1" applyFill="1" applyBorder="1" applyAlignment="1">
      <alignment horizontal="center" vertical="center"/>
    </xf>
    <xf numFmtId="1" fontId="18" fillId="0" borderId="58" xfId="5949" applyNumberFormat="1" applyFont="1" applyFill="1" applyBorder="1" applyAlignment="1">
      <alignment horizontal="center" vertical="center"/>
    </xf>
    <xf numFmtId="174" fontId="18" fillId="0" borderId="58" xfId="5948" applyNumberFormat="1" applyFont="1" applyFill="1" applyBorder="1" applyAlignment="1">
      <alignment horizontal="center" vertical="center"/>
    </xf>
    <xf numFmtId="174" fontId="18" fillId="0" borderId="148" xfId="5948" applyNumberFormat="1" applyFont="1" applyFill="1" applyBorder="1" applyAlignment="1">
      <alignment horizontal="left" vertical="center" wrapText="1"/>
    </xf>
    <xf numFmtId="174" fontId="18" fillId="0" borderId="148" xfId="5948" applyNumberFormat="1" applyFont="1" applyFill="1" applyBorder="1" applyAlignment="1">
      <alignment horizontal="center" vertical="center"/>
    </xf>
    <xf numFmtId="1" fontId="18" fillId="0" borderId="148" xfId="5948" applyNumberFormat="1" applyFont="1" applyFill="1" applyBorder="1" applyAlignment="1">
      <alignment horizontal="center" vertical="center"/>
    </xf>
    <xf numFmtId="174" fontId="18" fillId="0" borderId="189" xfId="5948" applyNumberFormat="1" applyFont="1" applyFill="1" applyBorder="1" applyAlignment="1">
      <alignment horizontal="left" vertical="center" wrapText="1"/>
    </xf>
    <xf numFmtId="174" fontId="18" fillId="0" borderId="189" xfId="5948" applyNumberFormat="1" applyFont="1" applyFill="1" applyBorder="1" applyAlignment="1">
      <alignment horizontal="center" vertical="center"/>
    </xf>
    <xf numFmtId="1" fontId="18" fillId="0" borderId="189" xfId="5948" applyNumberFormat="1" applyFont="1" applyFill="1" applyBorder="1" applyAlignment="1">
      <alignment horizontal="center" vertical="center"/>
    </xf>
    <xf numFmtId="174" fontId="18" fillId="0" borderId="193" xfId="5948" applyNumberFormat="1" applyFont="1" applyFill="1" applyBorder="1" applyAlignment="1">
      <alignment horizontal="left" vertical="center" wrapText="1"/>
    </xf>
    <xf numFmtId="174" fontId="18" fillId="0" borderId="193" xfId="5948" applyNumberFormat="1" applyFont="1" applyFill="1" applyBorder="1" applyAlignment="1">
      <alignment horizontal="center" vertical="center"/>
    </xf>
    <xf numFmtId="1" fontId="18" fillId="0" borderId="193" xfId="5948" applyNumberFormat="1" applyFont="1" applyFill="1" applyBorder="1" applyAlignment="1">
      <alignment horizontal="center" vertical="center"/>
    </xf>
    <xf numFmtId="174" fontId="18" fillId="0" borderId="58" xfId="5948" applyNumberFormat="1" applyFont="1" applyFill="1" applyBorder="1" applyAlignment="1">
      <alignment horizontal="left" vertical="center" wrapText="1"/>
    </xf>
    <xf numFmtId="174" fontId="18" fillId="0" borderId="43" xfId="5948" applyNumberFormat="1" applyFont="1" applyFill="1" applyBorder="1" applyAlignment="1">
      <alignment horizontal="left" vertical="center" wrapText="1"/>
    </xf>
    <xf numFmtId="174" fontId="18" fillId="0" borderId="43" xfId="5948" applyNumberFormat="1" applyFont="1" applyFill="1" applyBorder="1" applyAlignment="1">
      <alignment horizontal="center" vertical="center"/>
    </xf>
    <xf numFmtId="14" fontId="13" fillId="0" borderId="122" xfId="5946" applyNumberFormat="1" applyFont="1" applyFill="1" applyBorder="1" applyAlignment="1">
      <alignment vertical="center"/>
    </xf>
    <xf numFmtId="165" fontId="13" fillId="0" borderId="148" xfId="5946" applyNumberFormat="1" applyFont="1" applyFill="1" applyBorder="1" applyAlignment="1">
      <alignment vertical="center"/>
    </xf>
    <xf numFmtId="14" fontId="13" fillId="0" borderId="150" xfId="5946" applyNumberFormat="1" applyFont="1" applyFill="1" applyBorder="1" applyAlignment="1">
      <alignment vertical="center"/>
    </xf>
    <xf numFmtId="174" fontId="117" fillId="0" borderId="68" xfId="5948" applyNumberFormat="1" applyFont="1" applyFill="1" applyBorder="1" applyAlignment="1">
      <alignment horizontal="left" vertical="center" wrapText="1"/>
    </xf>
    <xf numFmtId="174" fontId="117" fillId="0" borderId="68" xfId="5948" applyNumberFormat="1" applyFont="1" applyFill="1" applyBorder="1" applyAlignment="1">
      <alignment horizontal="center" vertical="center"/>
    </xf>
    <xf numFmtId="1" fontId="117" fillId="0" borderId="68" xfId="5948" applyNumberFormat="1" applyFont="1" applyFill="1" applyBorder="1" applyAlignment="1">
      <alignment horizontal="center" vertical="center"/>
    </xf>
    <xf numFmtId="0" fontId="46" fillId="0" borderId="0" xfId="8" applyFill="1" applyAlignment="1"/>
    <xf numFmtId="0" fontId="282" fillId="3" borderId="131" xfId="152" applyNumberFormat="1" applyFont="1" applyFill="1" applyBorder="1" applyAlignment="1">
      <alignment horizontal="center" vertical="center"/>
    </xf>
    <xf numFmtId="0" fontId="283" fillId="3" borderId="48" xfId="5949" applyFont="1" applyFill="1" applyBorder="1" applyAlignment="1">
      <alignment vertical="center"/>
    </xf>
    <xf numFmtId="0" fontId="283" fillId="3" borderId="48" xfId="5949" applyFont="1" applyFill="1" applyBorder="1" applyAlignment="1">
      <alignment horizontal="center" vertical="center"/>
    </xf>
    <xf numFmtId="174" fontId="283" fillId="3" borderId="48" xfId="5948" applyNumberFormat="1" applyFont="1" applyFill="1" applyBorder="1" applyAlignment="1">
      <alignment horizontal="center" vertical="center"/>
    </xf>
    <xf numFmtId="165" fontId="282" fillId="3" borderId="48" xfId="5946" applyNumberFormat="1" applyFont="1" applyFill="1" applyBorder="1" applyAlignment="1">
      <alignment vertical="center"/>
    </xf>
    <xf numFmtId="16" fontId="282" fillId="3" borderId="132" xfId="152" applyNumberFormat="1" applyFont="1" applyFill="1" applyBorder="1" applyAlignment="1">
      <alignment horizontal="center" vertical="center"/>
    </xf>
    <xf numFmtId="0" fontId="282" fillId="3" borderId="137" xfId="152" applyNumberFormat="1" applyFont="1" applyFill="1" applyBorder="1" applyAlignment="1">
      <alignment horizontal="center" vertical="center"/>
    </xf>
    <xf numFmtId="0" fontId="283" fillId="3" borderId="74" xfId="5949" applyFont="1" applyFill="1" applyBorder="1" applyAlignment="1">
      <alignment vertical="center"/>
    </xf>
    <xf numFmtId="0" fontId="283" fillId="3" borderId="74" xfId="5949" applyFont="1" applyFill="1" applyBorder="1" applyAlignment="1">
      <alignment horizontal="center" vertical="center"/>
    </xf>
    <xf numFmtId="174" fontId="283" fillId="3" borderId="74" xfId="5948" applyNumberFormat="1" applyFont="1" applyFill="1" applyBorder="1" applyAlignment="1">
      <alignment horizontal="center" vertical="center"/>
    </xf>
    <xf numFmtId="165" fontId="282" fillId="3" borderId="74" xfId="5946" applyNumberFormat="1" applyFont="1" applyFill="1" applyBorder="1" applyAlignment="1">
      <alignment vertical="center"/>
    </xf>
    <xf numFmtId="16" fontId="282" fillId="3" borderId="219" xfId="152" quotePrefix="1" applyNumberFormat="1" applyFont="1" applyFill="1" applyBorder="1" applyAlignment="1">
      <alignment horizontal="center" vertical="center"/>
    </xf>
    <xf numFmtId="0" fontId="282" fillId="3" borderId="133" xfId="152" applyNumberFormat="1" applyFont="1" applyFill="1" applyBorder="1" applyAlignment="1">
      <alignment horizontal="center" vertical="center"/>
    </xf>
    <xf numFmtId="0" fontId="283" fillId="3" borderId="50" xfId="5949" applyFont="1" applyFill="1" applyBorder="1" applyAlignment="1">
      <alignment vertical="center"/>
    </xf>
    <xf numFmtId="0" fontId="283" fillId="3" borderId="50" xfId="5949" applyFont="1" applyFill="1" applyBorder="1" applyAlignment="1">
      <alignment horizontal="center" vertical="center"/>
    </xf>
    <xf numFmtId="174" fontId="283" fillId="3" borderId="50" xfId="5948" applyNumberFormat="1" applyFont="1" applyFill="1" applyBorder="1" applyAlignment="1">
      <alignment horizontal="center" vertical="center"/>
    </xf>
    <xf numFmtId="165" fontId="282" fillId="3" borderId="48" xfId="5946" applyNumberFormat="1" applyFont="1" applyFill="1" applyBorder="1" applyAlignment="1">
      <alignment horizontal="center" vertical="center"/>
    </xf>
    <xf numFmtId="16" fontId="282" fillId="3" borderId="132" xfId="152" quotePrefix="1" applyNumberFormat="1" applyFont="1" applyFill="1" applyBorder="1" applyAlignment="1">
      <alignment horizontal="center" vertical="center"/>
    </xf>
    <xf numFmtId="43" fontId="49" fillId="3" borderId="193" xfId="1" applyFont="1" applyFill="1" applyBorder="1" applyAlignment="1">
      <alignment wrapText="1"/>
    </xf>
    <xf numFmtId="43" fontId="74" fillId="21" borderId="220" xfId="1" applyFont="1" applyFill="1" applyBorder="1" applyAlignment="1">
      <alignment horizontal="center" vertical="center" wrapText="1"/>
    </xf>
    <xf numFmtId="43" fontId="106" fillId="22" borderId="220" xfId="1" applyFont="1" applyFill="1" applyBorder="1"/>
    <xf numFmtId="43" fontId="74" fillId="21" borderId="22" xfId="1" applyFont="1" applyFill="1" applyBorder="1" applyAlignment="1">
      <alignment horizontal="center" vertical="center" wrapText="1"/>
    </xf>
    <xf numFmtId="0" fontId="74" fillId="33" borderId="31" xfId="0" applyFont="1" applyFill="1" applyBorder="1" applyAlignment="1">
      <alignment horizontal="center" vertical="center" wrapText="1"/>
    </xf>
    <xf numFmtId="15" fontId="74" fillId="21" borderId="221" xfId="8" applyNumberFormat="1" applyFont="1" applyFill="1" applyBorder="1" applyAlignment="1"/>
    <xf numFmtId="15" fontId="74" fillId="21" borderId="222" xfId="8" applyNumberFormat="1" applyFont="1" applyFill="1" applyBorder="1" applyAlignment="1"/>
    <xf numFmtId="43" fontId="41" fillId="22" borderId="223" xfId="1" applyFont="1" applyFill="1" applyBorder="1"/>
    <xf numFmtId="43" fontId="41" fillId="22" borderId="173" xfId="1" applyFont="1" applyFill="1" applyBorder="1"/>
    <xf numFmtId="43" fontId="106" fillId="22" borderId="224" xfId="1" applyFont="1" applyFill="1" applyBorder="1"/>
    <xf numFmtId="43" fontId="41" fillId="22" borderId="226" xfId="1" applyFont="1" applyFill="1" applyBorder="1"/>
    <xf numFmtId="15" fontId="74" fillId="21" borderId="225" xfId="8" applyNumberFormat="1" applyFont="1" applyFill="1" applyBorder="1" applyAlignment="1"/>
    <xf numFmtId="15" fontId="105" fillId="21" borderId="19" xfId="8" applyNumberFormat="1" applyFont="1" applyFill="1" applyBorder="1" applyAlignment="1"/>
    <xf numFmtId="0" fontId="41" fillId="0" borderId="0" xfId="0" applyFont="1"/>
    <xf numFmtId="0" fontId="74" fillId="33" borderId="22" xfId="0" applyFont="1" applyFill="1" applyBorder="1" applyAlignment="1">
      <alignment horizontal="center" vertical="center" wrapText="1"/>
    </xf>
    <xf numFmtId="43" fontId="41" fillId="22" borderId="165" xfId="1" applyFont="1" applyFill="1" applyBorder="1"/>
    <xf numFmtId="43" fontId="40" fillId="22" borderId="20" xfId="1" applyFont="1" applyFill="1" applyBorder="1"/>
    <xf numFmtId="43" fontId="106" fillId="22" borderId="20" xfId="1" applyFont="1" applyFill="1" applyBorder="1"/>
    <xf numFmtId="43" fontId="41" fillId="22" borderId="20" xfId="1" applyFont="1" applyFill="1" applyBorder="1"/>
    <xf numFmtId="43" fontId="106" fillId="22" borderId="22" xfId="1" applyFont="1" applyFill="1" applyBorder="1"/>
    <xf numFmtId="15" fontId="74" fillId="21" borderId="223" xfId="8" applyNumberFormat="1" applyFont="1" applyFill="1" applyBorder="1" applyAlignment="1"/>
    <xf numFmtId="15" fontId="74" fillId="21" borderId="171" xfId="8" applyNumberFormat="1" applyFont="1" applyFill="1" applyBorder="1" applyAlignment="1"/>
    <xf numFmtId="15" fontId="74" fillId="21" borderId="174" xfId="8" applyNumberFormat="1" applyFont="1" applyFill="1" applyBorder="1" applyAlignment="1"/>
    <xf numFmtId="43" fontId="41" fillId="22" borderId="166" xfId="1" applyFont="1" applyFill="1" applyBorder="1"/>
    <xf numFmtId="15" fontId="74" fillId="21" borderId="164" xfId="8" applyNumberFormat="1" applyFont="1" applyFill="1" applyBorder="1" applyAlignment="1"/>
    <xf numFmtId="43" fontId="40" fillId="22" borderId="165" xfId="1" applyFont="1" applyFill="1" applyBorder="1"/>
    <xf numFmtId="43" fontId="40" fillId="22" borderId="220" xfId="1" applyFont="1" applyFill="1" applyBorder="1"/>
    <xf numFmtId="43" fontId="6" fillId="22" borderId="165" xfId="1" applyFont="1" applyFill="1" applyBorder="1"/>
    <xf numFmtId="43" fontId="40" fillId="22" borderId="166" xfId="1" applyFont="1" applyFill="1" applyBorder="1"/>
    <xf numFmtId="0" fontId="6" fillId="0" borderId="0" xfId="0" applyFont="1"/>
    <xf numFmtId="43" fontId="49" fillId="0" borderId="35" xfId="1" applyFont="1" applyBorder="1" applyAlignment="1">
      <alignment horizontal="center" vertical="center"/>
    </xf>
    <xf numFmtId="0" fontId="49" fillId="0" borderId="35" xfId="0" applyFont="1" applyBorder="1"/>
    <xf numFmtId="0" fontId="46" fillId="0" borderId="35" xfId="8" applyFill="1" applyBorder="1" applyAlignment="1"/>
    <xf numFmtId="0" fontId="0" fillId="0" borderId="35" xfId="0" applyFill="1" applyBorder="1"/>
    <xf numFmtId="15" fontId="105" fillId="21" borderId="227" xfId="8" applyNumberFormat="1" applyFont="1" applyFill="1" applyBorder="1" applyAlignment="1"/>
    <xf numFmtId="43" fontId="41" fillId="22" borderId="228" xfId="1" applyFont="1" applyFill="1" applyBorder="1"/>
    <xf numFmtId="43" fontId="41" fillId="22" borderId="229" xfId="1" applyFont="1" applyFill="1" applyBorder="1"/>
    <xf numFmtId="15" fontId="105" fillId="21" borderId="171" xfId="8" applyNumberFormat="1" applyFont="1" applyFill="1" applyBorder="1" applyAlignment="1"/>
    <xf numFmtId="15" fontId="105" fillId="21" borderId="168" xfId="8" applyNumberFormat="1" applyFont="1" applyFill="1" applyBorder="1" applyAlignment="1"/>
    <xf numFmtId="0" fontId="60" fillId="0" borderId="5" xfId="0" applyFont="1" applyBorder="1" applyAlignment="1">
      <alignment horizontal="center"/>
    </xf>
    <xf numFmtId="0" fontId="51" fillId="0" borderId="212" xfId="0" applyFont="1" applyBorder="1"/>
    <xf numFmtId="0" fontId="51" fillId="0" borderId="212" xfId="0" applyFont="1" applyBorder="1" applyAlignment="1">
      <alignment horizontal="center"/>
    </xf>
    <xf numFmtId="43" fontId="49" fillId="0" borderId="212" xfId="1" applyFont="1" applyFill="1" applyBorder="1"/>
    <xf numFmtId="180" fontId="49" fillId="0" borderId="212" xfId="0" applyNumberFormat="1" applyFont="1" applyFill="1" applyBorder="1"/>
    <xf numFmtId="43" fontId="49" fillId="0" borderId="212" xfId="1" applyFont="1" applyBorder="1"/>
    <xf numFmtId="43" fontId="49" fillId="0" borderId="212" xfId="1" applyFont="1" applyBorder="1" applyAlignment="1">
      <alignment horizontal="center" vertical="center"/>
    </xf>
    <xf numFmtId="0" fontId="49" fillId="0" borderId="212" xfId="0" applyFont="1" applyBorder="1"/>
    <xf numFmtId="0" fontId="49" fillId="0" borderId="197" xfId="0" applyFont="1" applyBorder="1"/>
    <xf numFmtId="43" fontId="17" fillId="3" borderId="212" xfId="1" applyFont="1" applyFill="1" applyBorder="1" applyAlignment="1">
      <alignment wrapText="1"/>
    </xf>
    <xf numFmtId="43" fontId="49" fillId="0" borderId="197" xfId="1" applyFont="1" applyBorder="1"/>
    <xf numFmtId="0" fontId="51" fillId="0" borderId="5" xfId="0" applyFont="1" applyBorder="1" applyAlignment="1">
      <alignment horizontal="center"/>
    </xf>
    <xf numFmtId="43" fontId="51" fillId="0" borderId="212" xfId="1" applyFont="1" applyFill="1" applyBorder="1"/>
    <xf numFmtId="41" fontId="46" fillId="3" borderId="197" xfId="8" applyNumberForma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165" fontId="6" fillId="0" borderId="0" xfId="0" applyNumberFormat="1" applyFont="1" applyFill="1" applyBorder="1" applyAlignment="1">
      <alignment vertical="center"/>
    </xf>
    <xf numFmtId="41" fontId="46" fillId="3" borderId="204" xfId="8" applyNumberFormat="1" applyFill="1" applyBorder="1" applyAlignment="1">
      <alignment vertical="center"/>
    </xf>
    <xf numFmtId="0" fontId="18" fillId="0" borderId="54" xfId="0" applyFont="1" applyFill="1" applyBorder="1" applyAlignment="1">
      <alignment vertical="center" wrapText="1"/>
    </xf>
    <xf numFmtId="0" fontId="18" fillId="0" borderId="54" xfId="0" applyFont="1" applyFill="1" applyBorder="1" applyAlignment="1">
      <alignment horizontal="center" vertical="center"/>
    </xf>
    <xf numFmtId="174" fontId="18" fillId="0" borderId="54" xfId="1" applyNumberFormat="1" applyFont="1" applyFill="1" applyBorder="1" applyAlignment="1">
      <alignment vertical="center"/>
    </xf>
    <xf numFmtId="165" fontId="13" fillId="0" borderId="54" xfId="5946" applyNumberFormat="1" applyFont="1" applyFill="1" applyBorder="1" applyAlignment="1">
      <alignment horizontal="center" vertical="center"/>
    </xf>
    <xf numFmtId="0" fontId="18" fillId="0" borderId="148" xfId="0" applyFont="1" applyFill="1" applyBorder="1" applyAlignment="1">
      <alignment vertical="center" wrapText="1"/>
    </xf>
    <xf numFmtId="0" fontId="18" fillId="0" borderId="148" xfId="0" applyFont="1" applyFill="1" applyBorder="1" applyAlignment="1">
      <alignment horizontal="center" vertical="center"/>
    </xf>
    <xf numFmtId="174" fontId="18" fillId="0" borderId="148" xfId="1" applyNumberFormat="1" applyFont="1" applyFill="1" applyBorder="1" applyAlignment="1">
      <alignment vertical="center"/>
    </xf>
    <xf numFmtId="0" fontId="18" fillId="0" borderId="43" xfId="0" applyFont="1" applyFill="1" applyBorder="1" applyAlignment="1">
      <alignment vertical="center" wrapText="1"/>
    </xf>
    <xf numFmtId="0" fontId="18" fillId="0" borderId="43" xfId="0" applyFont="1" applyFill="1" applyBorder="1" applyAlignment="1">
      <alignment horizontal="center" vertical="center"/>
    </xf>
    <xf numFmtId="174" fontId="18" fillId="0" borderId="43" xfId="1" applyNumberFormat="1" applyFont="1" applyFill="1" applyBorder="1" applyAlignment="1">
      <alignment vertical="center"/>
    </xf>
    <xf numFmtId="0" fontId="18" fillId="0" borderId="148" xfId="5949" applyFont="1" applyFill="1" applyBorder="1" applyAlignment="1">
      <alignment horizontal="left" vertical="center" wrapText="1"/>
    </xf>
    <xf numFmtId="0" fontId="18" fillId="0" borderId="148" xfId="5949" applyFont="1" applyFill="1" applyBorder="1" applyAlignment="1">
      <alignment horizontal="center" vertical="center"/>
    </xf>
    <xf numFmtId="1" fontId="18" fillId="0" borderId="148" xfId="5949" applyNumberFormat="1" applyFont="1" applyFill="1" applyBorder="1" applyAlignment="1">
      <alignment horizontal="center" vertical="center"/>
    </xf>
    <xf numFmtId="165" fontId="13" fillId="0" borderId="35" xfId="5946" applyNumberFormat="1" applyFont="1" applyFill="1" applyBorder="1" applyAlignment="1">
      <alignment horizontal="center" vertical="center"/>
    </xf>
    <xf numFmtId="165" fontId="13" fillId="0" borderId="35" xfId="5946" applyNumberFormat="1" applyFont="1" applyFill="1" applyBorder="1" applyAlignment="1">
      <alignment vertical="center"/>
    </xf>
    <xf numFmtId="0" fontId="111" fillId="3" borderId="0" xfId="152" applyFont="1" applyFill="1" applyBorder="1" applyAlignment="1">
      <alignment vertical="center"/>
    </xf>
    <xf numFmtId="0" fontId="111" fillId="3" borderId="0" xfId="152" applyFont="1" applyFill="1" applyBorder="1"/>
    <xf numFmtId="0" fontId="111" fillId="3" borderId="0" xfId="152" applyFont="1" applyFill="1" applyAlignment="1">
      <alignment vertical="center"/>
    </xf>
    <xf numFmtId="0" fontId="46" fillId="0" borderId="35" xfId="8" applyBorder="1" applyAlignment="1"/>
    <xf numFmtId="174" fontId="283" fillId="3" borderId="48" xfId="1" applyNumberFormat="1" applyFont="1" applyFill="1" applyBorder="1" applyAlignment="1">
      <alignment horizontal="center" vertical="center"/>
    </xf>
    <xf numFmtId="174" fontId="283" fillId="3" borderId="74" xfId="1" applyNumberFormat="1" applyFont="1" applyFill="1" applyBorder="1" applyAlignment="1">
      <alignment horizontal="center" vertical="center"/>
    </xf>
    <xf numFmtId="0" fontId="282" fillId="3" borderId="135" xfId="152" applyNumberFormat="1" applyFont="1" applyFill="1" applyBorder="1" applyAlignment="1">
      <alignment horizontal="center" vertical="center"/>
    </xf>
    <xf numFmtId="0" fontId="283" fillId="3" borderId="49" xfId="5949" applyFont="1" applyFill="1" applyBorder="1" applyAlignment="1">
      <alignment vertical="center"/>
    </xf>
    <xf numFmtId="0" fontId="283" fillId="3" borderId="49" xfId="5949" applyFont="1" applyFill="1" applyBorder="1" applyAlignment="1">
      <alignment horizontal="center" vertical="center"/>
    </xf>
    <xf numFmtId="174" fontId="283" fillId="3" borderId="49" xfId="1" applyNumberFormat="1" applyFont="1" applyFill="1" applyBorder="1" applyAlignment="1">
      <alignment horizontal="center" vertical="center"/>
    </xf>
    <xf numFmtId="174" fontId="283" fillId="3" borderId="50" xfId="1" applyNumberFormat="1" applyFont="1" applyFill="1" applyBorder="1" applyAlignment="1">
      <alignment horizontal="center" vertical="center"/>
    </xf>
    <xf numFmtId="0" fontId="282" fillId="3" borderId="138" xfId="152" applyNumberFormat="1" applyFont="1" applyFill="1" applyBorder="1" applyAlignment="1">
      <alignment horizontal="center" vertical="center"/>
    </xf>
    <xf numFmtId="0" fontId="283" fillId="3" borderId="91" xfId="5949" applyFont="1" applyFill="1" applyBorder="1" applyAlignment="1">
      <alignment vertical="center"/>
    </xf>
    <xf numFmtId="0" fontId="283" fillId="3" borderId="91" xfId="5949" applyFont="1" applyFill="1" applyBorder="1" applyAlignment="1">
      <alignment horizontal="center" vertical="center"/>
    </xf>
    <xf numFmtId="174" fontId="283" fillId="3" borderId="91" xfId="1" applyNumberFormat="1" applyFont="1" applyFill="1" applyBorder="1" applyAlignment="1">
      <alignment horizontal="center" vertical="center"/>
    </xf>
    <xf numFmtId="165" fontId="282" fillId="3" borderId="91" xfId="5946" applyNumberFormat="1" applyFont="1" applyFill="1" applyBorder="1" applyAlignment="1">
      <alignment vertical="center"/>
    </xf>
    <xf numFmtId="16" fontId="282" fillId="3" borderId="230" xfId="152" applyNumberFormat="1" applyFont="1" applyFill="1" applyBorder="1" applyAlignment="1">
      <alignment horizontal="center" vertical="center"/>
    </xf>
    <xf numFmtId="165" fontId="282" fillId="3" borderId="49" xfId="5946" applyNumberFormat="1" applyFont="1" applyFill="1" applyBorder="1" applyAlignment="1">
      <alignment vertical="center"/>
    </xf>
    <xf numFmtId="16" fontId="282" fillId="3" borderId="136" xfId="152" applyNumberFormat="1" applyFont="1" applyFill="1" applyBorder="1" applyAlignment="1">
      <alignment horizontal="center" vertical="center"/>
    </xf>
    <xf numFmtId="0" fontId="273" fillId="0" borderId="0" xfId="0" applyFont="1" applyFill="1" applyAlignment="1">
      <alignment vertical="center"/>
    </xf>
    <xf numFmtId="0" fontId="73" fillId="0" borderId="162" xfId="0" applyFont="1" applyFill="1" applyBorder="1" applyAlignment="1">
      <alignment horizontal="center" vertical="center"/>
    </xf>
    <xf numFmtId="43" fontId="73" fillId="0" borderId="162" xfId="1" applyFont="1" applyFill="1" applyBorder="1" applyAlignment="1">
      <alignment horizontal="center" vertical="center"/>
    </xf>
    <xf numFmtId="43" fontId="58" fillId="0" borderId="0" xfId="1" applyFont="1" applyAlignment="1">
      <alignment horizontal="center"/>
    </xf>
    <xf numFmtId="0" fontId="70" fillId="0" borderId="0" xfId="0" applyFont="1" applyFill="1" applyAlignment="1">
      <alignment horizontal="center" vertical="center"/>
    </xf>
    <xf numFmtId="43" fontId="70" fillId="0" borderId="0" xfId="1" applyFont="1" applyFill="1" applyAlignment="1">
      <alignment horizontal="center" vertical="center"/>
    </xf>
    <xf numFmtId="0" fontId="56" fillId="0" borderId="162" xfId="0" applyFont="1" applyFill="1" applyBorder="1" applyAlignment="1">
      <alignment horizontal="center" vertical="center"/>
    </xf>
    <xf numFmtId="0" fontId="57" fillId="0" borderId="0" xfId="0" applyFont="1" applyFill="1" applyAlignment="1">
      <alignment horizontal="center"/>
    </xf>
    <xf numFmtId="0" fontId="53" fillId="0" borderId="0" xfId="0" applyFont="1" applyFill="1" applyAlignment="1">
      <alignment horizontal="center" vertical="center"/>
    </xf>
    <xf numFmtId="0" fontId="42" fillId="0" borderId="0" xfId="0" applyFont="1" applyFill="1" applyAlignment="1">
      <alignment horizontal="left"/>
    </xf>
    <xf numFmtId="0" fontId="43" fillId="0" borderId="159" xfId="0" applyFont="1" applyFill="1" applyBorder="1" applyAlignment="1">
      <alignment horizontal="center" vertical="center"/>
    </xf>
    <xf numFmtId="0" fontId="40" fillId="0" borderId="0" xfId="0" applyFont="1" applyFill="1" applyAlignment="1">
      <alignment horizontal="left" vertical="center"/>
    </xf>
    <xf numFmtId="0" fontId="6" fillId="16" borderId="35" xfId="0" applyFont="1" applyFill="1" applyBorder="1" applyAlignment="1">
      <alignment horizontal="center" vertical="center"/>
    </xf>
    <xf numFmtId="0" fontId="0" fillId="0" borderId="0" xfId="150" applyFont="1" applyFill="1" applyAlignment="1">
      <alignment vertical="center"/>
    </xf>
    <xf numFmtId="0" fontId="6" fillId="0" borderId="0" xfId="150" applyFont="1" applyFill="1" applyAlignment="1">
      <alignment vertical="center"/>
    </xf>
    <xf numFmtId="0" fontId="41" fillId="0" borderId="0" xfId="0" applyFont="1" applyFill="1" applyAlignment="1">
      <alignment horizontal="left" vertical="center"/>
    </xf>
    <xf numFmtId="0" fontId="6" fillId="16" borderId="105" xfId="0" applyFont="1" applyFill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5" xfId="0" applyFont="1" applyBorder="1" applyAlignment="1">
      <alignment horizontal="center" vertical="center"/>
    </xf>
    <xf numFmtId="14" fontId="31" fillId="0" borderId="51" xfId="0" applyNumberFormat="1" applyFont="1" applyFill="1" applyBorder="1" applyAlignment="1">
      <alignment horizontal="center" vertical="center"/>
    </xf>
    <xf numFmtId="14" fontId="31" fillId="0" borderId="33" xfId="0" applyNumberFormat="1" applyFont="1" applyFill="1" applyBorder="1" applyAlignment="1">
      <alignment horizontal="center" vertical="center"/>
    </xf>
    <xf numFmtId="16" fontId="25" fillId="0" borderId="113" xfId="0" applyNumberFormat="1" applyFont="1" applyBorder="1" applyAlignment="1">
      <alignment horizontal="center" vertical="center"/>
    </xf>
    <xf numFmtId="0" fontId="25" fillId="0" borderId="113" xfId="0" applyFont="1" applyBorder="1" applyAlignment="1">
      <alignment horizontal="center" vertical="center"/>
    </xf>
    <xf numFmtId="16" fontId="25" fillId="0" borderId="13" xfId="0" applyNumberFormat="1" applyFont="1" applyBorder="1" applyAlignment="1">
      <alignment horizontal="center" vertical="center"/>
    </xf>
    <xf numFmtId="16" fontId="25" fillId="0" borderId="18" xfId="0" applyNumberFormat="1" applyFont="1" applyBorder="1" applyAlignment="1">
      <alignment horizontal="center" vertical="center"/>
    </xf>
    <xf numFmtId="16" fontId="25" fillId="0" borderId="4" xfId="0" applyNumberFormat="1" applyFont="1" applyBorder="1" applyAlignment="1">
      <alignment horizontal="center" vertical="center"/>
    </xf>
    <xf numFmtId="0" fontId="25" fillId="0" borderId="4" xfId="0" applyFont="1" applyBorder="1" applyAlignment="1">
      <alignment horizontal="center" vertical="center"/>
    </xf>
    <xf numFmtId="0" fontId="25" fillId="0" borderId="18" xfId="0" applyFont="1" applyBorder="1" applyAlignment="1">
      <alignment horizontal="center" vertical="center"/>
    </xf>
    <xf numFmtId="16" fontId="25" fillId="0" borderId="18" xfId="0" applyNumberFormat="1" applyFont="1" applyFill="1" applyBorder="1" applyAlignment="1">
      <alignment horizontal="center" vertical="center"/>
    </xf>
    <xf numFmtId="0" fontId="25" fillId="0" borderId="4" xfId="0" applyFont="1" applyFill="1" applyBorder="1" applyAlignment="1">
      <alignment horizontal="center" vertical="center"/>
    </xf>
    <xf numFmtId="16" fontId="25" fillId="0" borderId="13" xfId="0" applyNumberFormat="1" applyFont="1" applyFill="1" applyBorder="1" applyAlignment="1">
      <alignment horizontal="center" vertical="center"/>
    </xf>
    <xf numFmtId="16" fontId="25" fillId="0" borderId="4" xfId="0" applyNumberFormat="1" applyFont="1" applyFill="1" applyBorder="1" applyAlignment="1">
      <alignment horizontal="center" vertical="center"/>
    </xf>
    <xf numFmtId="16" fontId="25" fillId="0" borderId="4" xfId="0" applyNumberFormat="1" applyFont="1" applyFill="1" applyBorder="1" applyAlignment="1">
      <alignment vertical="center"/>
    </xf>
    <xf numFmtId="0" fontId="25" fillId="0" borderId="18" xfId="0" applyFont="1" applyFill="1" applyBorder="1" applyAlignment="1">
      <alignment horizontal="center" vertical="center"/>
    </xf>
    <xf numFmtId="16" fontId="24" fillId="0" borderId="13" xfId="0" applyNumberFormat="1" applyFont="1" applyFill="1" applyBorder="1" applyAlignment="1">
      <alignment horizontal="center" vertical="center"/>
    </xf>
    <xf numFmtId="0" fontId="24" fillId="0" borderId="18" xfId="0" applyFont="1" applyFill="1" applyBorder="1" applyAlignment="1">
      <alignment horizontal="center" vertical="center"/>
    </xf>
    <xf numFmtId="0" fontId="24" fillId="0" borderId="4" xfId="0" applyFont="1" applyFill="1" applyBorder="1" applyAlignment="1">
      <alignment horizontal="center" vertical="center"/>
    </xf>
    <xf numFmtId="0" fontId="24" fillId="0" borderId="13" xfId="0" applyFont="1" applyFill="1" applyBorder="1" applyAlignment="1">
      <alignment horizontal="center" vertical="center"/>
    </xf>
    <xf numFmtId="16" fontId="24" fillId="0" borderId="110" xfId="0" applyNumberFormat="1" applyFont="1" applyFill="1" applyBorder="1" applyAlignment="1">
      <alignment horizontal="center" vertical="center"/>
    </xf>
    <xf numFmtId="0" fontId="24" fillId="0" borderId="113" xfId="0" applyFont="1" applyFill="1" applyBorder="1" applyAlignment="1">
      <alignment horizontal="center" vertical="center"/>
    </xf>
    <xf numFmtId="0" fontId="24" fillId="0" borderId="30" xfId="0" applyFont="1" applyFill="1" applyBorder="1" applyAlignment="1">
      <alignment horizontal="center" vertical="center"/>
    </xf>
    <xf numFmtId="0" fontId="107" fillId="11" borderId="189" xfId="0" applyFont="1" applyFill="1" applyBorder="1" applyAlignment="1">
      <alignment horizontal="center" vertical="center"/>
    </xf>
    <xf numFmtId="0" fontId="272" fillId="0" borderId="0" xfId="0" applyFont="1" applyAlignment="1">
      <alignment horizontal="left"/>
    </xf>
    <xf numFmtId="0" fontId="276" fillId="0" borderId="159" xfId="0" applyFont="1" applyBorder="1" applyAlignment="1">
      <alignment horizontal="center" vertical="center"/>
    </xf>
    <xf numFmtId="0" fontId="106" fillId="0" borderId="0" xfId="0" applyFont="1" applyAlignment="1">
      <alignment horizontal="left" vertical="center"/>
    </xf>
    <xf numFmtId="0" fontId="40" fillId="0" borderId="0" xfId="0" applyFont="1" applyAlignment="1">
      <alignment horizontal="left" vertical="center"/>
    </xf>
    <xf numFmtId="0" fontId="6" fillId="11" borderId="189" xfId="0" applyFont="1" applyFill="1" applyBorder="1" applyAlignment="1">
      <alignment horizontal="center" vertical="center"/>
    </xf>
    <xf numFmtId="0" fontId="108" fillId="0" borderId="0" xfId="5943" applyFont="1" applyAlignment="1">
      <alignment vertical="center"/>
    </xf>
    <xf numFmtId="0" fontId="107" fillId="0" borderId="0" xfId="5943" applyFont="1" applyAlignment="1">
      <alignment vertical="center"/>
    </xf>
    <xf numFmtId="0" fontId="6" fillId="0" borderId="0" xfId="150" applyFont="1" applyAlignment="1">
      <alignment vertical="center"/>
    </xf>
    <xf numFmtId="0" fontId="42" fillId="0" borderId="0" xfId="0" applyFont="1" applyAlignment="1">
      <alignment horizontal="left"/>
    </xf>
    <xf numFmtId="0" fontId="43" fillId="0" borderId="159" xfId="0" applyFont="1" applyBorder="1" applyAlignment="1">
      <alignment horizontal="center" vertical="center"/>
    </xf>
    <xf numFmtId="16" fontId="288" fillId="2" borderId="82" xfId="152" applyNumberFormat="1" applyFont="1" applyFill="1" applyBorder="1" applyAlignment="1">
      <alignment horizontal="center" vertical="center"/>
    </xf>
    <xf numFmtId="16" fontId="288" fillId="2" borderId="10" xfId="152" applyNumberFormat="1" applyFont="1" applyFill="1" applyBorder="1" applyAlignment="1">
      <alignment horizontal="center" vertical="center"/>
    </xf>
    <xf numFmtId="16" fontId="288" fillId="2" borderId="11" xfId="152" applyNumberFormat="1" applyFont="1" applyFill="1" applyBorder="1" applyAlignment="1">
      <alignment horizontal="center" vertical="center"/>
    </xf>
    <xf numFmtId="16" fontId="288" fillId="2" borderId="209" xfId="152" applyNumberFormat="1" applyFont="1" applyFill="1" applyBorder="1" applyAlignment="1">
      <alignment horizontal="center" vertical="center"/>
    </xf>
    <xf numFmtId="16" fontId="288" fillId="2" borderId="187" xfId="152" applyNumberFormat="1" applyFont="1" applyFill="1" applyBorder="1" applyAlignment="1">
      <alignment horizontal="center" vertical="center"/>
    </xf>
    <xf numFmtId="16" fontId="288" fillId="2" borderId="192" xfId="152" applyNumberFormat="1" applyFont="1" applyFill="1" applyBorder="1" applyAlignment="1">
      <alignment horizontal="center" vertical="center"/>
    </xf>
    <xf numFmtId="16" fontId="288" fillId="2" borderId="205" xfId="152" applyNumberFormat="1" applyFont="1" applyFill="1" applyBorder="1" applyAlignment="1">
      <alignment horizontal="center" vertical="center"/>
    </xf>
    <xf numFmtId="16" fontId="288" fillId="2" borderId="206" xfId="152" applyNumberFormat="1" applyFont="1" applyFill="1" applyBorder="1" applyAlignment="1">
      <alignment horizontal="center" vertical="center"/>
    </xf>
    <xf numFmtId="16" fontId="288" fillId="2" borderId="207" xfId="152" applyNumberFormat="1" applyFont="1" applyFill="1" applyBorder="1" applyAlignment="1">
      <alignment horizontal="center" vertical="center"/>
    </xf>
    <xf numFmtId="16" fontId="6" fillId="2" borderId="205" xfId="152" applyNumberFormat="1" applyFont="1" applyFill="1" applyBorder="1" applyAlignment="1">
      <alignment horizontal="center" vertical="center"/>
    </xf>
    <xf numFmtId="16" fontId="6" fillId="2" borderId="206" xfId="152" applyNumberFormat="1" applyFont="1" applyFill="1" applyBorder="1" applyAlignment="1">
      <alignment horizontal="center" vertical="center"/>
    </xf>
    <xf numFmtId="16" fontId="6" fillId="2" borderId="207" xfId="152" applyNumberFormat="1" applyFont="1" applyFill="1" applyBorder="1" applyAlignment="1">
      <alignment horizontal="center" vertical="center"/>
    </xf>
    <xf numFmtId="0" fontId="3" fillId="0" borderId="0" xfId="152" applyFont="1" applyFill="1" applyAlignment="1">
      <alignment horizontal="center" vertical="center"/>
    </xf>
    <xf numFmtId="0" fontId="5" fillId="0" borderId="0" xfId="152" applyFont="1" applyFill="1" applyBorder="1" applyAlignment="1">
      <alignment horizontal="center" vertical="center"/>
    </xf>
    <xf numFmtId="0" fontId="6" fillId="0" borderId="0" xfId="152" applyNumberFormat="1" applyFont="1" applyFill="1" applyBorder="1" applyAlignment="1">
      <alignment horizontal="left"/>
    </xf>
    <xf numFmtId="0" fontId="7" fillId="0" borderId="0" xfId="152" applyNumberFormat="1" applyFont="1" applyFill="1" applyBorder="1" applyAlignment="1">
      <alignment horizontal="left"/>
    </xf>
    <xf numFmtId="16" fontId="6" fillId="2" borderId="9" xfId="152" applyNumberFormat="1" applyFont="1" applyFill="1" applyBorder="1" applyAlignment="1">
      <alignment horizontal="center" vertical="center"/>
    </xf>
    <xf numFmtId="16" fontId="6" fillId="2" borderId="86" xfId="152" applyNumberFormat="1" applyFont="1" applyFill="1" applyBorder="1" applyAlignment="1">
      <alignment horizontal="center" vertical="center"/>
    </xf>
    <xf numFmtId="16" fontId="6" fillId="2" borderId="117" xfId="152" applyNumberFormat="1" applyFont="1" applyFill="1" applyBorder="1" applyAlignment="1">
      <alignment horizontal="center" vertical="center"/>
    </xf>
    <xf numFmtId="16" fontId="6" fillId="2" borderId="209" xfId="152" applyNumberFormat="1" applyFont="1" applyFill="1" applyBorder="1" applyAlignment="1">
      <alignment horizontal="center" vertical="center"/>
    </xf>
    <xf numFmtId="16" fontId="6" fillId="2" borderId="187" xfId="152" applyNumberFormat="1" applyFont="1" applyFill="1" applyBorder="1" applyAlignment="1">
      <alignment horizontal="center" vertical="center"/>
    </xf>
    <xf numFmtId="16" fontId="6" fillId="2" borderId="192" xfId="152" applyNumberFormat="1" applyFont="1" applyFill="1" applyBorder="1" applyAlignment="1">
      <alignment horizontal="center" vertical="center"/>
    </xf>
    <xf numFmtId="16" fontId="288" fillId="2" borderId="24" xfId="152" applyNumberFormat="1" applyFont="1" applyFill="1" applyBorder="1" applyAlignment="1">
      <alignment horizontal="center" vertical="center"/>
    </xf>
    <xf numFmtId="16" fontId="288" fillId="2" borderId="25" xfId="152" applyNumberFormat="1" applyFont="1" applyFill="1" applyBorder="1" applyAlignment="1">
      <alignment horizontal="center" vertical="center"/>
    </xf>
    <xf numFmtId="165" fontId="13" fillId="0" borderId="107" xfId="5946" applyNumberFormat="1" applyFont="1" applyFill="1" applyBorder="1" applyAlignment="1">
      <alignment horizontal="center" vertical="center"/>
    </xf>
    <xf numFmtId="165" fontId="13" fillId="0" borderId="212" xfId="5946" applyNumberFormat="1" applyFont="1" applyFill="1" applyBorder="1" applyAlignment="1">
      <alignment horizontal="center" vertical="center"/>
    </xf>
    <xf numFmtId="165" fontId="13" fillId="0" borderId="8" xfId="5946" applyNumberFormat="1" applyFont="1" applyFill="1" applyBorder="1" applyAlignment="1">
      <alignment horizontal="center" vertical="center"/>
    </xf>
    <xf numFmtId="14" fontId="13" fillId="0" borderId="144" xfId="5946" applyNumberFormat="1" applyFont="1" applyFill="1" applyBorder="1" applyAlignment="1">
      <alignment horizontal="center" vertical="center"/>
    </xf>
    <xf numFmtId="14" fontId="13" fillId="0" borderId="210" xfId="5946" applyNumberFormat="1" applyFont="1" applyFill="1" applyBorder="1" applyAlignment="1">
      <alignment horizontal="center" vertical="center"/>
    </xf>
    <xf numFmtId="14" fontId="13" fillId="0" borderId="120" xfId="5946" applyNumberFormat="1" applyFont="1" applyFill="1" applyBorder="1" applyAlignment="1">
      <alignment horizontal="center" vertical="center"/>
    </xf>
    <xf numFmtId="165" fontId="13" fillId="0" borderId="33" xfId="5946" applyNumberFormat="1" applyFont="1" applyFill="1" applyBorder="1" applyAlignment="1">
      <alignment horizontal="center" vertical="center"/>
    </xf>
    <xf numFmtId="14" fontId="13" fillId="0" borderId="124" xfId="5946" applyNumberFormat="1" applyFont="1" applyFill="1" applyBorder="1" applyAlignment="1">
      <alignment horizontal="center" vertical="center"/>
    </xf>
    <xf numFmtId="0" fontId="22" fillId="0" borderId="0" xfId="152" applyFont="1" applyFill="1" applyAlignment="1">
      <alignment horizontal="center" vertical="center"/>
    </xf>
    <xf numFmtId="0" fontId="23" fillId="0" borderId="0" xfId="152" applyFont="1" applyFill="1" applyBorder="1" applyAlignment="1">
      <alignment horizontal="center" vertical="center"/>
    </xf>
    <xf numFmtId="0" fontId="22" fillId="0" borderId="0" xfId="152" applyNumberFormat="1" applyFont="1" applyFill="1" applyBorder="1" applyAlignment="1">
      <alignment horizontal="left"/>
    </xf>
    <xf numFmtId="0" fontId="287" fillId="0" borderId="47" xfId="152" applyNumberFormat="1" applyFont="1" applyFill="1" applyBorder="1" applyAlignment="1">
      <alignment horizontal="left"/>
    </xf>
    <xf numFmtId="165" fontId="19" fillId="0" borderId="212" xfId="5946" applyNumberFormat="1" applyFont="1" applyFill="1" applyBorder="1" applyAlignment="1">
      <alignment horizontal="center" vertical="center"/>
    </xf>
    <xf numFmtId="165" fontId="19" fillId="0" borderId="8" xfId="5946" applyNumberFormat="1" applyFont="1" applyFill="1" applyBorder="1" applyAlignment="1">
      <alignment horizontal="center" vertical="center"/>
    </xf>
    <xf numFmtId="14" fontId="19" fillId="0" borderId="212" xfId="5946" applyNumberFormat="1" applyFont="1" applyFill="1" applyBorder="1" applyAlignment="1">
      <alignment horizontal="center" vertical="center"/>
    </xf>
    <xf numFmtId="14" fontId="19" fillId="0" borderId="8" xfId="5946" applyNumberFormat="1" applyFont="1" applyFill="1" applyBorder="1" applyAlignment="1">
      <alignment horizontal="center" vertical="center"/>
    </xf>
    <xf numFmtId="165" fontId="19" fillId="0" borderId="107" xfId="5946" applyNumberFormat="1" applyFont="1" applyFill="1" applyBorder="1" applyAlignment="1">
      <alignment horizontal="center" vertical="center"/>
    </xf>
    <xf numFmtId="14" fontId="19" fillId="0" borderId="108" xfId="5946" applyNumberFormat="1" applyFont="1" applyFill="1" applyBorder="1" applyAlignment="1">
      <alignment horizontal="center" vertical="center"/>
    </xf>
    <xf numFmtId="14" fontId="19" fillId="0" borderId="197" xfId="5946" applyNumberFormat="1" applyFont="1" applyFill="1" applyBorder="1" applyAlignment="1">
      <alignment horizontal="center" vertical="center"/>
    </xf>
    <xf numFmtId="14" fontId="19" fillId="0" borderId="119" xfId="5946" applyNumberFormat="1" applyFont="1" applyFill="1" applyBorder="1" applyAlignment="1">
      <alignment horizontal="center" vertical="center"/>
    </xf>
    <xf numFmtId="14" fontId="19" fillId="0" borderId="144" xfId="5946" applyNumberFormat="1" applyFont="1" applyFill="1" applyBorder="1" applyAlignment="1">
      <alignment horizontal="center" vertical="center"/>
    </xf>
    <xf numFmtId="14" fontId="19" fillId="0" borderId="210" xfId="5946" applyNumberFormat="1" applyFont="1" applyFill="1" applyBorder="1" applyAlignment="1">
      <alignment horizontal="center" vertical="center"/>
    </xf>
    <xf numFmtId="14" fontId="19" fillId="0" borderId="120" xfId="5946" applyNumberFormat="1" applyFont="1" applyFill="1" applyBorder="1" applyAlignment="1">
      <alignment horizontal="center" vertical="center"/>
    </xf>
    <xf numFmtId="16" fontId="22" fillId="2" borderId="82" xfId="152" applyNumberFormat="1" applyFont="1" applyFill="1" applyBorder="1" applyAlignment="1">
      <alignment horizontal="center" vertical="center"/>
    </xf>
    <xf numFmtId="16" fontId="22" fillId="2" borderId="10" xfId="152" applyNumberFormat="1" applyFont="1" applyFill="1" applyBorder="1" applyAlignment="1">
      <alignment horizontal="center" vertical="center"/>
    </xf>
    <xf numFmtId="16" fontId="22" fillId="2" borderId="11" xfId="152" applyNumberFormat="1" applyFont="1" applyFill="1" applyBorder="1" applyAlignment="1">
      <alignment horizontal="center" vertical="center"/>
    </xf>
    <xf numFmtId="16" fontId="22" fillId="2" borderId="209" xfId="152" applyNumberFormat="1" applyFont="1" applyFill="1" applyBorder="1" applyAlignment="1">
      <alignment horizontal="center" vertical="center"/>
    </xf>
    <xf numFmtId="16" fontId="22" fillId="2" borderId="24" xfId="152" applyNumberFormat="1" applyFont="1" applyFill="1" applyBorder="1" applyAlignment="1">
      <alignment horizontal="center" vertical="center"/>
    </xf>
    <xf numFmtId="16" fontId="22" fillId="2" borderId="25" xfId="152" applyNumberFormat="1" applyFont="1" applyFill="1" applyBorder="1" applyAlignment="1">
      <alignment horizontal="center" vertical="center"/>
    </xf>
    <xf numFmtId="16" fontId="22" fillId="2" borderId="205" xfId="152" applyNumberFormat="1" applyFont="1" applyFill="1" applyBorder="1" applyAlignment="1">
      <alignment horizontal="center" vertical="center"/>
    </xf>
    <xf numFmtId="16" fontId="22" fillId="2" borderId="206" xfId="152" applyNumberFormat="1" applyFont="1" applyFill="1" applyBorder="1" applyAlignment="1">
      <alignment horizontal="center" vertical="center"/>
    </xf>
    <xf numFmtId="16" fontId="22" fillId="2" borderId="207" xfId="152" applyNumberFormat="1" applyFont="1" applyFill="1" applyBorder="1" applyAlignment="1">
      <alignment horizontal="center" vertical="center"/>
    </xf>
    <xf numFmtId="165" fontId="282" fillId="3" borderId="96" xfId="5946" applyNumberFormat="1" applyFont="1" applyFill="1" applyBorder="1" applyAlignment="1">
      <alignment horizontal="center" vertical="center"/>
    </xf>
    <xf numFmtId="165" fontId="282" fillId="3" borderId="140" xfId="5946" applyNumberFormat="1" applyFont="1" applyFill="1" applyBorder="1" applyAlignment="1">
      <alignment horizontal="center" vertical="center"/>
    </xf>
    <xf numFmtId="165" fontId="282" fillId="3" borderId="142" xfId="5946" applyNumberFormat="1" applyFont="1" applyFill="1" applyBorder="1" applyAlignment="1">
      <alignment horizontal="center" vertical="center"/>
    </xf>
    <xf numFmtId="16" fontId="282" fillId="3" borderId="139" xfId="152" applyNumberFormat="1" applyFont="1" applyFill="1" applyBorder="1" applyAlignment="1">
      <alignment horizontal="center" vertical="center"/>
    </xf>
    <xf numFmtId="16" fontId="282" fillId="3" borderId="141" xfId="152" applyNumberFormat="1" applyFont="1" applyFill="1" applyBorder="1" applyAlignment="1">
      <alignment horizontal="center" vertical="center"/>
    </xf>
    <xf numFmtId="16" fontId="282" fillId="3" borderId="143" xfId="152" applyNumberFormat="1" applyFont="1" applyFill="1" applyBorder="1" applyAlignment="1">
      <alignment horizontal="center" vertical="center"/>
    </xf>
    <xf numFmtId="16" fontId="280" fillId="2" borderId="9" xfId="152" applyNumberFormat="1" applyFont="1" applyFill="1" applyBorder="1" applyAlignment="1">
      <alignment horizontal="center" vertical="center"/>
    </xf>
    <xf numFmtId="16" fontId="280" fillId="2" borderId="86" xfId="152" applyNumberFormat="1" applyFont="1" applyFill="1" applyBorder="1" applyAlignment="1">
      <alignment horizontal="center" vertical="center"/>
    </xf>
    <xf numFmtId="16" fontId="280" fillId="2" borderId="117" xfId="152" applyNumberFormat="1" applyFont="1" applyFill="1" applyBorder="1" applyAlignment="1">
      <alignment horizontal="center" vertical="center"/>
    </xf>
    <xf numFmtId="16" fontId="280" fillId="2" borderId="209" xfId="152" applyNumberFormat="1" applyFont="1" applyFill="1" applyBorder="1" applyAlignment="1">
      <alignment horizontal="center" vertical="center"/>
    </xf>
    <xf numFmtId="16" fontId="280" fillId="2" borderId="24" xfId="152" applyNumberFormat="1" applyFont="1" applyFill="1" applyBorder="1" applyAlignment="1">
      <alignment horizontal="center" vertical="center"/>
    </xf>
    <xf numFmtId="16" fontId="280" fillId="2" borderId="25" xfId="152" applyNumberFormat="1" applyFont="1" applyFill="1" applyBorder="1" applyAlignment="1">
      <alignment horizontal="center" vertical="center"/>
    </xf>
    <xf numFmtId="16" fontId="280" fillId="2" borderId="205" xfId="152" applyNumberFormat="1" applyFont="1" applyFill="1" applyBorder="1" applyAlignment="1">
      <alignment horizontal="center" vertical="center"/>
    </xf>
    <xf numFmtId="16" fontId="280" fillId="2" borderId="206" xfId="152" applyNumberFormat="1" applyFont="1" applyFill="1" applyBorder="1" applyAlignment="1">
      <alignment horizontal="center" vertical="center"/>
    </xf>
    <xf numFmtId="16" fontId="280" fillId="2" borderId="207" xfId="152" applyNumberFormat="1" applyFont="1" applyFill="1" applyBorder="1" applyAlignment="1">
      <alignment horizontal="center" vertical="center"/>
    </xf>
    <xf numFmtId="16" fontId="280" fillId="2" borderId="187" xfId="152" applyNumberFormat="1" applyFont="1" applyFill="1" applyBorder="1" applyAlignment="1">
      <alignment horizontal="center" vertical="center"/>
    </xf>
    <xf numFmtId="16" fontId="280" fillId="2" borderId="192" xfId="152" applyNumberFormat="1" applyFont="1" applyFill="1" applyBorder="1" applyAlignment="1">
      <alignment horizontal="center" vertical="center"/>
    </xf>
    <xf numFmtId="165" fontId="282" fillId="0" borderId="96" xfId="5946" applyNumberFormat="1" applyFont="1" applyFill="1" applyBorder="1" applyAlignment="1">
      <alignment horizontal="center" vertical="center"/>
    </xf>
    <xf numFmtId="165" fontId="282" fillId="0" borderId="140" xfId="5946" applyNumberFormat="1" applyFont="1" applyFill="1" applyBorder="1" applyAlignment="1">
      <alignment horizontal="center" vertical="center"/>
    </xf>
    <xf numFmtId="165" fontId="282" fillId="0" borderId="142" xfId="5946" applyNumberFormat="1" applyFont="1" applyFill="1" applyBorder="1" applyAlignment="1">
      <alignment horizontal="center" vertical="center"/>
    </xf>
    <xf numFmtId="0" fontId="282" fillId="0" borderId="139" xfId="152" applyNumberFormat="1" applyFont="1" applyFill="1" applyBorder="1" applyAlignment="1">
      <alignment horizontal="center" vertical="center"/>
    </xf>
    <xf numFmtId="0" fontId="282" fillId="0" borderId="141" xfId="152" applyNumberFormat="1" applyFont="1" applyFill="1" applyBorder="1" applyAlignment="1">
      <alignment horizontal="center" vertical="center"/>
    </xf>
    <xf numFmtId="0" fontId="282" fillId="0" borderId="143" xfId="152" applyNumberFormat="1" applyFont="1" applyFill="1" applyBorder="1" applyAlignment="1">
      <alignment horizontal="center" vertical="center"/>
    </xf>
    <xf numFmtId="2" fontId="282" fillId="0" borderId="139" xfId="152" applyNumberFormat="1" applyFont="1" applyFill="1" applyBorder="1" applyAlignment="1">
      <alignment horizontal="center" vertical="center"/>
    </xf>
    <xf numFmtId="2" fontId="282" fillId="0" borderId="141" xfId="152" applyNumberFormat="1" applyFont="1" applyFill="1" applyBorder="1" applyAlignment="1">
      <alignment horizontal="center" vertical="center"/>
    </xf>
    <xf numFmtId="2" fontId="282" fillId="0" borderId="143" xfId="152" applyNumberFormat="1" applyFont="1" applyFill="1" applyBorder="1" applyAlignment="1">
      <alignment horizontal="center" vertical="center"/>
    </xf>
    <xf numFmtId="16" fontId="282" fillId="0" borderId="139" xfId="152" applyNumberFormat="1" applyFont="1" applyFill="1" applyBorder="1" applyAlignment="1">
      <alignment horizontal="center" vertical="center"/>
    </xf>
    <xf numFmtId="16" fontId="282" fillId="0" borderId="143" xfId="152" applyNumberFormat="1" applyFont="1" applyFill="1" applyBorder="1" applyAlignment="1">
      <alignment horizontal="center" vertical="center"/>
    </xf>
    <xf numFmtId="165" fontId="282" fillId="0" borderId="48" xfId="5946" applyNumberFormat="1" applyFont="1" applyFill="1" applyBorder="1" applyAlignment="1">
      <alignment horizontal="center" vertical="center"/>
    </xf>
    <xf numFmtId="165" fontId="282" fillId="0" borderId="49" xfId="5946" applyNumberFormat="1" applyFont="1" applyFill="1" applyBorder="1" applyAlignment="1">
      <alignment horizontal="center" vertical="center"/>
    </xf>
    <xf numFmtId="165" fontId="282" fillId="0" borderId="50" xfId="5946" applyNumberFormat="1" applyFont="1" applyFill="1" applyBorder="1" applyAlignment="1">
      <alignment horizontal="center" vertical="center"/>
    </xf>
    <xf numFmtId="16" fontId="282" fillId="0" borderId="132" xfId="152" applyNumberFormat="1" applyFont="1" applyFill="1" applyBorder="1" applyAlignment="1">
      <alignment horizontal="center" vertical="center"/>
    </xf>
    <xf numFmtId="16" fontId="282" fillId="0" borderId="136" xfId="152" applyNumberFormat="1" applyFont="1" applyFill="1" applyBorder="1" applyAlignment="1">
      <alignment horizontal="center" vertical="center"/>
    </xf>
    <xf numFmtId="16" fontId="282" fillId="0" borderId="134" xfId="152" applyNumberFormat="1" applyFont="1" applyFill="1" applyBorder="1" applyAlignment="1">
      <alignment horizontal="center" vertical="center"/>
    </xf>
    <xf numFmtId="3" fontId="14" fillId="0" borderId="48" xfId="158" applyNumberFormat="1" applyFont="1" applyBorder="1" applyAlignment="1">
      <alignment horizontal="center" vertical="center" wrapText="1"/>
    </xf>
    <xf numFmtId="3" fontId="14" fillId="0" borderId="50" xfId="158" applyNumberFormat="1" applyFont="1" applyBorder="1" applyAlignment="1">
      <alignment horizontal="center" vertical="center" wrapText="1"/>
    </xf>
    <xf numFmtId="0" fontId="278" fillId="0" borderId="0" xfId="152" applyFont="1" applyFill="1" applyBorder="1" applyAlignment="1">
      <alignment horizontal="center" vertical="center"/>
    </xf>
    <xf numFmtId="0" fontId="279" fillId="0" borderId="0" xfId="152" applyFont="1" applyFill="1" applyBorder="1" applyAlignment="1">
      <alignment horizontal="center" vertical="center"/>
    </xf>
    <xf numFmtId="0" fontId="280" fillId="0" borderId="0" xfId="152" applyNumberFormat="1" applyFont="1" applyFill="1" applyBorder="1" applyAlignment="1">
      <alignment horizontal="left"/>
    </xf>
    <xf numFmtId="0" fontId="281" fillId="0" borderId="47" xfId="152" applyNumberFormat="1" applyFont="1" applyFill="1" applyBorder="1" applyAlignment="1">
      <alignment horizontal="left"/>
    </xf>
    <xf numFmtId="165" fontId="109" fillId="0" borderId="107" xfId="157" applyNumberFormat="1" applyFont="1" applyFill="1" applyBorder="1" applyAlignment="1">
      <alignment horizontal="center" vertical="center"/>
    </xf>
    <xf numFmtId="165" fontId="109" fillId="0" borderId="6" xfId="157" applyNumberFormat="1" applyFont="1" applyFill="1" applyBorder="1" applyAlignment="1">
      <alignment horizontal="center" vertical="center"/>
    </xf>
    <xf numFmtId="165" fontId="109" fillId="0" borderId="8" xfId="157" applyNumberFormat="1" applyFont="1" applyFill="1" applyBorder="1" applyAlignment="1">
      <alignment horizontal="center" vertical="center"/>
    </xf>
    <xf numFmtId="14" fontId="109" fillId="0" borderId="144" xfId="157" applyNumberFormat="1" applyFont="1" applyFill="1" applyBorder="1" applyAlignment="1">
      <alignment horizontal="center" vertical="center"/>
    </xf>
    <xf numFmtId="14" fontId="109" fillId="0" borderId="17" xfId="157" applyNumberFormat="1" applyFont="1" applyFill="1" applyBorder="1" applyAlignment="1">
      <alignment horizontal="center" vertical="center"/>
    </xf>
    <xf numFmtId="14" fontId="109" fillId="0" borderId="120" xfId="157" applyNumberFormat="1" applyFont="1" applyFill="1" applyBorder="1" applyAlignment="1">
      <alignment horizontal="center" vertical="center"/>
    </xf>
    <xf numFmtId="16" fontId="118" fillId="2" borderId="82" xfId="154" applyNumberFormat="1" applyFont="1" applyFill="1" applyBorder="1" applyAlignment="1">
      <alignment horizontal="center" vertical="center"/>
    </xf>
    <xf numFmtId="16" fontId="118" fillId="2" borderId="10" xfId="154" applyNumberFormat="1" applyFont="1" applyFill="1" applyBorder="1" applyAlignment="1">
      <alignment horizontal="center" vertical="center"/>
    </xf>
    <xf numFmtId="16" fontId="118" fillId="2" borderId="11" xfId="154" applyNumberFormat="1" applyFont="1" applyFill="1" applyBorder="1" applyAlignment="1">
      <alignment horizontal="center" vertical="center"/>
    </xf>
    <xf numFmtId="16" fontId="118" fillId="2" borderId="23" xfId="154" applyNumberFormat="1" applyFont="1" applyFill="1" applyBorder="1" applyAlignment="1">
      <alignment horizontal="center" vertical="center"/>
    </xf>
    <xf numFmtId="16" fontId="118" fillId="2" borderId="24" xfId="154" applyNumberFormat="1" applyFont="1" applyFill="1" applyBorder="1" applyAlignment="1">
      <alignment horizontal="center" vertical="center"/>
    </xf>
    <xf numFmtId="16" fontId="118" fillId="2" borderId="25" xfId="154" applyNumberFormat="1" applyFont="1" applyFill="1" applyBorder="1" applyAlignment="1">
      <alignment horizontal="center" vertical="center"/>
    </xf>
    <xf numFmtId="16" fontId="118" fillId="2" borderId="26" xfId="154" applyNumberFormat="1" applyFont="1" applyFill="1" applyBorder="1" applyAlignment="1">
      <alignment horizontal="center" vertical="center"/>
    </xf>
    <xf numFmtId="16" fontId="118" fillId="2" borderId="27" xfId="154" applyNumberFormat="1" applyFont="1" applyFill="1" applyBorder="1" applyAlignment="1">
      <alignment horizontal="center" vertical="center"/>
    </xf>
    <xf numFmtId="16" fontId="118" fillId="2" borderId="28" xfId="154" applyNumberFormat="1" applyFont="1" applyFill="1" applyBorder="1" applyAlignment="1">
      <alignment horizontal="center" vertical="center"/>
    </xf>
    <xf numFmtId="0" fontId="110" fillId="0" borderId="0" xfId="154" applyFont="1" applyFill="1" applyAlignment="1">
      <alignment horizontal="center" vertical="center"/>
    </xf>
    <xf numFmtId="0" fontId="107" fillId="0" borderId="0" xfId="154" applyFont="1" applyFill="1" applyBorder="1" applyAlignment="1">
      <alignment horizontal="center" vertical="center"/>
    </xf>
    <xf numFmtId="0" fontId="110" fillId="0" borderId="0" xfId="154" applyNumberFormat="1" applyFont="1" applyFill="1" applyBorder="1" applyAlignment="1">
      <alignment horizontal="left"/>
    </xf>
    <xf numFmtId="0" fontId="113" fillId="0" borderId="47" xfId="154" applyNumberFormat="1" applyFont="1" applyFill="1" applyBorder="1" applyAlignment="1">
      <alignment horizontal="left"/>
    </xf>
    <xf numFmtId="0" fontId="11" fillId="0" borderId="0" xfId="152" applyNumberFormat="1" applyFont="1" applyFill="1" applyBorder="1" applyAlignment="1">
      <alignment horizontal="left"/>
    </xf>
    <xf numFmtId="0" fontId="11" fillId="0" borderId="0" xfId="152" applyFont="1" applyFill="1" applyAlignment="1">
      <alignment horizontal="center" vertical="center"/>
    </xf>
    <xf numFmtId="16" fontId="11" fillId="2" borderId="82" xfId="152" applyNumberFormat="1" applyFont="1" applyFill="1" applyBorder="1" applyAlignment="1">
      <alignment horizontal="center" vertical="center"/>
    </xf>
    <xf numFmtId="16" fontId="11" fillId="2" borderId="10" xfId="152" applyNumberFormat="1" applyFont="1" applyFill="1" applyBorder="1" applyAlignment="1">
      <alignment horizontal="center" vertical="center"/>
    </xf>
    <xf numFmtId="16" fontId="11" fillId="2" borderId="11" xfId="152" applyNumberFormat="1" applyFont="1" applyFill="1" applyBorder="1" applyAlignment="1">
      <alignment horizontal="center" vertical="center"/>
    </xf>
    <xf numFmtId="16" fontId="11" fillId="2" borderId="23" xfId="152" applyNumberFormat="1" applyFont="1" applyFill="1" applyBorder="1" applyAlignment="1">
      <alignment horizontal="center" vertical="center"/>
    </xf>
    <xf numFmtId="16" fontId="11" fillId="2" borderId="24" xfId="152" applyNumberFormat="1" applyFont="1" applyFill="1" applyBorder="1" applyAlignment="1">
      <alignment horizontal="center" vertical="center"/>
    </xf>
    <xf numFmtId="16" fontId="11" fillId="2" borderId="25" xfId="152" applyNumberFormat="1" applyFont="1" applyFill="1" applyBorder="1" applyAlignment="1">
      <alignment horizontal="center" vertical="center"/>
    </xf>
    <xf numFmtId="165" fontId="13" fillId="0" borderId="107" xfId="114" applyNumberFormat="1" applyFont="1" applyFill="1" applyBorder="1" applyAlignment="1">
      <alignment horizontal="center" vertical="center"/>
    </xf>
    <xf numFmtId="165" fontId="13" fillId="0" borderId="6" xfId="114" applyNumberFormat="1" applyFont="1" applyFill="1" applyBorder="1" applyAlignment="1">
      <alignment horizontal="center" vertical="center"/>
    </xf>
    <xf numFmtId="165" fontId="13" fillId="0" borderId="8" xfId="114" applyNumberFormat="1" applyFont="1" applyFill="1" applyBorder="1" applyAlignment="1">
      <alignment horizontal="center" vertical="center"/>
    </xf>
    <xf numFmtId="165" fontId="13" fillId="0" borderId="33" xfId="114" applyNumberFormat="1" applyFont="1" applyFill="1" applyBorder="1" applyAlignment="1">
      <alignment horizontal="center" vertical="center"/>
    </xf>
    <xf numFmtId="165" fontId="13" fillId="0" borderId="147" xfId="114" applyNumberFormat="1" applyFont="1" applyFill="1" applyBorder="1" applyAlignment="1">
      <alignment horizontal="center" vertical="center"/>
    </xf>
    <xf numFmtId="165" fontId="13" fillId="0" borderId="58" xfId="114" applyNumberFormat="1" applyFont="1" applyFill="1" applyBorder="1" applyAlignment="1">
      <alignment horizontal="center" vertical="center"/>
    </xf>
    <xf numFmtId="165" fontId="13" fillId="0" borderId="148" xfId="114" applyNumberFormat="1" applyFont="1" applyFill="1" applyBorder="1" applyAlignment="1">
      <alignment horizontal="center" vertical="center"/>
    </xf>
    <xf numFmtId="165" fontId="13" fillId="0" borderId="6" xfId="114" applyNumberFormat="1" applyFont="1" applyFill="1" applyBorder="1" applyAlignment="1" applyProtection="1">
      <alignment horizontal="center" vertical="center"/>
    </xf>
    <xf numFmtId="165" fontId="13" fillId="0" borderId="40" xfId="114" applyNumberFormat="1" applyFont="1" applyFill="1" applyBorder="1" applyAlignment="1">
      <alignment horizontal="center" vertical="center"/>
    </xf>
    <xf numFmtId="16" fontId="11" fillId="2" borderId="26" xfId="152" applyNumberFormat="1" applyFont="1" applyFill="1" applyBorder="1" applyAlignment="1">
      <alignment horizontal="center" vertical="center"/>
    </xf>
    <xf numFmtId="16" fontId="11" fillId="2" borderId="27" xfId="152" applyNumberFormat="1" applyFont="1" applyFill="1" applyBorder="1" applyAlignment="1">
      <alignment horizontal="center" vertical="center"/>
    </xf>
    <xf numFmtId="16" fontId="11" fillId="2" borderId="28" xfId="152" applyNumberFormat="1" applyFont="1" applyFill="1" applyBorder="1" applyAlignment="1">
      <alignment horizontal="center" vertical="center"/>
    </xf>
    <xf numFmtId="16" fontId="22" fillId="2" borderId="23" xfId="152" applyNumberFormat="1" applyFont="1" applyFill="1" applyBorder="1" applyAlignment="1">
      <alignment horizontal="center" vertical="center"/>
    </xf>
    <xf numFmtId="16" fontId="22" fillId="2" borderId="26" xfId="152" applyNumberFormat="1" applyFont="1" applyFill="1" applyBorder="1" applyAlignment="1">
      <alignment horizontal="center" vertical="center"/>
    </xf>
    <xf numFmtId="16" fontId="22" fillId="2" borderId="27" xfId="152" applyNumberFormat="1" applyFont="1" applyFill="1" applyBorder="1" applyAlignment="1">
      <alignment horizontal="center" vertical="center"/>
    </xf>
    <xf numFmtId="16" fontId="22" fillId="2" borderId="28" xfId="152" applyNumberFormat="1" applyFont="1" applyFill="1" applyBorder="1" applyAlignment="1">
      <alignment horizontal="center" vertical="center"/>
    </xf>
    <xf numFmtId="165" fontId="13" fillId="0" borderId="54" xfId="114" applyNumberFormat="1" applyFont="1" applyFill="1" applyBorder="1" applyAlignment="1">
      <alignment horizontal="center" vertical="center"/>
    </xf>
    <xf numFmtId="165" fontId="13" fillId="0" borderId="43" xfId="114" applyNumberFormat="1" applyFont="1" applyFill="1" applyBorder="1" applyAlignment="1">
      <alignment horizontal="center" vertical="center"/>
    </xf>
    <xf numFmtId="165" fontId="19" fillId="0" borderId="107" xfId="114" applyNumberFormat="1" applyFont="1" applyFill="1" applyBorder="1" applyAlignment="1">
      <alignment horizontal="center" vertical="center"/>
    </xf>
    <xf numFmtId="165" fontId="19" fillId="0" borderId="6" xfId="114" applyNumberFormat="1" applyFont="1" applyFill="1" applyBorder="1" applyAlignment="1">
      <alignment horizontal="center" vertical="center"/>
    </xf>
    <xf numFmtId="165" fontId="19" fillId="0" borderId="8" xfId="114" applyNumberFormat="1" applyFont="1" applyFill="1" applyBorder="1" applyAlignment="1">
      <alignment horizontal="center" vertical="center"/>
    </xf>
    <xf numFmtId="165" fontId="19" fillId="0" borderId="147" xfId="114" applyNumberFormat="1" applyFont="1" applyFill="1" applyBorder="1" applyAlignment="1">
      <alignment horizontal="center" vertical="center"/>
    </xf>
    <xf numFmtId="165" fontId="19" fillId="0" borderId="58" xfId="114" applyNumberFormat="1" applyFont="1" applyFill="1" applyBorder="1" applyAlignment="1">
      <alignment horizontal="center" vertical="center"/>
    </xf>
    <xf numFmtId="165" fontId="19" fillId="0" borderId="148" xfId="114" applyNumberFormat="1" applyFont="1" applyFill="1" applyBorder="1" applyAlignment="1">
      <alignment horizontal="center" vertical="center"/>
    </xf>
    <xf numFmtId="14" fontId="13" fillId="0" borderId="124" xfId="152" applyNumberFormat="1" applyFont="1" applyFill="1" applyBorder="1" applyAlignment="1">
      <alignment horizontal="center" vertical="center"/>
    </xf>
    <xf numFmtId="0" fontId="13" fillId="0" borderId="17" xfId="152" applyNumberFormat="1" applyFont="1" applyFill="1" applyBorder="1" applyAlignment="1">
      <alignment horizontal="center" vertical="center"/>
    </xf>
    <xf numFmtId="0" fontId="13" fillId="0" borderId="120" xfId="152" applyNumberFormat="1" applyFont="1" applyFill="1" applyBorder="1" applyAlignment="1">
      <alignment horizontal="center" vertical="center"/>
    </xf>
    <xf numFmtId="14" fontId="13" fillId="0" borderId="144" xfId="152" applyNumberFormat="1" applyFont="1" applyFill="1" applyBorder="1" applyAlignment="1">
      <alignment horizontal="center" vertical="center"/>
    </xf>
    <xf numFmtId="14" fontId="13" fillId="0" borderId="17" xfId="152" applyNumberFormat="1" applyFont="1" applyFill="1" applyBorder="1" applyAlignment="1">
      <alignment horizontal="center" vertical="center"/>
    </xf>
    <xf numFmtId="14" fontId="13" fillId="0" borderId="120" xfId="152" applyNumberFormat="1" applyFont="1" applyFill="1" applyBorder="1" applyAlignment="1">
      <alignment horizontal="center" vertical="center"/>
    </xf>
    <xf numFmtId="14" fontId="13" fillId="0" borderId="144" xfId="114" applyNumberFormat="1" applyFont="1" applyFill="1" applyBorder="1" applyAlignment="1">
      <alignment horizontal="center" vertical="center"/>
    </xf>
    <xf numFmtId="0" fontId="13" fillId="0" borderId="17" xfId="114" applyNumberFormat="1" applyFont="1" applyFill="1" applyBorder="1" applyAlignment="1">
      <alignment horizontal="center" vertical="center"/>
    </xf>
    <xf numFmtId="0" fontId="13" fillId="0" borderId="120" xfId="114" applyNumberFormat="1" applyFont="1" applyFill="1" applyBorder="1" applyAlignment="1">
      <alignment horizontal="center" vertical="center"/>
    </xf>
    <xf numFmtId="165" fontId="13" fillId="0" borderId="144" xfId="114" applyNumberFormat="1" applyFont="1" applyFill="1" applyBorder="1" applyAlignment="1">
      <alignment horizontal="center" vertical="center"/>
    </xf>
    <xf numFmtId="165" fontId="13" fillId="0" borderId="17" xfId="114" applyNumberFormat="1" applyFont="1" applyFill="1" applyBorder="1" applyAlignment="1">
      <alignment horizontal="center" vertical="center"/>
    </xf>
    <xf numFmtId="165" fontId="13" fillId="0" borderId="120" xfId="114" applyNumberFormat="1" applyFont="1" applyFill="1" applyBorder="1" applyAlignment="1">
      <alignment horizontal="center" vertical="center"/>
    </xf>
    <xf numFmtId="165" fontId="13" fillId="0" borderId="149" xfId="114" applyNumberFormat="1" applyFont="1" applyFill="1" applyBorder="1" applyAlignment="1">
      <alignment horizontal="center" vertical="center"/>
    </xf>
    <xf numFmtId="165" fontId="13" fillId="0" borderId="122" xfId="114" applyNumberFormat="1" applyFont="1" applyFill="1" applyBorder="1" applyAlignment="1">
      <alignment horizontal="center" vertical="center"/>
    </xf>
    <xf numFmtId="165" fontId="13" fillId="0" borderId="150" xfId="114" applyNumberFormat="1" applyFont="1" applyFill="1" applyBorder="1" applyAlignment="1">
      <alignment horizontal="center" vertical="center"/>
    </xf>
    <xf numFmtId="165" fontId="13" fillId="0" borderId="110" xfId="114" applyNumberFormat="1" applyFont="1" applyFill="1" applyBorder="1" applyAlignment="1">
      <alignment horizontal="center" vertical="center"/>
    </xf>
    <xf numFmtId="165" fontId="13" fillId="0" borderId="113" xfId="114" applyNumberFormat="1" applyFont="1" applyFill="1" applyBorder="1" applyAlignment="1">
      <alignment horizontal="center" vertical="center"/>
    </xf>
    <xf numFmtId="165" fontId="13" fillId="0" borderId="30" xfId="114" applyNumberFormat="1" applyFont="1" applyFill="1" applyBorder="1" applyAlignment="1">
      <alignment horizontal="center" vertical="center"/>
    </xf>
    <xf numFmtId="165" fontId="13" fillId="0" borderId="124" xfId="114" applyNumberFormat="1" applyFont="1" applyFill="1" applyBorder="1" applyAlignment="1">
      <alignment horizontal="center" vertical="center"/>
    </xf>
    <xf numFmtId="165" fontId="13" fillId="0" borderId="41" xfId="114" applyNumberFormat="1" applyFont="1" applyFill="1" applyBorder="1" applyAlignment="1">
      <alignment horizontal="center" vertical="center"/>
    </xf>
    <xf numFmtId="14" fontId="19" fillId="0" borderId="144" xfId="114" applyNumberFormat="1" applyFont="1" applyFill="1" applyBorder="1" applyAlignment="1">
      <alignment horizontal="center" vertical="center"/>
    </xf>
    <xf numFmtId="14" fontId="19" fillId="0" borderId="17" xfId="114" applyNumberFormat="1" applyFont="1" applyFill="1" applyBorder="1" applyAlignment="1">
      <alignment horizontal="center" vertical="center"/>
    </xf>
    <xf numFmtId="14" fontId="19" fillId="0" borderId="120" xfId="114" applyNumberFormat="1" applyFont="1" applyFill="1" applyBorder="1" applyAlignment="1">
      <alignment horizontal="center" vertical="center"/>
    </xf>
    <xf numFmtId="0" fontId="11" fillId="0" borderId="0" xfId="152" applyFont="1" applyFill="1" applyBorder="1" applyAlignment="1">
      <alignment horizontal="center" vertical="center"/>
    </xf>
    <xf numFmtId="14" fontId="19" fillId="0" borderId="107" xfId="114" applyNumberFormat="1" applyFont="1" applyFill="1" applyBorder="1" applyAlignment="1">
      <alignment horizontal="center" vertical="center"/>
    </xf>
    <xf numFmtId="14" fontId="19" fillId="0" borderId="6" xfId="114" applyNumberFormat="1" applyFont="1" applyFill="1" applyBorder="1" applyAlignment="1">
      <alignment horizontal="center" vertical="center"/>
    </xf>
    <xf numFmtId="14" fontId="19" fillId="0" borderId="8" xfId="114" applyNumberFormat="1" applyFont="1" applyFill="1" applyBorder="1" applyAlignment="1">
      <alignment horizontal="center" vertical="center"/>
    </xf>
    <xf numFmtId="165" fontId="13" fillId="0" borderId="153" xfId="114" applyNumberFormat="1" applyFont="1" applyFill="1" applyBorder="1" applyAlignment="1">
      <alignment horizontal="center" vertical="center"/>
    </xf>
    <xf numFmtId="165" fontId="13" fillId="0" borderId="154" xfId="114" applyNumberFormat="1" applyFont="1" applyFill="1" applyBorder="1" applyAlignment="1">
      <alignment horizontal="center" vertical="center"/>
    </xf>
    <xf numFmtId="16" fontId="6" fillId="2" borderId="82" xfId="152" applyNumberFormat="1" applyFont="1" applyFill="1" applyBorder="1" applyAlignment="1">
      <alignment horizontal="center" vertical="center"/>
    </xf>
    <xf numFmtId="16" fontId="6" fillId="2" borderId="10" xfId="152" applyNumberFormat="1" applyFont="1" applyFill="1" applyBorder="1" applyAlignment="1">
      <alignment horizontal="center" vertical="center"/>
    </xf>
    <xf numFmtId="16" fontId="6" fillId="2" borderId="11" xfId="152" applyNumberFormat="1" applyFont="1" applyFill="1" applyBorder="1" applyAlignment="1">
      <alignment horizontal="center" vertical="center"/>
    </xf>
    <xf numFmtId="16" fontId="6" fillId="2" borderId="23" xfId="152" applyNumberFormat="1" applyFont="1" applyFill="1" applyBorder="1" applyAlignment="1">
      <alignment horizontal="center" vertical="center"/>
    </xf>
    <xf numFmtId="16" fontId="6" fillId="2" borderId="24" xfId="152" applyNumberFormat="1" applyFont="1" applyFill="1" applyBorder="1" applyAlignment="1">
      <alignment horizontal="center" vertical="center"/>
    </xf>
    <xf numFmtId="16" fontId="6" fillId="2" borderId="25" xfId="152" applyNumberFormat="1" applyFont="1" applyFill="1" applyBorder="1" applyAlignment="1">
      <alignment horizontal="center" vertical="center"/>
    </xf>
    <xf numFmtId="0" fontId="0" fillId="7" borderId="144" xfId="152" quotePrefix="1" applyNumberFormat="1" applyFont="1" applyFill="1" applyBorder="1" applyAlignment="1">
      <alignment horizontal="center" vertical="center"/>
    </xf>
    <xf numFmtId="0" fontId="0" fillId="7" borderId="120" xfId="152" applyNumberFormat="1" applyFont="1" applyFill="1" applyBorder="1" applyAlignment="1">
      <alignment horizontal="center" vertical="center"/>
    </xf>
    <xf numFmtId="165" fontId="0" fillId="0" borderId="107" xfId="114" applyNumberFormat="1" applyFont="1" applyFill="1" applyBorder="1" applyAlignment="1">
      <alignment horizontal="center" vertical="center"/>
    </xf>
    <xf numFmtId="165" fontId="0" fillId="0" borderId="8" xfId="114" applyNumberFormat="1" applyFont="1" applyFill="1" applyBorder="1" applyAlignment="1">
      <alignment horizontal="center" vertical="center"/>
    </xf>
    <xf numFmtId="0" fontId="0" fillId="6" borderId="124" xfId="152" quotePrefix="1" applyNumberFormat="1" applyFont="1" applyFill="1" applyBorder="1" applyAlignment="1">
      <alignment horizontal="center" vertical="center"/>
    </xf>
    <xf numFmtId="0" fontId="0" fillId="6" borderId="121" xfId="152" applyNumberFormat="1" applyFont="1" applyFill="1" applyBorder="1" applyAlignment="1">
      <alignment horizontal="center" vertical="center"/>
    </xf>
    <xf numFmtId="16" fontId="6" fillId="2" borderId="26" xfId="152" applyNumberFormat="1" applyFont="1" applyFill="1" applyBorder="1" applyAlignment="1">
      <alignment horizontal="center" vertical="center"/>
    </xf>
    <xf numFmtId="16" fontId="6" fillId="2" borderId="27" xfId="152" applyNumberFormat="1" applyFont="1" applyFill="1" applyBorder="1" applyAlignment="1">
      <alignment horizontal="center" vertical="center"/>
    </xf>
    <xf numFmtId="16" fontId="6" fillId="2" borderId="28" xfId="152" applyNumberFormat="1" applyFont="1" applyFill="1" applyBorder="1" applyAlignment="1">
      <alignment horizontal="center" vertical="center"/>
    </xf>
    <xf numFmtId="0" fontId="0" fillId="3" borderId="124" xfId="152" applyNumberFormat="1" applyFont="1" applyFill="1" applyBorder="1" applyAlignment="1">
      <alignment horizontal="center" vertical="center"/>
    </xf>
    <xf numFmtId="0" fontId="0" fillId="3" borderId="121" xfId="152" applyNumberFormat="1" applyFont="1" applyFill="1" applyBorder="1" applyAlignment="1">
      <alignment horizontal="center" vertical="center"/>
    </xf>
    <xf numFmtId="16" fontId="6" fillId="2" borderId="14" xfId="152" applyNumberFormat="1" applyFont="1" applyFill="1" applyBorder="1" applyAlignment="1">
      <alignment horizontal="center" vertical="center"/>
    </xf>
    <xf numFmtId="16" fontId="6" fillId="2" borderId="15" xfId="152" applyNumberFormat="1" applyFont="1" applyFill="1" applyBorder="1" applyAlignment="1">
      <alignment horizontal="center" vertical="center"/>
    </xf>
    <xf numFmtId="16" fontId="6" fillId="2" borderId="16" xfId="152" applyNumberFormat="1" applyFont="1" applyFill="1" applyBorder="1" applyAlignment="1">
      <alignment horizontal="center" vertical="center"/>
    </xf>
    <xf numFmtId="165" fontId="0" fillId="0" borderId="33" xfId="114" applyNumberFormat="1" applyFont="1" applyFill="1" applyBorder="1" applyAlignment="1">
      <alignment horizontal="center" vertical="center"/>
    </xf>
    <xf numFmtId="165" fontId="0" fillId="0" borderId="43" xfId="114" applyNumberFormat="1" applyFont="1" applyFill="1" applyBorder="1" applyAlignment="1">
      <alignment horizontal="center" vertical="center"/>
    </xf>
    <xf numFmtId="0" fontId="9" fillId="0" borderId="0" xfId="152" applyFont="1" applyFill="1" applyAlignment="1">
      <alignment horizontal="center" vertical="center"/>
    </xf>
    <xf numFmtId="0" fontId="12" fillId="0" borderId="47" xfId="152" applyNumberFormat="1" applyFont="1" applyFill="1" applyBorder="1" applyAlignment="1">
      <alignment horizontal="left"/>
    </xf>
    <xf numFmtId="16" fontId="11" fillId="2" borderId="9" xfId="152" applyNumberFormat="1" applyFont="1" applyFill="1" applyBorder="1" applyAlignment="1">
      <alignment horizontal="center" vertical="center"/>
    </xf>
    <xf numFmtId="16" fontId="11" fillId="2" borderId="86" xfId="152" applyNumberFormat="1" applyFont="1" applyFill="1" applyBorder="1" applyAlignment="1">
      <alignment horizontal="center" vertical="center"/>
    </xf>
    <xf numFmtId="16" fontId="11" fillId="2" borderId="117" xfId="152" applyNumberFormat="1" applyFont="1" applyFill="1" applyBorder="1" applyAlignment="1">
      <alignment horizontal="center" vertical="center"/>
    </xf>
    <xf numFmtId="165" fontId="15" fillId="0" borderId="33" xfId="114" applyNumberFormat="1" applyFont="1" applyFill="1" applyBorder="1" applyAlignment="1">
      <alignment horizontal="center" vertical="center"/>
    </xf>
    <xf numFmtId="165" fontId="15" fillId="0" borderId="6" xfId="114" applyNumberFormat="1" applyFont="1" applyFill="1" applyBorder="1" applyAlignment="1">
      <alignment horizontal="center" vertical="center"/>
    </xf>
    <xf numFmtId="165" fontId="15" fillId="0" borderId="40" xfId="114" applyNumberFormat="1" applyFont="1" applyFill="1" applyBorder="1" applyAlignment="1">
      <alignment horizontal="center" vertical="center"/>
    </xf>
    <xf numFmtId="165" fontId="15" fillId="3" borderId="33" xfId="114" applyNumberFormat="1" applyFont="1" applyFill="1" applyBorder="1" applyAlignment="1">
      <alignment horizontal="center" vertical="center"/>
    </xf>
    <xf numFmtId="165" fontId="15" fillId="3" borderId="6" xfId="114" applyNumberFormat="1" applyFont="1" applyFill="1" applyBorder="1" applyAlignment="1">
      <alignment horizontal="center" vertical="center"/>
    </xf>
    <xf numFmtId="165" fontId="15" fillId="3" borderId="40" xfId="114" applyNumberFormat="1" applyFont="1" applyFill="1" applyBorder="1" applyAlignment="1">
      <alignment horizontal="center" vertical="center"/>
    </xf>
    <xf numFmtId="165" fontId="15" fillId="3" borderId="35" xfId="114" applyNumberFormat="1" applyFont="1" applyFill="1" applyBorder="1" applyAlignment="1">
      <alignment horizontal="center" vertical="center"/>
    </xf>
    <xf numFmtId="165" fontId="15" fillId="3" borderId="107" xfId="114" applyNumberFormat="1" applyFont="1" applyFill="1" applyBorder="1" applyAlignment="1">
      <alignment horizontal="center" vertical="center"/>
    </xf>
    <xf numFmtId="165" fontId="15" fillId="3" borderId="125" xfId="114" applyNumberFormat="1" applyFont="1" applyFill="1" applyBorder="1" applyAlignment="1">
      <alignment horizontal="center" vertical="center"/>
    </xf>
    <xf numFmtId="165" fontId="15" fillId="3" borderId="126" xfId="114" applyNumberFormat="1" applyFont="1" applyFill="1" applyBorder="1" applyAlignment="1">
      <alignment horizontal="center" vertical="center"/>
    </xf>
    <xf numFmtId="165" fontId="15" fillId="3" borderId="127" xfId="114" applyNumberFormat="1" applyFont="1" applyFill="1" applyBorder="1" applyAlignment="1">
      <alignment horizontal="center" vertical="center"/>
    </xf>
    <xf numFmtId="165" fontId="15" fillId="3" borderId="52" xfId="114" applyNumberFormat="1" applyFont="1" applyFill="1" applyBorder="1" applyAlignment="1">
      <alignment horizontal="center" vertical="center"/>
    </xf>
    <xf numFmtId="165" fontId="15" fillId="3" borderId="66" xfId="114" applyNumberFormat="1" applyFont="1" applyFill="1" applyBorder="1" applyAlignment="1">
      <alignment horizontal="center" vertical="center"/>
    </xf>
    <xf numFmtId="165" fontId="15" fillId="3" borderId="61" xfId="114" applyNumberFormat="1" applyFont="1" applyFill="1" applyBorder="1" applyAlignment="1">
      <alignment horizontal="center" vertical="center"/>
    </xf>
    <xf numFmtId="165" fontId="15" fillId="0" borderId="110" xfId="114" applyNumberFormat="1" applyFont="1" applyFill="1" applyBorder="1" applyAlignment="1">
      <alignment horizontal="center" vertical="center"/>
    </xf>
    <xf numFmtId="165" fontId="15" fillId="0" borderId="113" xfId="114" applyNumberFormat="1" applyFont="1" applyFill="1" applyBorder="1" applyAlignment="1">
      <alignment horizontal="center" vertical="center"/>
    </xf>
    <xf numFmtId="165" fontId="15" fillId="0" borderId="113" xfId="114" applyNumberFormat="1" applyFont="1" applyFill="1" applyBorder="1" applyAlignment="1" applyProtection="1">
      <alignment horizontal="center" vertical="center"/>
    </xf>
    <xf numFmtId="165" fontId="15" fillId="0" borderId="30" xfId="114" applyNumberFormat="1" applyFont="1" applyFill="1" applyBorder="1" applyAlignment="1">
      <alignment horizontal="center" vertical="center"/>
    </xf>
    <xf numFmtId="165" fontId="15" fillId="3" borderId="48" xfId="114" applyNumberFormat="1" applyFont="1" applyFill="1" applyBorder="1" applyAlignment="1">
      <alignment horizontal="center" vertical="center"/>
    </xf>
    <xf numFmtId="165" fontId="15" fillId="3" borderId="50" xfId="114" applyNumberFormat="1" applyFont="1" applyFill="1" applyBorder="1" applyAlignment="1">
      <alignment horizontal="center" vertical="center"/>
    </xf>
    <xf numFmtId="165" fontId="15" fillId="3" borderId="49" xfId="114" applyNumberFormat="1" applyFont="1" applyFill="1" applyBorder="1" applyAlignment="1">
      <alignment horizontal="center" vertical="center"/>
    </xf>
    <xf numFmtId="165" fontId="15" fillId="3" borderId="96" xfId="114" applyNumberFormat="1" applyFont="1" applyFill="1" applyBorder="1" applyAlignment="1">
      <alignment horizontal="center" vertical="center"/>
    </xf>
    <xf numFmtId="165" fontId="15" fillId="3" borderId="140" xfId="114" applyNumberFormat="1" applyFont="1" applyFill="1" applyBorder="1" applyAlignment="1">
      <alignment horizontal="center" vertical="center"/>
    </xf>
    <xf numFmtId="165" fontId="15" fillId="3" borderId="142" xfId="114" applyNumberFormat="1" applyFont="1" applyFill="1" applyBorder="1" applyAlignment="1">
      <alignment horizontal="center" vertical="center"/>
    </xf>
    <xf numFmtId="0" fontId="13" fillId="0" borderId="6" xfId="152" applyNumberFormat="1" applyFont="1" applyFill="1" applyBorder="1" applyAlignment="1">
      <alignment horizontal="center" vertical="center"/>
    </xf>
    <xf numFmtId="0" fontId="13" fillId="0" borderId="124" xfId="152" applyNumberFormat="1" applyFont="1" applyFill="1" applyBorder="1" applyAlignment="1">
      <alignment horizontal="center" vertical="center"/>
    </xf>
    <xf numFmtId="0" fontId="13" fillId="0" borderId="41" xfId="152" applyNumberFormat="1" applyFont="1" applyFill="1" applyBorder="1" applyAlignment="1">
      <alignment horizontal="center" vertical="center"/>
    </xf>
    <xf numFmtId="0" fontId="15" fillId="0" borderId="13" xfId="152" applyNumberFormat="1" applyFont="1" applyFill="1" applyBorder="1" applyAlignment="1">
      <alignment horizontal="center" vertical="center"/>
    </xf>
    <xf numFmtId="0" fontId="15" fillId="0" borderId="18" xfId="152" applyNumberFormat="1" applyFont="1" applyFill="1" applyBorder="1" applyAlignment="1">
      <alignment horizontal="center" vertical="center"/>
    </xf>
    <xf numFmtId="0" fontId="15" fillId="0" borderId="4" xfId="152" applyNumberFormat="1" applyFont="1" applyFill="1" applyBorder="1" applyAlignment="1">
      <alignment horizontal="center" vertical="center"/>
    </xf>
    <xf numFmtId="0" fontId="15" fillId="0" borderId="110" xfId="152" applyNumberFormat="1" applyFont="1" applyFill="1" applyBorder="1" applyAlignment="1">
      <alignment horizontal="center" vertical="center"/>
    </xf>
    <xf numFmtId="0" fontId="15" fillId="0" borderId="113" xfId="152" applyNumberFormat="1" applyFont="1" applyFill="1" applyBorder="1" applyAlignment="1">
      <alignment horizontal="center" vertical="center"/>
    </xf>
    <xf numFmtId="0" fontId="15" fillId="0" borderId="30" xfId="152" applyNumberFormat="1" applyFont="1" applyFill="1" applyBorder="1" applyAlignment="1">
      <alignment horizontal="center" vertical="center"/>
    </xf>
    <xf numFmtId="0" fontId="15" fillId="0" borderId="124" xfId="152" applyNumberFormat="1" applyFont="1" applyFill="1" applyBorder="1" applyAlignment="1">
      <alignment horizontal="center" vertical="center"/>
    </xf>
    <xf numFmtId="0" fontId="15" fillId="0" borderId="17" xfId="152" applyNumberFormat="1" applyFont="1" applyFill="1" applyBorder="1" applyAlignment="1">
      <alignment horizontal="center" vertical="center"/>
    </xf>
    <xf numFmtId="0" fontId="15" fillId="0" borderId="41" xfId="152" applyNumberFormat="1" applyFont="1" applyFill="1" applyBorder="1" applyAlignment="1">
      <alignment horizontal="center" vertical="center"/>
    </xf>
    <xf numFmtId="0" fontId="13" fillId="0" borderId="107" xfId="152" applyNumberFormat="1" applyFont="1" applyFill="1" applyBorder="1" applyAlignment="1">
      <alignment horizontal="center" vertical="center"/>
    </xf>
    <xf numFmtId="0" fontId="13" fillId="0" borderId="110" xfId="152" applyNumberFormat="1" applyFont="1" applyFill="1" applyBorder="1" applyAlignment="1">
      <alignment horizontal="center" vertical="center"/>
    </xf>
    <xf numFmtId="0" fontId="13" fillId="0" borderId="113" xfId="152" applyNumberFormat="1" applyFont="1" applyFill="1" applyBorder="1" applyAlignment="1">
      <alignment horizontal="center" vertical="center"/>
    </xf>
    <xf numFmtId="0" fontId="13" fillId="0" borderId="30" xfId="152" applyNumberFormat="1" applyFont="1" applyFill="1" applyBorder="1" applyAlignment="1">
      <alignment horizontal="center" vertical="center"/>
    </xf>
    <xf numFmtId="0" fontId="15" fillId="0" borderId="132" xfId="152" applyNumberFormat="1" applyFont="1" applyFill="1" applyBorder="1" applyAlignment="1">
      <alignment horizontal="center" vertical="center"/>
    </xf>
    <xf numFmtId="0" fontId="15" fillId="0" borderId="136" xfId="152" applyNumberFormat="1" applyFont="1" applyFill="1" applyBorder="1" applyAlignment="1">
      <alignment horizontal="center" vertical="center"/>
    </xf>
    <xf numFmtId="0" fontId="15" fillId="0" borderId="134" xfId="152" applyNumberFormat="1" applyFont="1" applyFill="1" applyBorder="1" applyAlignment="1">
      <alignment horizontal="center" vertical="center"/>
    </xf>
    <xf numFmtId="16" fontId="15" fillId="0" borderId="139" xfId="152" applyNumberFormat="1" applyFont="1" applyFill="1" applyBorder="1" applyAlignment="1">
      <alignment horizontal="center" vertical="center"/>
    </xf>
    <xf numFmtId="16" fontId="15" fillId="0" borderId="141" xfId="152" applyNumberFormat="1" applyFont="1" applyFill="1" applyBorder="1" applyAlignment="1">
      <alignment horizontal="center" vertical="center"/>
    </xf>
    <xf numFmtId="16" fontId="15" fillId="0" borderId="143" xfId="152" applyNumberFormat="1" applyFont="1" applyFill="1" applyBorder="1" applyAlignment="1">
      <alignment horizontal="center" vertical="center"/>
    </xf>
    <xf numFmtId="0" fontId="10" fillId="0" borderId="0" xfId="152" applyFont="1" applyFill="1" applyBorder="1" applyAlignment="1">
      <alignment horizontal="center" vertical="center"/>
    </xf>
    <xf numFmtId="16" fontId="15" fillId="0" borderId="132" xfId="152" applyNumberFormat="1" applyFont="1" applyFill="1" applyBorder="1" applyAlignment="1">
      <alignment horizontal="center" vertical="center"/>
    </xf>
    <xf numFmtId="16" fontId="15" fillId="0" borderId="136" xfId="152" applyNumberFormat="1" applyFont="1" applyFill="1" applyBorder="1" applyAlignment="1">
      <alignment horizontal="center" vertical="center"/>
    </xf>
    <xf numFmtId="16" fontId="15" fillId="0" borderId="134" xfId="152" applyNumberFormat="1" applyFont="1" applyFill="1" applyBorder="1" applyAlignment="1">
      <alignment horizontal="center" vertical="center"/>
    </xf>
    <xf numFmtId="165" fontId="0" fillId="5" borderId="8" xfId="114" applyNumberFormat="1" applyFont="1" applyFill="1" applyBorder="1" applyAlignment="1">
      <alignment horizontal="center" vertical="center"/>
    </xf>
    <xf numFmtId="165" fontId="0" fillId="5" borderId="35" xfId="114" applyNumberFormat="1" applyFont="1" applyFill="1" applyBorder="1" applyAlignment="1">
      <alignment horizontal="center" vertical="center"/>
    </xf>
    <xf numFmtId="0" fontId="0" fillId="5" borderId="8" xfId="152" applyNumberFormat="1" applyFont="1" applyFill="1" applyBorder="1" applyAlignment="1">
      <alignment horizontal="center" vertical="center"/>
    </xf>
    <xf numFmtId="0" fontId="0" fillId="5" borderId="35" xfId="152" applyNumberFormat="1" applyFont="1" applyFill="1" applyBorder="1" applyAlignment="1">
      <alignment horizontal="center" vertical="center"/>
    </xf>
    <xf numFmtId="16" fontId="11" fillId="4" borderId="26" xfId="152" applyNumberFormat="1" applyFont="1" applyFill="1" applyBorder="1" applyAlignment="1">
      <alignment horizontal="center" vertical="center"/>
    </xf>
    <xf numFmtId="16" fontId="11" fillId="4" borderId="27" xfId="152" applyNumberFormat="1" applyFont="1" applyFill="1" applyBorder="1" applyAlignment="1">
      <alignment horizontal="center" vertical="center"/>
    </xf>
    <xf numFmtId="16" fontId="11" fillId="2" borderId="19" xfId="152" applyNumberFormat="1" applyFont="1" applyFill="1" applyBorder="1" applyAlignment="1">
      <alignment horizontal="center" vertical="center"/>
    </xf>
    <xf numFmtId="16" fontId="11" fillId="2" borderId="20" xfId="152" applyNumberFormat="1" applyFont="1" applyFill="1" applyBorder="1" applyAlignment="1">
      <alignment horizontal="center" vertical="center"/>
    </xf>
    <xf numFmtId="16" fontId="11" fillId="2" borderId="21" xfId="152" applyNumberFormat="1" applyFont="1" applyFill="1" applyBorder="1" applyAlignment="1">
      <alignment horizontal="center" vertical="center"/>
    </xf>
    <xf numFmtId="16" fontId="11" fillId="4" borderId="14" xfId="152" applyNumberFormat="1" applyFont="1" applyFill="1" applyBorder="1" applyAlignment="1">
      <alignment horizontal="center" vertical="center"/>
    </xf>
    <xf numFmtId="16" fontId="11" fillId="4" borderId="15" xfId="152" applyNumberFormat="1" applyFont="1" applyFill="1" applyBorder="1" applyAlignment="1">
      <alignment horizontal="center" vertical="center"/>
    </xf>
    <xf numFmtId="16" fontId="11" fillId="4" borderId="28" xfId="152" applyNumberFormat="1" applyFont="1" applyFill="1" applyBorder="1" applyAlignment="1">
      <alignment horizontal="center" vertical="center"/>
    </xf>
    <xf numFmtId="165" fontId="13" fillId="0" borderId="52" xfId="114" applyNumberFormat="1" applyFont="1" applyFill="1" applyBorder="1" applyAlignment="1">
      <alignment horizontal="center" vertical="center"/>
    </xf>
    <xf numFmtId="165" fontId="13" fillId="0" borderId="61" xfId="114" applyNumberFormat="1" applyFont="1" applyFill="1" applyBorder="1" applyAlignment="1">
      <alignment horizontal="center" vertical="center"/>
    </xf>
    <xf numFmtId="165" fontId="13" fillId="0" borderId="66" xfId="114" applyNumberFormat="1" applyFont="1" applyFill="1" applyBorder="1" applyAlignment="1">
      <alignment horizontal="center" vertical="center"/>
    </xf>
    <xf numFmtId="165" fontId="13" fillId="0" borderId="82" xfId="114" applyNumberFormat="1" applyFont="1" applyFill="1" applyBorder="1" applyAlignment="1">
      <alignment horizontal="center" vertical="center"/>
    </xf>
    <xf numFmtId="165" fontId="13" fillId="0" borderId="23" xfId="114" applyNumberFormat="1" applyFont="1" applyFill="1" applyBorder="1" applyAlignment="1">
      <alignment horizontal="center" vertical="center"/>
    </xf>
    <xf numFmtId="165" fontId="13" fillId="0" borderId="109" xfId="114" applyNumberFormat="1" applyFont="1" applyFill="1" applyBorder="1" applyAlignment="1">
      <alignment horizontal="center" vertical="center"/>
    </xf>
    <xf numFmtId="165" fontId="13" fillId="0" borderId="112" xfId="114" applyNumberFormat="1" applyFont="1" applyFill="1" applyBorder="1" applyAlignment="1">
      <alignment horizontal="center" vertical="center"/>
    </xf>
    <xf numFmtId="165" fontId="13" fillId="0" borderId="116" xfId="114" applyNumberFormat="1" applyFont="1" applyFill="1" applyBorder="1" applyAlignment="1">
      <alignment horizontal="center" vertical="center"/>
    </xf>
    <xf numFmtId="165" fontId="13" fillId="0" borderId="35" xfId="114" applyNumberFormat="1" applyFont="1" applyFill="1" applyBorder="1" applyAlignment="1">
      <alignment horizontal="center" vertical="center"/>
    </xf>
    <xf numFmtId="0" fontId="13" fillId="0" borderId="13" xfId="152" applyNumberFormat="1" applyFont="1" applyFill="1" applyBorder="1" applyAlignment="1">
      <alignment horizontal="center" vertical="center"/>
    </xf>
    <xf numFmtId="0" fontId="13" fillId="0" borderId="18" xfId="152" applyNumberFormat="1" applyFont="1" applyFill="1" applyBorder="1" applyAlignment="1">
      <alignment horizontal="center" vertical="center"/>
    </xf>
    <xf numFmtId="0" fontId="13" fillId="0" borderId="4" xfId="152" applyNumberFormat="1" applyFont="1" applyFill="1" applyBorder="1" applyAlignment="1">
      <alignment horizontal="center" vertical="center"/>
    </xf>
    <xf numFmtId="0" fontId="13" fillId="0" borderId="85" xfId="152" applyNumberFormat="1" applyFont="1" applyFill="1" applyBorder="1" applyAlignment="1">
      <alignment horizontal="center" vertical="center"/>
    </xf>
    <xf numFmtId="0" fontId="13" fillId="0" borderId="18" xfId="152" quotePrefix="1" applyNumberFormat="1" applyFont="1" applyFill="1" applyBorder="1" applyAlignment="1">
      <alignment horizontal="center" vertical="center"/>
    </xf>
    <xf numFmtId="0" fontId="13" fillId="0" borderId="13" xfId="152" quotePrefix="1" applyNumberFormat="1" applyFont="1" applyFill="1" applyBorder="1" applyAlignment="1">
      <alignment horizontal="center" vertical="center"/>
    </xf>
    <xf numFmtId="0" fontId="13" fillId="0" borderId="35" xfId="152" applyNumberFormat="1" applyFont="1" applyFill="1" applyBorder="1" applyAlignment="1">
      <alignment horizontal="center" vertical="center"/>
    </xf>
    <xf numFmtId="16" fontId="6" fillId="4" borderId="19" xfId="152" applyNumberFormat="1" applyFont="1" applyFill="1" applyBorder="1" applyAlignment="1">
      <alignment horizontal="center" vertical="center"/>
    </xf>
    <xf numFmtId="16" fontId="6" fillId="4" borderId="20" xfId="152" applyNumberFormat="1" applyFont="1" applyFill="1" applyBorder="1" applyAlignment="1">
      <alignment horizontal="center" vertical="center"/>
    </xf>
    <xf numFmtId="16" fontId="6" fillId="4" borderId="21" xfId="152" applyNumberFormat="1" applyFont="1" applyFill="1" applyBorder="1" applyAlignment="1">
      <alignment horizontal="center" vertical="center"/>
    </xf>
    <xf numFmtId="16" fontId="6" fillId="4" borderId="26" xfId="152" applyNumberFormat="1" applyFont="1" applyFill="1" applyBorder="1" applyAlignment="1">
      <alignment horizontal="center" vertical="center"/>
    </xf>
    <xf numFmtId="16" fontId="6" fillId="4" borderId="27" xfId="152" applyNumberFormat="1" applyFont="1" applyFill="1" applyBorder="1" applyAlignment="1">
      <alignment horizontal="center" vertical="center"/>
    </xf>
    <xf numFmtId="16" fontId="6" fillId="4" borderId="28" xfId="152" applyNumberFormat="1" applyFont="1" applyFill="1" applyBorder="1" applyAlignment="1">
      <alignment horizontal="center" vertical="center"/>
    </xf>
  </cellXfs>
  <cellStyles count="5950">
    <cellStyle name="_x0001_" xfId="160"/>
    <cellStyle name="_x0007_" xfId="161"/>
    <cellStyle name=" " xfId="17"/>
    <cellStyle name="          _x000d__x000a_shell=progman.exe_x000d__x000a_m" xfId="162"/>
    <cellStyle name=" [0]_요약표해외" xfId="24"/>
    <cellStyle name=" _97연말" xfId="13"/>
    <cellStyle name=" _97연말_금속공사(구조틀-1)" xfId="6"/>
    <cellStyle name=" _97연말_금속공사(물량산출근거)" xfId="28"/>
    <cellStyle name=" _97연말_실행내역서" xfId="18"/>
    <cellStyle name=" _97연말_실행보고서-0814" xfId="30"/>
    <cellStyle name=" _97연말_예상 실행(최초)" xfId="31"/>
    <cellStyle name=" _97연말_중간정산서(크럽하우스,그늘집리모델링)" xfId="22"/>
    <cellStyle name=" _97연말1" xfId="32"/>
    <cellStyle name=" _97연말1_금속공사(구조틀-1)" xfId="26"/>
    <cellStyle name=" _97연말1_금속공사(물량산출근거)" xfId="15"/>
    <cellStyle name=" _97연말1_실행내역서" xfId="33"/>
    <cellStyle name=" _97연말1_실행보고서-0814" xfId="27"/>
    <cellStyle name=" _97연말1_예상 실행(최초)" xfId="25"/>
    <cellStyle name=" _97연말1_중간정산서(크럽하우스,그늘집리모델링)" xfId="3"/>
    <cellStyle name=" _Book1" xfId="36"/>
    <cellStyle name=" _Book1_금속공사(구조틀-1)" xfId="12"/>
    <cellStyle name=" _Book1_금속공사(물량산출근거)" xfId="37"/>
    <cellStyle name=" _Book1_실행내역서" xfId="38"/>
    <cellStyle name=" _Book1_실행보고서-0814" xfId="39"/>
    <cellStyle name=" _Book1_예상 실행(최초)" xfId="40"/>
    <cellStyle name=" _Book1_중간정산서(크럽하우스,그늘집리모델링)" xfId="43"/>
    <cellStyle name=" _금속공사(구조틀-1)" xfId="45"/>
    <cellStyle name=" _금속공사(물량산출근거)" xfId="46"/>
    <cellStyle name=" _변경내역서" xfId="48"/>
    <cellStyle name=" _변경내역서(1차)-습식공사" xfId="50"/>
    <cellStyle name=" _실행내역서" xfId="52"/>
    <cellStyle name=" _실행보고서-0814" xfId="53"/>
    <cellStyle name=" _예상 실행(최초)" xfId="54"/>
    <cellStyle name=" _정산내역서(안)" xfId="55"/>
    <cellStyle name=" _중간정산서(크럽하우스,그늘집리모델링)" xfId="56"/>
    <cellStyle name="_x000c_.0ül" xfId="163"/>
    <cellStyle name="_x000c_.0ül 2" xfId="164"/>
    <cellStyle name="&quot;" xfId="165"/>
    <cellStyle name="&quot; 2" xfId="166"/>
    <cellStyle name="&quot;큰제목&quot;" xfId="167"/>
    <cellStyle name="#,##0" xfId="168"/>
    <cellStyle name="#,##0 2" xfId="169"/>
    <cellStyle name="#,##0!" xfId="170"/>
    <cellStyle name="#,##0$" xfId="171"/>
    <cellStyle name="#,##0$!" xfId="172"/>
    <cellStyle name="#,##0$! 2" xfId="173"/>
    <cellStyle name="#,##0$$" xfId="174"/>
    <cellStyle name="#,##0$$!" xfId="175"/>
    <cellStyle name="#,##0$$$" xfId="176"/>
    <cellStyle name="#,##0$$$!" xfId="177"/>
    <cellStyle name="#,##0$$$$" xfId="178"/>
    <cellStyle name="#,##0$$$$!" xfId="179"/>
    <cellStyle name="#,##0$$$$$" xfId="180"/>
    <cellStyle name="#,##0$$$$$!" xfId="181"/>
    <cellStyle name="#,##0$$$$$$" xfId="182"/>
    <cellStyle name="#,##0$$$$$$!" xfId="183"/>
    <cellStyle name="#,##0$$$$$$$" xfId="184"/>
    <cellStyle name="#,##0$$$$$$$!" xfId="185"/>
    <cellStyle name="#,##0$$$$$$$$" xfId="186"/>
    <cellStyle name="#,##0.0$" xfId="187"/>
    <cellStyle name="#,##0.0$!" xfId="188"/>
    <cellStyle name="#,##0.0$! 2" xfId="189"/>
    <cellStyle name="#,##0.0$$" xfId="190"/>
    <cellStyle name="#,##0.0$$!" xfId="191"/>
    <cellStyle name="#,##0.0$$$" xfId="192"/>
    <cellStyle name="#,##0.0$$$!" xfId="193"/>
    <cellStyle name="#,##0.0$$$$" xfId="194"/>
    <cellStyle name="#,##0.0$$$$!" xfId="195"/>
    <cellStyle name="#,##0.0$$$$$" xfId="196"/>
    <cellStyle name="#,##0.0$$$$$!" xfId="197"/>
    <cellStyle name="#,##0.0$$$$$$" xfId="198"/>
    <cellStyle name="#,##0.0$$$$$$!" xfId="199"/>
    <cellStyle name="#,##0_삼성전기복지관인테리어공사-제출내역" xfId="200"/>
    <cellStyle name="#_목차 " xfId="58"/>
    <cellStyle name="$" xfId="201"/>
    <cellStyle name="$_db진흥" xfId="202"/>
    <cellStyle name="$_견적2" xfId="203"/>
    <cellStyle name="$_기아" xfId="204"/>
    <cellStyle name="&amp;A" xfId="205"/>
    <cellStyle name="(##.00)" xfId="206"/>
    <cellStyle name="(△콤마)" xfId="207"/>
    <cellStyle name="(1)" xfId="208"/>
    <cellStyle name="(백분율)" xfId="209"/>
    <cellStyle name="(콤마)" xfId="210"/>
    <cellStyle name=")" xfId="211"/>
    <cellStyle name=",." xfId="212"/>
    <cellStyle name="." xfId="213"/>
    <cellStyle name=";;;" xfId="214"/>
    <cellStyle name="??" xfId="215"/>
    <cellStyle name="?? [0.00]_ Att. 1- Cover" xfId="216"/>
    <cellStyle name="?? [0]" xfId="217"/>
    <cellStyle name="??_x000c_둄_x001b__x000d_|?_x0001_?_x0003__x0014__x0007__x0001__x0001_" xfId="218"/>
    <cellStyle name="??&amp;5_x0007_?._x0007_9_x0008_??_x0007__x0001__x0001_" xfId="219"/>
    <cellStyle name="??&amp;6_x0007_?/_x0007_9_x0008_??_x0007__x0001__x0001_" xfId="220"/>
    <cellStyle name="??&amp;O?&amp;H?_x0008__x000f__x0007_?_x0007__x0001__x0001_" xfId="221"/>
    <cellStyle name="??&amp;O?&amp;H?_x0008_??_x0007__x0001__x0001_" xfId="222"/>
    <cellStyle name="??&amp;O?&amp;H?_x0008__x000f__x0007_?_x0007__x0001__x0001__카자흐스탄 미니밀공사 (제출-현대빌트인)(2)080425" xfId="223"/>
    <cellStyle name="??&amp;멅?둃9_x0008_??_x0007__x0001__x0001_" xfId="224"/>
    <cellStyle name="???­ [0]_INQUIRY ¿?¾÷?ß?ø " xfId="59"/>
    <cellStyle name="?_x001d_??%U©÷u&amp;H©÷9_x0008_? s_x000a__x0007__x0001__x0001_" xfId="225"/>
    <cellStyle name="???? [0.00]_List-dwg" xfId="226"/>
    <cellStyle name="??????" xfId="227"/>
    <cellStyle name="????_??" xfId="228"/>
    <cellStyle name="???[0]_?? DI" xfId="229"/>
    <cellStyle name="???_?? DI" xfId="230"/>
    <cellStyle name="???­_INQUIRY ¿?¾÷?ß?ø " xfId="60"/>
    <cellStyle name="???Ø_??°???(2¿?) " xfId="61"/>
    <cellStyle name="??[0]_BRE" xfId="231"/>
    <cellStyle name="??_ ??? ???? " xfId="232"/>
    <cellStyle name="??A? [0]_ÿÿÿÿÿÿ_1_¢¬???¢â? " xfId="233"/>
    <cellStyle name="??A?_ÿÿÿÿÿÿ_1_¢¬???¢â? " xfId="234"/>
    <cellStyle name="?¡±¢¥?_?¨ù??¢´¢¥_¢¬???¢â? " xfId="235"/>
    <cellStyle name="?ðÇ%U?&amp;H?_x0008_?s_x000a__x0007__x0001__x0001_" xfId="236"/>
    <cellStyle name="?Þ¸¶ [0]_INQUIRY ¿?¾÷?ß?ø " xfId="63"/>
    <cellStyle name="?Þ¸¶_INQUIRY ¿?¾÷?ß?ø " xfId="64"/>
    <cellStyle name="?W?_laroux" xfId="237"/>
    <cellStyle name="?曹%U?&amp;H?_x0008_?s_x000a__x0007__x0001__x0001_" xfId="238"/>
    <cellStyle name="?珠??? " xfId="239"/>
    <cellStyle name="\MNPREF32.DLL&amp;" xfId="240"/>
    <cellStyle name="_(02.09.23  64,000평)인천 삼산1지구 2블럭 " xfId="65"/>
    <cellStyle name="_(가)실행" xfId="241"/>
    <cellStyle name="_(자재단가)내역서" xfId="242"/>
    <cellStyle name="_▷기본자료기록" xfId="243"/>
    <cellStyle name="_▷기본자료기록_견적내역" xfId="244"/>
    <cellStyle name="_▷기본자료기록_기흥TN내역" xfId="245"/>
    <cellStyle name="_▷기본자료기록_기흥TN설비전기BM" xfId="246"/>
    <cellStyle name="_▷기본자료기록_변경계약" xfId="247"/>
    <cellStyle name="_▷기본자료기록_설계변경물량산출근거" xfId="248"/>
    <cellStyle name="_▷기본자료기록_잠원동2차아파트내역" xfId="249"/>
    <cellStyle name="_▷기본자료들" xfId="250"/>
    <cellStyle name="_▷기본자료들_견적내역" xfId="251"/>
    <cellStyle name="_▷기본자료들_기흥TN내역" xfId="252"/>
    <cellStyle name="_▷기본자료들_기흥TN설비전기BM" xfId="253"/>
    <cellStyle name="_▷기본자료들_변경계약" xfId="254"/>
    <cellStyle name="_▷기본자료들_설계변경물량산출근거" xfId="255"/>
    <cellStyle name="_▷기본자료들_잠원동2차아파트내역" xfId="256"/>
    <cellStyle name="_0106-06-007 금속 및 수장공사 단가견적- 대림" xfId="257"/>
    <cellStyle name="_02-02-P004 마가렛트호텔현설용물량" xfId="258"/>
    <cellStyle name="_02-02-P007 온양반도체" xfId="259"/>
    <cellStyle name="_02-03-P003 삼성전기 수원공장 전기공사" xfId="260"/>
    <cellStyle name="_02-03-P006 삼성전자2단지공사" xfId="261"/>
    <cellStyle name="_02-03-P007 아산페기물매립장" xfId="262"/>
    <cellStyle name="_02-03-P011-01 삼성전자2단지 폐수처리시설공사" xfId="263"/>
    <cellStyle name="_02-11-P002 서초 오피스텔신축전기공사" xfId="264"/>
    <cellStyle name="_03-02-P005 R-3 추가전기공사" xfId="265"/>
    <cellStyle name="_0303021 천안전지동 신축공사" xfId="266"/>
    <cellStyle name="_030306 수도권폐가전설비" xfId="267"/>
    <cellStyle name="_030306 안산홈플러스 내역" xfId="268"/>
    <cellStyle name="_030306의정부 홈플러스 내역서" xfId="269"/>
    <cellStyle name="_030320 삼성화재 서초사옥 신축공사" xfId="270"/>
    <cellStyle name="_030320 용인마북리 최종정산" xfId="271"/>
    <cellStyle name="_030321 수원공장전기공사." xfId="272"/>
    <cellStyle name="_030321 용인국경연리모델링일반전기공사" xfId="273"/>
    <cellStyle name="_030326 국제경영관" xfId="274"/>
    <cellStyle name="_03-03-P003 수도권 전기계장내역서" xfId="275"/>
    <cellStyle name="_03-03-P003-01 수도권 전기계장내역서" xfId="276"/>
    <cellStyle name="_03-03-P009 용역동 전기공사." xfId="277"/>
    <cellStyle name="_03-03-P012-01 수원공장설계변경내역서" xfId="278"/>
    <cellStyle name="_03-03-P014 천안C-6 가설공사" xfId="279"/>
    <cellStyle name="_03-03-P015 아산코닝 KA 7~8 전기공사" xfId="280"/>
    <cellStyle name="_030902 아산154KV 관로 전기공사" xfId="281"/>
    <cellStyle name="_03-10-P005 속초 e-mart" xfId="282"/>
    <cellStyle name="_03-10-P006 청담 E-MART (version 1)" xfId="283"/>
    <cellStyle name="_03-10-P007 사상e-mart 개보수" xfId="284"/>
    <cellStyle name="_031113 삼성코닝정밀유리 제2공장 전기계장공사" xfId="285"/>
    <cellStyle name="_031113 성형동 KC09~12LINE 전기계장공사" xfId="286"/>
    <cellStyle name="_031113 탕정배수지공사." xfId="287"/>
    <cellStyle name="_03-13-P013 우림양평역보보컨트리" xfId="288"/>
    <cellStyle name="_03-13-P016 CGV 부천점전기고앗" xfId="289"/>
    <cellStyle name="_x0001__04 - QLHS nghiem thu coc" xfId="290"/>
    <cellStyle name="_040513실행 " xfId="291"/>
    <cellStyle name="_0605뉴월드호텔 객실공사(11.12.14F)" xfId="292"/>
    <cellStyle name="_07-02-P008 서초화재신축공사" xfId="293"/>
    <cellStyle name="_07-02-P013 세종대 임시동력" xfId="294"/>
    <cellStyle name="_080303-Quantity of Excavation and Shoring work" xfId="295"/>
    <cellStyle name="_080304-Basement excavation &amp; Shoring system" xfId="296"/>
    <cellStyle name="_1.집계표" xfId="297"/>
    <cellStyle name="_154kv관로내역(가스견적)" xfId="298"/>
    <cellStyle name="_154kv관로내역(가스견적)_실행(운산조탑도로)" xfId="299"/>
    <cellStyle name="_154kv관로내역(가스견적)_실행(파주운정2택지5공구)" xfId="300"/>
    <cellStyle name="_2002도로상 밸브실 증고공사" xfId="301"/>
    <cellStyle name="_2002도로상 밸브실 증고공사_2003년 사업장 배수로 보수 및 휀스교체공사설계서" xfId="302"/>
    <cellStyle name="_2002도로상 밸브실 증고공사_2003년 사업장 배수로 보수 및 휀스교체공사설계서_실행(운산조탑도로)" xfId="303"/>
    <cellStyle name="_2002도로상 밸브실 증고공사_2003년 사업장 배수로 보수 및 휀스교체공사설계서_실행(파주운정2택지5공구)" xfId="304"/>
    <cellStyle name="_2002도로상 밸브실 증고공사_2003년 수도권(과천)밸브교체1" xfId="305"/>
    <cellStyle name="_2002도로상 밸브실 증고공사_2003년 수도권(과천)밸브교체1_실행(운산조탑도로)" xfId="306"/>
    <cellStyle name="_2002도로상 밸브실 증고공사_2003년 수도권(과천)밸브교체1_실행(파주운정2택지5공구)" xfId="307"/>
    <cellStyle name="_2002도로상 밸브실 증고공사_복사본 지지대터널 및 반월 터널 설계서(수정0404수정1)" xfId="308"/>
    <cellStyle name="_2002도로상 밸브실 증고공사_복사본 지지대터널 및 반월 터널 설계서(수정0404수정1)_실행(운산조탑도로)" xfId="309"/>
    <cellStyle name="_2002도로상 밸브실 증고공사_복사본 지지대터널 및 반월 터널 설계서(수정0404수정1)_실행(파주운정2택지5공구)" xfId="310"/>
    <cellStyle name="_2002도로상 밸브실 증고공사_사본 - 실적내역서-시흥정수장옥상방수" xfId="311"/>
    <cellStyle name="_2002도로상 밸브실 증고공사_사본 - 실적내역서-시흥정수장옥상방수_실행(운산조탑도로)" xfId="312"/>
    <cellStyle name="_2002도로상 밸브실 증고공사_사본 - 실적내역서-시흥정수장옥상방수_실행(파주운정2택지5공구)" xfId="313"/>
    <cellStyle name="_2002도로상 밸브실 증고공사_실행(운산조탑도로)" xfId="314"/>
    <cellStyle name="_2002도로상 밸브실 증고공사_실행(파주운정2택지5공구)" xfId="315"/>
    <cellStyle name="_2002도로상 밸브실 증고공사_온산 정수장외 시설물 보수공사" xfId="316"/>
    <cellStyle name="_2002도로상 밸브실 증고공사_온산 정수장외 시설물 보수공사_실행(운산조탑도로)" xfId="317"/>
    <cellStyle name="_2002도로상 밸브실 증고공사_온산 정수장외 시설물 보수공사_실행(파주운정2택지5공구)" xfId="318"/>
    <cellStyle name="_2002도로상 밸브실 증고공사_지지대터널 및 반월 터널 설계서" xfId="319"/>
    <cellStyle name="_2002도로상 밸브실 증고공사_지지대터널 및 반월 터널 설계서(0412)" xfId="320"/>
    <cellStyle name="_2002도로상 밸브실 증고공사_지지대터널 및 반월 터널 설계서(0412)_실행(운산조탑도로)" xfId="321"/>
    <cellStyle name="_2002도로상 밸브실 증고공사_지지대터널 및 반월 터널 설계서(0412)_실행(파주운정2택지5공구)" xfId="322"/>
    <cellStyle name="_2002도로상 밸브실 증고공사_지지대터널 및 반월 터널 설계서(수정0402)" xfId="323"/>
    <cellStyle name="_2002도로상 밸브실 증고공사_지지대터널 및 반월 터널 설계서(수정0402)_실행(운산조탑도로)" xfId="324"/>
    <cellStyle name="_2002도로상 밸브실 증고공사_지지대터널 및 반월 터널 설계서(수정0402)_실행(파주운정2택지5공구)" xfId="325"/>
    <cellStyle name="_2002도로상 밸브실 증고공사_지지대터널 및 반월 터널 설계서(수정0404-1)" xfId="326"/>
    <cellStyle name="_2002도로상 밸브실 증고공사_지지대터널 및 반월 터널 설계서(수정0404-1)_실행(운산조탑도로)" xfId="327"/>
    <cellStyle name="_2002도로상 밸브실 증고공사_지지대터널 및 반월 터널 설계서(수정0404-1)_실행(파주운정2택지5공구)" xfId="328"/>
    <cellStyle name="_2002도로상 밸브실 증고공사_지지대터널 및 반월 터널 설계서_실행(운산조탑도로)" xfId="329"/>
    <cellStyle name="_2002도로상 밸브실 증고공사_지지대터널 및 반월 터널 설계서_실행(파주운정2택지5공구)" xfId="330"/>
    <cellStyle name="_2003년 수도권#2,4단계밸브교체공사 설계도서" xfId="331"/>
    <cellStyle name="_2003년 수도권#2,4단계밸브교체공사 설계도서_2003년 사업장 배수로 보수 및 휀스교체공사설계서" xfId="332"/>
    <cellStyle name="_2003년 수도권#2,4단계밸브교체공사 설계도서_2003년 사업장 배수로 보수 및 휀스교체공사설계서_실행(운산조탑도로)" xfId="333"/>
    <cellStyle name="_2003년 수도권#2,4단계밸브교체공사 설계도서_2003년 사업장 배수로 보수 및 휀스교체공사설계서_실행(파주운정2택지5공구)" xfId="334"/>
    <cellStyle name="_2003년 수도권#2,4단계밸브교체공사 설계도서_2003년 수도권(과천)밸브교체1" xfId="335"/>
    <cellStyle name="_2003년 수도권#2,4단계밸브교체공사 설계도서_2003년 수도권(과천)밸브교체1_실행(운산조탑도로)" xfId="336"/>
    <cellStyle name="_2003년 수도권#2,4단계밸브교체공사 설계도서_2003년 수도권(과천)밸브교체1_실행(파주운정2택지5공구)" xfId="337"/>
    <cellStyle name="_2003년 수도권#2,4단계밸브교체공사 설계도서_복사본 지지대터널 및 반월 터널 설계서(수정0404수정1)" xfId="338"/>
    <cellStyle name="_2003년 수도권#2,4단계밸브교체공사 설계도서_복사본 지지대터널 및 반월 터널 설계서(수정0404수정1)_실행(운산조탑도로)" xfId="339"/>
    <cellStyle name="_2003년 수도권#2,4단계밸브교체공사 설계도서_복사본 지지대터널 및 반월 터널 설계서(수정0404수정1)_실행(파주운정2택지5공구)" xfId="340"/>
    <cellStyle name="_2003년 수도권#2,4단계밸브교체공사 설계도서_사본 - 실적내역서-시흥정수장옥상방수" xfId="341"/>
    <cellStyle name="_2003년 수도권#2,4단계밸브교체공사 설계도서_사본 - 실적내역서-시흥정수장옥상방수_실행(운산조탑도로)" xfId="342"/>
    <cellStyle name="_2003년 수도권#2,4단계밸브교체공사 설계도서_사본 - 실적내역서-시흥정수장옥상방수_실행(파주운정2택지5공구)" xfId="343"/>
    <cellStyle name="_2003년 수도권#2,4단계밸브교체공사 설계도서_실행(운산조탑도로)" xfId="344"/>
    <cellStyle name="_2003년 수도권#2,4단계밸브교체공사 설계도서_실행(파주운정2택지5공구)" xfId="345"/>
    <cellStyle name="_2003년 수도권#2,4단계밸브교체공사 설계도서_온산 정수장외 시설물 보수공사" xfId="346"/>
    <cellStyle name="_2003년 수도권#2,4단계밸브교체공사 설계도서_온산 정수장외 시설물 보수공사_실행(운산조탑도로)" xfId="347"/>
    <cellStyle name="_2003년 수도권#2,4단계밸브교체공사 설계도서_온산 정수장외 시설물 보수공사_실행(파주운정2택지5공구)" xfId="348"/>
    <cellStyle name="_2003년 수도권#2,4단계밸브교체공사 설계도서_지지대터널 및 반월 터널 설계서" xfId="349"/>
    <cellStyle name="_2003년 수도권#2,4단계밸브교체공사 설계도서_지지대터널 및 반월 터널 설계서(0412)" xfId="350"/>
    <cellStyle name="_2003년 수도권#2,4단계밸브교체공사 설계도서_지지대터널 및 반월 터널 설계서(0412)_실행(운산조탑도로)" xfId="351"/>
    <cellStyle name="_2003년 수도권#2,4단계밸브교체공사 설계도서_지지대터널 및 반월 터널 설계서(0412)_실행(파주운정2택지5공구)" xfId="352"/>
    <cellStyle name="_2003년 수도권#2,4단계밸브교체공사 설계도서_지지대터널 및 반월 터널 설계서(수정0402)" xfId="353"/>
    <cellStyle name="_2003년 수도권#2,4단계밸브교체공사 설계도서_지지대터널 및 반월 터널 설계서(수정0402)_실행(운산조탑도로)" xfId="354"/>
    <cellStyle name="_2003년 수도권#2,4단계밸브교체공사 설계도서_지지대터널 및 반월 터널 설계서(수정0402)_실행(파주운정2택지5공구)" xfId="355"/>
    <cellStyle name="_2003년 수도권#2,4단계밸브교체공사 설계도서_지지대터널 및 반월 터널 설계서(수정0404-1)" xfId="356"/>
    <cellStyle name="_2003년 수도권#2,4단계밸브교체공사 설계도서_지지대터널 및 반월 터널 설계서(수정0404-1)_실행(운산조탑도로)" xfId="357"/>
    <cellStyle name="_2003년 수도권#2,4단계밸브교체공사 설계도서_지지대터널 및 반월 터널 설계서(수정0404-1)_실행(파주운정2택지5공구)" xfId="358"/>
    <cellStyle name="_2003년 수도권#2,4단계밸브교체공사 설계도서_지지대터널 및 반월 터널 설계서_실행(운산조탑도로)" xfId="359"/>
    <cellStyle name="_2003년 수도권#2,4단계밸브교체공사 설계도서_지지대터널 및 반월 터널 설계서_실행(파주운정2택지5공구)" xfId="360"/>
    <cellStyle name="_2003년 수도권#2,4단계제수밸브교체공사 설계도서" xfId="361"/>
    <cellStyle name="_2003년 수도권#2,4단계제수밸브교체공사 설계도서_2003년 사업장 배수로 보수 및 휀스교체공사설계서" xfId="362"/>
    <cellStyle name="_2003년 수도권#2,4단계제수밸브교체공사 설계도서_2003년 사업장 배수로 보수 및 휀스교체공사설계서_실행(운산조탑도로)" xfId="363"/>
    <cellStyle name="_2003년 수도권#2,4단계제수밸브교체공사 설계도서_2003년 사업장 배수로 보수 및 휀스교체공사설계서_실행(파주운정2택지5공구)" xfId="364"/>
    <cellStyle name="_2003년 수도권#2,4단계제수밸브교체공사 설계도서_2003년 수도권(과천)밸브교체1" xfId="365"/>
    <cellStyle name="_2003년 수도권#2,4단계제수밸브교체공사 설계도서_2003년 수도권(과천)밸브교체1_실행(운산조탑도로)" xfId="366"/>
    <cellStyle name="_2003년 수도권#2,4단계제수밸브교체공사 설계도서_2003년 수도권(과천)밸브교체1_실행(파주운정2택지5공구)" xfId="367"/>
    <cellStyle name="_2003년 수도권#2,4단계제수밸브교체공사 설계도서_복사본 지지대터널 및 반월 터널 설계서(수정0404수정1)" xfId="368"/>
    <cellStyle name="_2003년 수도권#2,4단계제수밸브교체공사 설계도서_복사본 지지대터널 및 반월 터널 설계서(수정0404수정1)_실행(운산조탑도로)" xfId="369"/>
    <cellStyle name="_2003년 수도권#2,4단계제수밸브교체공사 설계도서_복사본 지지대터널 및 반월 터널 설계서(수정0404수정1)_실행(파주운정2택지5공구)" xfId="370"/>
    <cellStyle name="_2003년 수도권#2,4단계제수밸브교체공사 설계도서_사본 - 실적내역서-시흥정수장옥상방수" xfId="371"/>
    <cellStyle name="_2003년 수도권#2,4단계제수밸브교체공사 설계도서_사본 - 실적내역서-시흥정수장옥상방수_실행(운산조탑도로)" xfId="372"/>
    <cellStyle name="_2003년 수도권#2,4단계제수밸브교체공사 설계도서_사본 - 실적내역서-시흥정수장옥상방수_실행(파주운정2택지5공구)" xfId="373"/>
    <cellStyle name="_2003년 수도권#2,4단계제수밸브교체공사 설계도서_실행(운산조탑도로)" xfId="374"/>
    <cellStyle name="_2003년 수도권#2,4단계제수밸브교체공사 설계도서_실행(파주운정2택지5공구)" xfId="375"/>
    <cellStyle name="_2003년 수도권#2,4단계제수밸브교체공사 설계도서_온산 정수장외 시설물 보수공사" xfId="376"/>
    <cellStyle name="_2003년 수도권#2,4단계제수밸브교체공사 설계도서_온산 정수장외 시설물 보수공사_실행(운산조탑도로)" xfId="377"/>
    <cellStyle name="_2003년 수도권#2,4단계제수밸브교체공사 설계도서_온산 정수장외 시설물 보수공사_실행(파주운정2택지5공구)" xfId="378"/>
    <cellStyle name="_2003년 수도권#2,4단계제수밸브교체공사 설계도서_지지대터널 및 반월 터널 설계서" xfId="379"/>
    <cellStyle name="_2003년 수도권#2,4단계제수밸브교체공사 설계도서_지지대터널 및 반월 터널 설계서(0412)" xfId="380"/>
    <cellStyle name="_2003년 수도권#2,4단계제수밸브교체공사 설계도서_지지대터널 및 반월 터널 설계서(0412)_실행(운산조탑도로)" xfId="381"/>
    <cellStyle name="_2003년 수도권#2,4단계제수밸브교체공사 설계도서_지지대터널 및 반월 터널 설계서(0412)_실행(파주운정2택지5공구)" xfId="382"/>
    <cellStyle name="_2003년 수도권#2,4단계제수밸브교체공사 설계도서_지지대터널 및 반월 터널 설계서(수정0402)" xfId="383"/>
    <cellStyle name="_2003년 수도권#2,4단계제수밸브교체공사 설계도서_지지대터널 및 반월 터널 설계서(수정0402)_실행(운산조탑도로)" xfId="384"/>
    <cellStyle name="_2003년 수도권#2,4단계제수밸브교체공사 설계도서_지지대터널 및 반월 터널 설계서(수정0402)_실행(파주운정2택지5공구)" xfId="385"/>
    <cellStyle name="_2003년 수도권#2,4단계제수밸브교체공사 설계도서_지지대터널 및 반월 터널 설계서(수정0404-1)" xfId="386"/>
    <cellStyle name="_2003년 수도권#2,4단계제수밸브교체공사 설계도서_지지대터널 및 반월 터널 설계서(수정0404-1)_실행(운산조탑도로)" xfId="387"/>
    <cellStyle name="_2003년 수도권#2,4단계제수밸브교체공사 설계도서_지지대터널 및 반월 터널 설계서(수정0404-1)_실행(파주운정2택지5공구)" xfId="388"/>
    <cellStyle name="_2003년 수도권#2,4단계제수밸브교체공사 설계도서_지지대터널 및 반월 터널 설계서_실행(운산조탑도로)" xfId="389"/>
    <cellStyle name="_2003년 수도권#2,4단계제수밸브교체공사 설계도서_지지대터널 및 반월 터널 설계서_실행(파주운정2택지5공구)" xfId="390"/>
    <cellStyle name="_2003년 수도권(과천)밸브교체" xfId="391"/>
    <cellStyle name="_2003년 수도권(과천)밸브교체_2003년 사업장 배수로 보수 및 휀스교체공사설계서" xfId="392"/>
    <cellStyle name="_2003년 수도권(과천)밸브교체_2003년 사업장 배수로 보수 및 휀스교체공사설계서_실행(운산조탑도로)" xfId="393"/>
    <cellStyle name="_2003년 수도권(과천)밸브교체_2003년 사업장 배수로 보수 및 휀스교체공사설계서_실행(파주운정2택지5공구)" xfId="394"/>
    <cellStyle name="_2003년 수도권(과천)밸브교체_2003년 수도권(과천)밸브교체1" xfId="395"/>
    <cellStyle name="_2003년 수도권(과천)밸브교체_2003년 수도권(과천)밸브교체1_실행(운산조탑도로)" xfId="396"/>
    <cellStyle name="_2003년 수도권(과천)밸브교체_2003년 수도권(과천)밸브교체1_실행(파주운정2택지5공구)" xfId="397"/>
    <cellStyle name="_2003년 수도권(과천)밸브교체_복사본 지지대터널 및 반월 터널 설계서(수정0404수정1)" xfId="398"/>
    <cellStyle name="_2003년 수도권(과천)밸브교체_복사본 지지대터널 및 반월 터널 설계서(수정0404수정1)_실행(운산조탑도로)" xfId="399"/>
    <cellStyle name="_2003년 수도권(과천)밸브교체_복사본 지지대터널 및 반월 터널 설계서(수정0404수정1)_실행(파주운정2택지5공구)" xfId="400"/>
    <cellStyle name="_2003년 수도권(과천)밸브교체_사본 - 실적내역서-시흥정수장옥상방수" xfId="401"/>
    <cellStyle name="_2003년 수도권(과천)밸브교체_사본 - 실적내역서-시흥정수장옥상방수_실행(운산조탑도로)" xfId="402"/>
    <cellStyle name="_2003년 수도권(과천)밸브교체_사본 - 실적내역서-시흥정수장옥상방수_실행(파주운정2택지5공구)" xfId="403"/>
    <cellStyle name="_2003년 수도권(과천)밸브교체_실행(운산조탑도로)" xfId="404"/>
    <cellStyle name="_2003년 수도권(과천)밸브교체_실행(파주운정2택지5공구)" xfId="405"/>
    <cellStyle name="_2003년 수도권(과천)밸브교체_온산 정수장외 시설물 보수공사" xfId="406"/>
    <cellStyle name="_2003년 수도권(과천)밸브교체_온산 정수장외 시설물 보수공사_실행(운산조탑도로)" xfId="407"/>
    <cellStyle name="_2003년 수도권(과천)밸브교체_온산 정수장외 시설물 보수공사_실행(파주운정2택지5공구)" xfId="408"/>
    <cellStyle name="_2003년 수도권(과천)밸브교체_지지대터널 및 반월 터널 설계서" xfId="409"/>
    <cellStyle name="_2003년 수도권(과천)밸브교체_지지대터널 및 반월 터널 설계서(0412)" xfId="410"/>
    <cellStyle name="_2003년 수도권(과천)밸브교체_지지대터널 및 반월 터널 설계서(0412)_실행(운산조탑도로)" xfId="411"/>
    <cellStyle name="_2003년 수도권(과천)밸브교체_지지대터널 및 반월 터널 설계서(0412)_실행(파주운정2택지5공구)" xfId="412"/>
    <cellStyle name="_2003년 수도권(과천)밸브교체_지지대터널 및 반월 터널 설계서(수정0402)" xfId="413"/>
    <cellStyle name="_2003년 수도권(과천)밸브교체_지지대터널 및 반월 터널 설계서(수정0402)_실행(운산조탑도로)" xfId="414"/>
    <cellStyle name="_2003년 수도권(과천)밸브교체_지지대터널 및 반월 터널 설계서(수정0402)_실행(파주운정2택지5공구)" xfId="415"/>
    <cellStyle name="_2003년 수도권(과천)밸브교체_지지대터널 및 반월 터널 설계서(수정0404-1)" xfId="416"/>
    <cellStyle name="_2003년 수도권(과천)밸브교체_지지대터널 및 반월 터널 설계서(수정0404-1)_실행(운산조탑도로)" xfId="417"/>
    <cellStyle name="_2003년 수도권(과천)밸브교체_지지대터널 및 반월 터널 설계서(수정0404-1)_실행(파주운정2택지5공구)" xfId="418"/>
    <cellStyle name="_2003년 수도권(과천)밸브교체_지지대터널 및 반월 터널 설계서_실행(운산조탑도로)" xfId="419"/>
    <cellStyle name="_2003년 수도권(과천)밸브교체_지지대터널 및 반월 터널 설계서_실행(파주운정2택지5공구)" xfId="420"/>
    <cellStyle name="_2003년 수도권(과천)밸브교체1" xfId="421"/>
    <cellStyle name="_2003년 수도권(과천)밸브교체1_2003년 사업장 배수로 보수 및 휀스교체공사설계서" xfId="422"/>
    <cellStyle name="_2003년 수도권(과천)밸브교체1_2003년 사업장 배수로 보수 및 휀스교체공사설계서_실행(운산조탑도로)" xfId="423"/>
    <cellStyle name="_2003년 수도권(과천)밸브교체1_2003년 사업장 배수로 보수 및 휀스교체공사설계서_실행(파주운정2택지5공구)" xfId="424"/>
    <cellStyle name="_2003년 수도권(과천)밸브교체1_2003년 수도권(과천)밸브교체1" xfId="425"/>
    <cellStyle name="_2003년 수도권(과천)밸브교체1_2003년 수도권(과천)밸브교체1_실행(운산조탑도로)" xfId="426"/>
    <cellStyle name="_2003년 수도권(과천)밸브교체1_2003년 수도권(과천)밸브교체1_실행(파주운정2택지5공구)" xfId="427"/>
    <cellStyle name="_2003년 수도권(과천)밸브교체1_복사본 지지대터널 및 반월 터널 설계서(수정0404수정1)" xfId="428"/>
    <cellStyle name="_2003년 수도권(과천)밸브교체1_복사본 지지대터널 및 반월 터널 설계서(수정0404수정1)_실행(운산조탑도로)" xfId="429"/>
    <cellStyle name="_2003년 수도권(과천)밸브교체1_복사본 지지대터널 및 반월 터널 설계서(수정0404수정1)_실행(파주운정2택지5공구)" xfId="430"/>
    <cellStyle name="_2003년 수도권(과천)밸브교체1_사본 - 실적내역서-시흥정수장옥상방수" xfId="431"/>
    <cellStyle name="_2003년 수도권(과천)밸브교체1_사본 - 실적내역서-시흥정수장옥상방수_실행(운산조탑도로)" xfId="432"/>
    <cellStyle name="_2003년 수도권(과천)밸브교체1_사본 - 실적내역서-시흥정수장옥상방수_실행(파주운정2택지5공구)" xfId="433"/>
    <cellStyle name="_2003년 수도권(과천)밸브교체1_실행(운산조탑도로)" xfId="434"/>
    <cellStyle name="_2003년 수도권(과천)밸브교체1_실행(파주운정2택지5공구)" xfId="435"/>
    <cellStyle name="_2003년 수도권(과천)밸브교체1_온산 정수장외 시설물 보수공사" xfId="436"/>
    <cellStyle name="_2003년 수도권(과천)밸브교체1_온산 정수장외 시설물 보수공사_실행(운산조탑도로)" xfId="437"/>
    <cellStyle name="_2003년 수도권(과천)밸브교체1_온산 정수장외 시설물 보수공사_실행(파주운정2택지5공구)" xfId="438"/>
    <cellStyle name="_2003년 수도권(과천)밸브교체1_지지대터널 및 반월 터널 설계서" xfId="439"/>
    <cellStyle name="_2003년 수도권(과천)밸브교체1_지지대터널 및 반월 터널 설계서(0412)" xfId="440"/>
    <cellStyle name="_2003년 수도권(과천)밸브교체1_지지대터널 및 반월 터널 설계서(0412)_실행(운산조탑도로)" xfId="441"/>
    <cellStyle name="_2003년 수도권(과천)밸브교체1_지지대터널 및 반월 터널 설계서(0412)_실행(파주운정2택지5공구)" xfId="442"/>
    <cellStyle name="_2003년 수도권(과천)밸브교체1_지지대터널 및 반월 터널 설계서(수정0402)" xfId="443"/>
    <cellStyle name="_2003년 수도권(과천)밸브교체1_지지대터널 및 반월 터널 설계서(수정0402)_실행(운산조탑도로)" xfId="444"/>
    <cellStyle name="_2003년 수도권(과천)밸브교체1_지지대터널 및 반월 터널 설계서(수정0402)_실행(파주운정2택지5공구)" xfId="445"/>
    <cellStyle name="_2003년 수도권(과천)밸브교체1_지지대터널 및 반월 터널 설계서(수정0404-1)" xfId="446"/>
    <cellStyle name="_2003년 수도권(과천)밸브교체1_지지대터널 및 반월 터널 설계서(수정0404-1)_실행(운산조탑도로)" xfId="447"/>
    <cellStyle name="_2003년 수도권(과천)밸브교체1_지지대터널 및 반월 터널 설계서(수정0404-1)_실행(파주운정2택지5공구)" xfId="448"/>
    <cellStyle name="_2003년 수도권(과천)밸브교체1_지지대터널 및 반월 터널 설계서_실행(운산조탑도로)" xfId="449"/>
    <cellStyle name="_2003년 수도권(과천)밸브교체1_지지대터널 및 반월 터널 설계서_실행(파주운정2택지5공구)" xfId="450"/>
    <cellStyle name="_2003년1월6일(구산토건전체분)" xfId="451"/>
    <cellStyle name="_2003년1월6일(구산토건전체분)_실행(운산조탑도로)" xfId="452"/>
    <cellStyle name="_2003년1월6일(구산토건전체분)_실행(파주운정2택지5공구)" xfId="453"/>
    <cellStyle name="_2003밸브실증고및보수공사(작업)(1)" xfId="454"/>
    <cellStyle name="_2003밸브실증고및보수공사(작업)(1)_실행(운산조탑도로)" xfId="455"/>
    <cellStyle name="_2003밸브실증고및보수공사(작업)(1)_실행(파주운정2택지5공구)" xfId="456"/>
    <cellStyle name="_2006CM공문양식(2)-1" xfId="457"/>
    <cellStyle name="_2-4.상반기실적부문별요약" xfId="458"/>
    <cellStyle name="_2-4.상반기실적부문별요약(표지및목차포함)" xfId="459"/>
    <cellStyle name="_2-4.상반기실적부문별요약(표지및목차포함)_1" xfId="460"/>
    <cellStyle name="_2-4.상반기실적부문별요약_1" xfId="461"/>
    <cellStyle name="_2단계 원가계산서(한미검토)" xfId="462"/>
    <cellStyle name="_2단계 원가계산서(한미검토)_도급계약내역서(공배2단계)-정배수지" xfId="463"/>
    <cellStyle name="_2단계 원가계산서(한미검토)_도급계약내역서(공배2단계)-정배수지_실행(운산조탑도로)" xfId="464"/>
    <cellStyle name="_2단계 원가계산서(한미검토)_도급계약내역서(공배2단계)-정배수지_실행(파주운정2택지5공구)" xfId="465"/>
    <cellStyle name="_2단계 원가계산서(한미검토)_실행(운산조탑도로)" xfId="466"/>
    <cellStyle name="_2단계 원가계산서(한미검토)_실행(파주운정2택지5공구)" xfId="467"/>
    <cellStyle name="_3(1).변경내역서(2차)" xfId="468"/>
    <cellStyle name="_3-8.동력산출서" xfId="469"/>
    <cellStyle name="_4 - 116 - P2 Tender BOQ (Final)" xfId="470"/>
    <cellStyle name="_4.용역동연결동기타전기공사현" xfId="471"/>
    <cellStyle name="_4실행예산서 양식(변경)_11480" xfId="472"/>
    <cellStyle name="_4실행예산서 양식(변경)_11480_실행(운산조탑도로)" xfId="473"/>
    <cellStyle name="_4실행예산서 양식(변경)_11480_실행(파주운정2택지5공구)" xfId="474"/>
    <cellStyle name="_4실행예산서 양식(변경)_11480_원자재투입현황(03.7월)2" xfId="475"/>
    <cellStyle name="_4실행예산서 양식(변경)_11480_원자재투입현황(03.7월)2_실행(운산조탑도로)" xfId="476"/>
    <cellStyle name="_4실행예산서 양식(변경)_11480_원자재투입현황(03.7월)2_실행(파주운정2택지5공구)" xfId="477"/>
    <cellStyle name="_5 부대공" xfId="478"/>
    <cellStyle name="_5. Bill of Quantities-3" xfId="479"/>
    <cellStyle name="_5_세륜세차시설" xfId="480"/>
    <cellStyle name="_'99상반기경영개선활동결과(게시용)" xfId="481"/>
    <cellStyle name="_9Mar-Khoi luong xay to Saigon Apartment" xfId="482"/>
    <cellStyle name="_9월기성청구내역서(1)" xfId="483"/>
    <cellStyle name="_AA" xfId="484"/>
    <cellStyle name="_anh coc P104-10 ok" xfId="485"/>
    <cellStyle name="_Bang Chi tieu (2)" xfId="486"/>
    <cellStyle name="_Book1" xfId="487"/>
    <cellStyle name="_Book1_1" xfId="488"/>
    <cellStyle name="_Book1_1_2008년8월기성" xfId="489"/>
    <cellStyle name="_Book1_1_anh coc P104-10 ok" xfId="490"/>
    <cellStyle name="_Book1_1_Book1" xfId="491"/>
    <cellStyle name="_Book1_1_LABOR EXPENSE" xfId="492"/>
    <cellStyle name="_Book1_1_김작성" xfId="493"/>
    <cellStyle name="_Book1_1_외주비(6월)" xfId="494"/>
    <cellStyle name="_Book1_1_장비비(6월)" xfId="495"/>
    <cellStyle name="_Book1_1_최종견적10월08일VND,BOQ(벽산제출수정)" xfId="496"/>
    <cellStyle name="_Book1_1_최종견적7월10일BOQ(Redesign)" xfId="497"/>
    <cellStyle name="_Book1_2" xfId="498"/>
    <cellStyle name="_Book1_2_2008년8월기성" xfId="499"/>
    <cellStyle name="_Book1_2_Book1" xfId="500"/>
    <cellStyle name="_Book1_2_LABOR EXPENSE" xfId="501"/>
    <cellStyle name="_Book1_2_김작성" xfId="502"/>
    <cellStyle name="_Book1_2_외주비(6월)" xfId="503"/>
    <cellStyle name="_Book1_2_장비비(6월)" xfId="504"/>
    <cellStyle name="_Book1_2_최종견적10월08일VND,BOQ(벽산제출수정)" xfId="505"/>
    <cellStyle name="_Book1_2_최종견적7월10일BOQ(Redesign)" xfId="506"/>
    <cellStyle name="_Book1_2008년8월기성" xfId="507"/>
    <cellStyle name="_Book1_3" xfId="508"/>
    <cellStyle name="_Book1_anh coc P104-10 ok" xfId="509"/>
    <cellStyle name="_Book1_BC-QT-WB-dthao" xfId="510"/>
    <cellStyle name="_Book1_Book1" xfId="511"/>
    <cellStyle name="_Book1_Book1_1" xfId="512"/>
    <cellStyle name="_Book1_Book1_2008년8월기성" xfId="513"/>
    <cellStyle name="_Book1_Book1_LABOR EXPENSE" xfId="514"/>
    <cellStyle name="_Book1_Book1_김작성" xfId="515"/>
    <cellStyle name="_Book1_Book1_외주비(6월)" xfId="516"/>
    <cellStyle name="_Book1_Book1_장비비(6월)" xfId="517"/>
    <cellStyle name="_Book1_Book1_최종견적10월08일VND,BOQ(벽산제출수정)" xfId="518"/>
    <cellStyle name="_Book1_LABOR EXPENSE" xfId="519"/>
    <cellStyle name="_Book1_공정표" xfId="520"/>
    <cellStyle name="_Book1_김작성" xfId="521"/>
    <cellStyle name="_Book1_외주비(6월)" xfId="522"/>
    <cellStyle name="_Book1_장비비(6월)" xfId="523"/>
    <cellStyle name="_Book1_최종견적10월08일VND,BOQ(벽산제출수정)" xfId="524"/>
    <cellStyle name="_Book1_최종견적7월10일BOQ(Redesign)" xfId="525"/>
    <cellStyle name="_Book1_투찰표(100~300억)" xfId="526"/>
    <cellStyle name="_Book1_투찰표(100~300억)_실행(운산조탑도로)" xfId="527"/>
    <cellStyle name="_Book1_투찰표(100~300억)_실행(파주운정2택지5공구)" xfId="528"/>
    <cellStyle name="_Book2" xfId="529"/>
    <cellStyle name="_Book2_견적내역" xfId="530"/>
    <cellStyle name="_Book2_기흥TN내역" xfId="531"/>
    <cellStyle name="_Book2_기흥TN설비전기BM" xfId="532"/>
    <cellStyle name="_Book2_변경계약" xfId="533"/>
    <cellStyle name="_Book2_설계변경물량산출근거" xfId="534"/>
    <cellStyle name="_Book2_잠원동2차아파트내역" xfId="535"/>
    <cellStyle name="_BOQ" xfId="536"/>
    <cellStyle name="_BOQ_1" xfId="537"/>
    <cellStyle name="_BOQ_1_Book3" xfId="538"/>
    <cellStyle name="_BOQ_1_Book4" xfId="539"/>
    <cellStyle name="_BOQ_1_Makro FP (BM)" xfId="540"/>
    <cellStyle name="_BOQ_1_Makro FP (BM)_Book3" xfId="541"/>
    <cellStyle name="_BOQ_1_Makro FP (BM)_Book4" xfId="542"/>
    <cellStyle name="_BOQ_1_Makro FP (BM)_QATIF-Costing" xfId="543"/>
    <cellStyle name="_BOQ_1_Makro FP (BM)_Structural Steel Fabrication-updated (Dec. 04,2000)" xfId="544"/>
    <cellStyle name="_BOQ_1_MS-Cost" xfId="545"/>
    <cellStyle name="_BOQ_1_MS-Cost_Book3" xfId="546"/>
    <cellStyle name="_BOQ_1_MS-Cost_Book4" xfId="547"/>
    <cellStyle name="_BOQ_1_MS-Cost_QATIF-Costing" xfId="548"/>
    <cellStyle name="_BOQ_1_MS-Cost_Structural Steel Fabrication-updated (Dec. 04,2000)" xfId="549"/>
    <cellStyle name="_BOQ_1_QATIF-Costing" xfId="550"/>
    <cellStyle name="_BOQ_1_Structural Steel Fabrication-updated (Dec. 04,2000)" xfId="551"/>
    <cellStyle name="_BOQ_2" xfId="552"/>
    <cellStyle name="_BOQ_2_Book3" xfId="553"/>
    <cellStyle name="_BOQ_2_Book4" xfId="554"/>
    <cellStyle name="_BOQ_2_Makro FP (BM)" xfId="555"/>
    <cellStyle name="_BOQ_2_Makro FP (BM)_Book3" xfId="556"/>
    <cellStyle name="_BOQ_2_Makro FP (BM)_Book4" xfId="557"/>
    <cellStyle name="_BOQ_2_Makro FP (BM)_QATIF-Costing" xfId="558"/>
    <cellStyle name="_BOQ_2_Makro FP (BM)_Structural Steel Fabrication-updated (Dec. 04,2000)" xfId="559"/>
    <cellStyle name="_BOQ_2_MS-Cost" xfId="560"/>
    <cellStyle name="_BOQ_2_MS-Cost_Book3" xfId="561"/>
    <cellStyle name="_BOQ_2_MS-Cost_Book4" xfId="562"/>
    <cellStyle name="_BOQ_2_MS-Cost_QATIF-Costing" xfId="563"/>
    <cellStyle name="_BOQ_2_MS-Cost_Structural Steel Fabrication-updated (Dec. 04,2000)" xfId="564"/>
    <cellStyle name="_BOQ_2_QATIF-Costing" xfId="565"/>
    <cellStyle name="_BOQ_2_Structural Steel Fabrication-updated (Dec. 04,2000)" xfId="566"/>
    <cellStyle name="_BOQ_3" xfId="567"/>
    <cellStyle name="_BOQ_3_batchplant" xfId="568"/>
    <cellStyle name="_BOQ_3_break" xfId="569"/>
    <cellStyle name="_BOQ_3_break.xls.1ruined" xfId="570"/>
    <cellStyle name="_BOQ_3_break.xls.1ruined_batchplant" xfId="571"/>
    <cellStyle name="_BOQ_3_break_batchplant" xfId="572"/>
    <cellStyle name="_BOQ_3_DT Fab Rev1" xfId="573"/>
    <cellStyle name="_BOQ_3_DT Fab Rev1_Book3" xfId="574"/>
    <cellStyle name="_BOQ_3_DT Fab Rev1_Book3_batchplant" xfId="575"/>
    <cellStyle name="_BOQ_3_DT Fab Rev1_Book4" xfId="576"/>
    <cellStyle name="_BOQ_3_DT Fab Rev1_Book4_batchplant" xfId="577"/>
    <cellStyle name="_BOQ_3_DT Fab Rev1_JUPC Ethylene Plant Project" xfId="578"/>
    <cellStyle name="_BOQ_3_DT Fab Rev1_JUPC Ethylene Plant Project_batchplant" xfId="579"/>
    <cellStyle name="_BOQ_3_earthworks &amp; civil works2resubmit" xfId="580"/>
    <cellStyle name="_BOQ_3_earthworks &amp; civil works2resubmit_batchplant" xfId="581"/>
    <cellStyle name="_BOQ_3_JUPC Ethylene Plant Project" xfId="582"/>
    <cellStyle name="_BOQ_3_JUPC Ethylene Plant Project_batchplant" xfId="583"/>
    <cellStyle name="_BOQ_3_Magnificant Church and Columbarium.SELLING" xfId="584"/>
    <cellStyle name="_BOQ_3_Magnificant Church and Columbarium.SELLING_batchplant" xfId="585"/>
    <cellStyle name="_BOQ_3_Makro FP (BM)" xfId="586"/>
    <cellStyle name="_BOQ_3_Makro FP (BM)_Book3" xfId="587"/>
    <cellStyle name="_BOQ_3_Makro FP (BM)_Book4" xfId="588"/>
    <cellStyle name="_BOQ_3_Makro FP (BM)_QATIF-Costing" xfId="589"/>
    <cellStyle name="_BOQ_3_MS-Cost" xfId="590"/>
    <cellStyle name="_BOQ_3_MS-Cost_Book3" xfId="591"/>
    <cellStyle name="_BOQ_3_MS-Cost_Book4" xfId="592"/>
    <cellStyle name="_BOQ_3_MS-Cost_QATIF-Costing" xfId="593"/>
    <cellStyle name="_BOQ_3_New Costing" xfId="594"/>
    <cellStyle name="_BOQ_3_New Costing_batchplant" xfId="595"/>
    <cellStyle name="_BOQ_3_npc" xfId="596"/>
    <cellStyle name="_BOQ_3_npc_batchplant" xfId="597"/>
    <cellStyle name="_BOQ_3_Palmdale Heights" xfId="598"/>
    <cellStyle name="_BOQ_3_Palmdale Heights_batchplant" xfId="599"/>
    <cellStyle name="_BOQ_3_QATIF-Costing" xfId="600"/>
    <cellStyle name="_BOQ_4" xfId="601"/>
    <cellStyle name="_BOQ_4_Book3" xfId="602"/>
    <cellStyle name="_BOQ_4_Book4" xfId="603"/>
    <cellStyle name="_BOQ_4_Makro FP (BM)" xfId="604"/>
    <cellStyle name="_BOQ_4_Makro FP (BM)_Book3" xfId="605"/>
    <cellStyle name="_BOQ_4_Makro FP (BM)_Book4" xfId="606"/>
    <cellStyle name="_BOQ_4_Makro FP (BM)_QATIF-Costing" xfId="607"/>
    <cellStyle name="_BOQ_4_Makro FP (BM)_Structural Steel Fabrication-updated (Dec. 04,2000)" xfId="608"/>
    <cellStyle name="_BOQ_4_MS-Cost" xfId="609"/>
    <cellStyle name="_BOQ_4_MS-Cost_Book3" xfId="610"/>
    <cellStyle name="_BOQ_4_MS-Cost_Book4" xfId="611"/>
    <cellStyle name="_BOQ_4_MS-Cost_QATIF-Costing" xfId="612"/>
    <cellStyle name="_BOQ_4_MS-Cost_Structural Steel Fabrication-updated (Dec. 04,2000)" xfId="613"/>
    <cellStyle name="_BOQ_4_QATIF-Costing" xfId="614"/>
    <cellStyle name="_BOQ_4_Structural Steel Fabrication-updated (Dec. 04,2000)" xfId="615"/>
    <cellStyle name="_BOQ_5" xfId="616"/>
    <cellStyle name="_BOQ_5_Book3" xfId="617"/>
    <cellStyle name="_BOQ_5_Book4" xfId="618"/>
    <cellStyle name="_BOQ_5_Makro FP (BM)" xfId="619"/>
    <cellStyle name="_BOQ_5_Makro FP (BM)_batchplant" xfId="620"/>
    <cellStyle name="_BOQ_5_Makro FP (BM)_break" xfId="621"/>
    <cellStyle name="_BOQ_5_Makro FP (BM)_break.xls.1ruined" xfId="622"/>
    <cellStyle name="_BOQ_5_Makro FP (BM)_break.xls.1ruined_batchplant" xfId="623"/>
    <cellStyle name="_BOQ_5_Makro FP (BM)_break_batchplant" xfId="624"/>
    <cellStyle name="_BOQ_5_Makro FP (BM)_DT Fab Rev1" xfId="625"/>
    <cellStyle name="_BOQ_5_Makro FP (BM)_DT Fab Rev1_Book3" xfId="626"/>
    <cellStyle name="_BOQ_5_Makro FP (BM)_DT Fab Rev1_Book3_batchplant" xfId="627"/>
    <cellStyle name="_BOQ_5_Makro FP (BM)_DT Fab Rev1_Book4" xfId="628"/>
    <cellStyle name="_BOQ_5_Makro FP (BM)_DT Fab Rev1_Book4_batchplant" xfId="629"/>
    <cellStyle name="_BOQ_5_Makro FP (BM)_DT Fab Rev1_JUPC Ethylene Plant Project" xfId="630"/>
    <cellStyle name="_BOQ_5_Makro FP (BM)_DT Fab Rev1_JUPC Ethylene Plant Project_batchplant" xfId="631"/>
    <cellStyle name="_BOQ_5_Makro FP (BM)_earthworks &amp; civil works2resubmit" xfId="632"/>
    <cellStyle name="_BOQ_5_Makro FP (BM)_earthworks &amp; civil works2resubmit_batchplant" xfId="633"/>
    <cellStyle name="_BOQ_5_Makro FP (BM)_JUPC Ethylene Plant Project" xfId="634"/>
    <cellStyle name="_BOQ_5_Makro FP (BM)_JUPC Ethylene Plant Project_batchplant" xfId="635"/>
    <cellStyle name="_BOQ_5_Makro FP (BM)_Magnificant Church and Columbarium.SELLING" xfId="636"/>
    <cellStyle name="_BOQ_5_Makro FP (BM)_Magnificant Church and Columbarium.SELLING_batchplant" xfId="637"/>
    <cellStyle name="_BOQ_5_Makro FP (BM)_New Costing" xfId="638"/>
    <cellStyle name="_BOQ_5_Makro FP (BM)_New Costing_batchplant" xfId="639"/>
    <cellStyle name="_BOQ_5_Makro FP (BM)_npc" xfId="640"/>
    <cellStyle name="_BOQ_5_Makro FP (BM)_npc_batchplant" xfId="641"/>
    <cellStyle name="_BOQ_5_Makro FP (BM)_Palmdale Heights" xfId="642"/>
    <cellStyle name="_BOQ_5_Makro FP (BM)_Palmdale Heights_batchplant" xfId="643"/>
    <cellStyle name="_BOQ_5_Makro FP (BM)_QATIF-Costing" xfId="644"/>
    <cellStyle name="_BOQ_5_MS-Cost" xfId="645"/>
    <cellStyle name="_BOQ_5_MS-Cost_batchplant" xfId="646"/>
    <cellStyle name="_BOQ_5_MS-Cost_break" xfId="647"/>
    <cellStyle name="_BOQ_5_MS-Cost_break.xls.1ruined" xfId="648"/>
    <cellStyle name="_BOQ_5_MS-Cost_break.xls.1ruined_batchplant" xfId="649"/>
    <cellStyle name="_BOQ_5_MS-Cost_break_batchplant" xfId="650"/>
    <cellStyle name="_BOQ_5_MS-Cost_DT Fab Rev1" xfId="651"/>
    <cellStyle name="_BOQ_5_MS-Cost_DT Fab Rev1_Book3" xfId="652"/>
    <cellStyle name="_BOQ_5_MS-Cost_DT Fab Rev1_Book3_batchplant" xfId="653"/>
    <cellStyle name="_BOQ_5_MS-Cost_DT Fab Rev1_Book4" xfId="654"/>
    <cellStyle name="_BOQ_5_MS-Cost_DT Fab Rev1_Book4_batchplant" xfId="655"/>
    <cellStyle name="_BOQ_5_MS-Cost_DT Fab Rev1_JUPC Ethylene Plant Project" xfId="656"/>
    <cellStyle name="_BOQ_5_MS-Cost_DT Fab Rev1_JUPC Ethylene Plant Project_batchplant" xfId="657"/>
    <cellStyle name="_BOQ_5_MS-Cost_earthworks &amp; civil works2resubmit" xfId="658"/>
    <cellStyle name="_BOQ_5_MS-Cost_earthworks &amp; civil works2resubmit_batchplant" xfId="659"/>
    <cellStyle name="_BOQ_5_MS-Cost_JUPC Ethylene Plant Project" xfId="660"/>
    <cellStyle name="_BOQ_5_MS-Cost_JUPC Ethylene Plant Project_batchplant" xfId="661"/>
    <cellStyle name="_BOQ_5_MS-Cost_Magnificant Church and Columbarium.SELLING" xfId="662"/>
    <cellStyle name="_BOQ_5_MS-Cost_Magnificant Church and Columbarium.SELLING_batchplant" xfId="663"/>
    <cellStyle name="_BOQ_5_MS-Cost_New Costing" xfId="664"/>
    <cellStyle name="_BOQ_5_MS-Cost_New Costing_batchplant" xfId="665"/>
    <cellStyle name="_BOQ_5_MS-Cost_npc" xfId="666"/>
    <cellStyle name="_BOQ_5_MS-Cost_npc_batchplant" xfId="667"/>
    <cellStyle name="_BOQ_5_MS-Cost_Palmdale Heights" xfId="668"/>
    <cellStyle name="_BOQ_5_MS-Cost_Palmdale Heights_batchplant" xfId="669"/>
    <cellStyle name="_BOQ_5_MS-Cost_QATIF-Costing" xfId="670"/>
    <cellStyle name="_BOQ_5_QATIF-Costing" xfId="671"/>
    <cellStyle name="_BOQ_5_Structural Steel Fabrication-updated (Dec. 04,2000)" xfId="672"/>
    <cellStyle name="_BOQ_6" xfId="673"/>
    <cellStyle name="_BOQ_6_Book3" xfId="674"/>
    <cellStyle name="_BOQ_6_Book4" xfId="675"/>
    <cellStyle name="_BOQ_6_QATIF-Costing" xfId="676"/>
    <cellStyle name="_BOQ_6_Structural Steel Fabrication-updated (Dec. 04,2000)" xfId="677"/>
    <cellStyle name="_BOQ_7" xfId="678"/>
    <cellStyle name="_BOQ_7_Book3" xfId="679"/>
    <cellStyle name="_BOQ_7_Book4" xfId="680"/>
    <cellStyle name="_BOQ_7_Makro FP (BM)" xfId="681"/>
    <cellStyle name="_BOQ_7_Makro FP (BM)_Book3" xfId="682"/>
    <cellStyle name="_BOQ_7_Makro FP (BM)_Book4" xfId="683"/>
    <cellStyle name="_BOQ_7_Makro FP (BM)_QATIF-Costing" xfId="684"/>
    <cellStyle name="_BOQ_7_Makro FP (BM)_Structural Steel Fabrication-updated (Dec. 04,2000)" xfId="685"/>
    <cellStyle name="_BOQ_7_MS-Cost" xfId="686"/>
    <cellStyle name="_BOQ_7_MS-Cost_Book3" xfId="687"/>
    <cellStyle name="_BOQ_7_MS-Cost_Book4" xfId="688"/>
    <cellStyle name="_BOQ_7_MS-Cost_QATIF-Costing" xfId="689"/>
    <cellStyle name="_BOQ_7_MS-Cost_Structural Steel Fabrication-updated (Dec. 04,2000)" xfId="690"/>
    <cellStyle name="_BOQ_7_QATIF-Costing" xfId="691"/>
    <cellStyle name="_BOQ_7_Structural Steel Fabrication-updated (Dec. 04,2000)" xfId="692"/>
    <cellStyle name="_BOQ_8" xfId="693"/>
    <cellStyle name="_BOQ_8_Book3" xfId="694"/>
    <cellStyle name="_BOQ_8_Book4" xfId="695"/>
    <cellStyle name="_BOQ_8_Makro FP (BM)" xfId="696"/>
    <cellStyle name="_BOQ_8_Makro FP (BM)_Book3" xfId="697"/>
    <cellStyle name="_BOQ_8_Makro FP (BM)_Book4" xfId="698"/>
    <cellStyle name="_BOQ_8_Makro FP (BM)_QATIF-Costing" xfId="699"/>
    <cellStyle name="_BOQ_8_MS-Cost" xfId="700"/>
    <cellStyle name="_BOQ_8_MS-Cost_Book3" xfId="701"/>
    <cellStyle name="_BOQ_8_MS-Cost_Book4" xfId="702"/>
    <cellStyle name="_BOQ_8_MS-Cost_QATIF-Costing" xfId="703"/>
    <cellStyle name="_BOQ_8_QATIF-Costing" xfId="704"/>
    <cellStyle name="_BOQ_9" xfId="705"/>
    <cellStyle name="_BOQ_9_Makro FP (BM)" xfId="706"/>
    <cellStyle name="_BOQ_9_Makro FP (BM)_Book3" xfId="707"/>
    <cellStyle name="_BOQ_9_Makro FP (BM)_Book4" xfId="708"/>
    <cellStyle name="_BOQ_9_Makro FP (BM)_QATIF-Costing" xfId="709"/>
    <cellStyle name="_BOQ_9_Makro FP (BM)_Structural Steel Fabrication-updated (Dec. 04,2000)" xfId="710"/>
    <cellStyle name="_BOQ_9_MS-Cost" xfId="711"/>
    <cellStyle name="_BOQ_9_MS-Cost_Book3" xfId="712"/>
    <cellStyle name="_BOQ_9_MS-Cost_Book4" xfId="713"/>
    <cellStyle name="_BOQ_9_MS-Cost_QATIF-Costing" xfId="714"/>
    <cellStyle name="_BOQ_9_MS-Cost_Structural Steel Fabrication-updated (Dec. 04,2000)" xfId="715"/>
    <cellStyle name="_BOQ_A" xfId="716"/>
    <cellStyle name="_BOQ_A_Book3" xfId="717"/>
    <cellStyle name="_BOQ_A_Book4" xfId="718"/>
    <cellStyle name="_BOQ_A_Makro FP (BM)" xfId="719"/>
    <cellStyle name="_BOQ_A_MS-Cost" xfId="720"/>
    <cellStyle name="_BOQ_A_QATIF-Costing" xfId="721"/>
    <cellStyle name="_BOQ_B" xfId="722"/>
    <cellStyle name="_BOQ_B_Book3" xfId="723"/>
    <cellStyle name="_BOQ_B_Book4" xfId="724"/>
    <cellStyle name="_BOQ_B_Makro FP (BM)" xfId="725"/>
    <cellStyle name="_BOQ_B_Makro FP (BM)_Book3" xfId="726"/>
    <cellStyle name="_BOQ_B_Makro FP (BM)_Book4" xfId="727"/>
    <cellStyle name="_BOQ_B_Makro FP (BM)_QATIF-Costing" xfId="728"/>
    <cellStyle name="_BOQ_B_MS-Cost" xfId="729"/>
    <cellStyle name="_BOQ_B_MS-Cost_Book3" xfId="730"/>
    <cellStyle name="_BOQ_B_MS-Cost_Book4" xfId="731"/>
    <cellStyle name="_BOQ_B_MS-Cost_QATIF-Costing" xfId="732"/>
    <cellStyle name="_BOQ_B_QATIF-Costing" xfId="733"/>
    <cellStyle name="_BOQ_Book3" xfId="734"/>
    <cellStyle name="_BOQ_Book4" xfId="735"/>
    <cellStyle name="_BOQ_C" xfId="736"/>
    <cellStyle name="_BOQ_C_Book3" xfId="737"/>
    <cellStyle name="_BOQ_C_Book4" xfId="738"/>
    <cellStyle name="_BOQ_C_Makro FP (BM)" xfId="739"/>
    <cellStyle name="_BOQ_C_Makro FP (BM)_Book3" xfId="740"/>
    <cellStyle name="_BOQ_C_Makro FP (BM)_Book4" xfId="741"/>
    <cellStyle name="_BOQ_C_Makro FP (BM)_QATIF-Costing" xfId="742"/>
    <cellStyle name="_BOQ_C_Makro FP (BM)_Structural Steel Fabrication-updated (Dec. 04,2000)" xfId="743"/>
    <cellStyle name="_BOQ_C_MS-Cost" xfId="744"/>
    <cellStyle name="_BOQ_C_MS-Cost_Book3" xfId="745"/>
    <cellStyle name="_BOQ_C_MS-Cost_Book4" xfId="746"/>
    <cellStyle name="_BOQ_C_MS-Cost_QATIF-Costing" xfId="747"/>
    <cellStyle name="_BOQ_C_MS-Cost_Structural Steel Fabrication-updated (Dec. 04,2000)" xfId="748"/>
    <cellStyle name="_BOQ_C_QATIF-Costing" xfId="749"/>
    <cellStyle name="_BOQ_CocBosung_151009_giam5%" xfId="750"/>
    <cellStyle name="_BOQ_Makro FP (BM)" xfId="751"/>
    <cellStyle name="_BOQ_Makro FP (BM)_Book3" xfId="752"/>
    <cellStyle name="_BOQ_Makro FP (BM)_Book4" xfId="753"/>
    <cellStyle name="_BOQ_Makro FP (BM)_QATIF-Costing" xfId="754"/>
    <cellStyle name="_BOQ_MS-Cost" xfId="755"/>
    <cellStyle name="_BOQ_MS-Cost_Book3" xfId="756"/>
    <cellStyle name="_BOQ_MS-Cost_Book4" xfId="757"/>
    <cellStyle name="_BOQ_MS-Cost_QATIF-Costing" xfId="758"/>
    <cellStyle name="_BOQ_QATIF-Costing" xfId="759"/>
    <cellStyle name="_BOQ_Structural Steel Fabrication-updated (Dec. 04,2000)" xfId="760"/>
    <cellStyle name="_BOQ1" xfId="761"/>
    <cellStyle name="_BOQ1_1" xfId="762"/>
    <cellStyle name="_BOQ1_1_Book3" xfId="763"/>
    <cellStyle name="_BOQ1_1_Book4" xfId="764"/>
    <cellStyle name="_BOQ1_1_QATIF-Costing" xfId="765"/>
    <cellStyle name="_BOQ1_1_Structural Steel Fabrication-updated (Dec. 04,2000)" xfId="766"/>
    <cellStyle name="_BOQ1_2" xfId="767"/>
    <cellStyle name="_BOQ1_2_Book3" xfId="768"/>
    <cellStyle name="_BOQ1_2_Book4" xfId="769"/>
    <cellStyle name="_BOQ1_2_QATIF-Costing" xfId="770"/>
    <cellStyle name="_BOQ1_3" xfId="771"/>
    <cellStyle name="_BOQ1_3_batchplant" xfId="772"/>
    <cellStyle name="_BOQ1_3_break" xfId="773"/>
    <cellStyle name="_BOQ1_3_break.xls.1ruined" xfId="774"/>
    <cellStyle name="_BOQ1_3_break.xls.1ruined_batchplant" xfId="775"/>
    <cellStyle name="_BOQ1_3_break_batchplant" xfId="776"/>
    <cellStyle name="_BOQ1_3_DT Fab Rev1" xfId="777"/>
    <cellStyle name="_BOQ1_3_DT Fab Rev1_Book3" xfId="778"/>
    <cellStyle name="_BOQ1_3_DT Fab Rev1_Book3_batchplant" xfId="779"/>
    <cellStyle name="_BOQ1_3_DT Fab Rev1_Book4" xfId="780"/>
    <cellStyle name="_BOQ1_3_DT Fab Rev1_Book4_batchplant" xfId="781"/>
    <cellStyle name="_BOQ1_3_DT Fab Rev1_JUPC Ethylene Plant Project" xfId="782"/>
    <cellStyle name="_BOQ1_3_DT Fab Rev1_JUPC Ethylene Plant Project_batchplant" xfId="783"/>
    <cellStyle name="_BOQ1_3_earthworks &amp; civil works2resubmit" xfId="784"/>
    <cellStyle name="_BOQ1_3_earthworks &amp; civil works2resubmit_batchplant" xfId="785"/>
    <cellStyle name="_BOQ1_3_JUPC Ethylene Plant Project" xfId="786"/>
    <cellStyle name="_BOQ1_3_JUPC Ethylene Plant Project_batchplant" xfId="787"/>
    <cellStyle name="_BOQ1_3_Magnificant Church and Columbarium.SELLING" xfId="788"/>
    <cellStyle name="_BOQ1_3_Magnificant Church and Columbarium.SELLING_batchplant" xfId="789"/>
    <cellStyle name="_BOQ1_3_New Costing" xfId="790"/>
    <cellStyle name="_BOQ1_3_New Costing_batchplant" xfId="791"/>
    <cellStyle name="_BOQ1_3_npc" xfId="792"/>
    <cellStyle name="_BOQ1_3_npc_batchplant" xfId="793"/>
    <cellStyle name="_BOQ1_3_Palmdale Heights" xfId="794"/>
    <cellStyle name="_BOQ1_3_Palmdale Heights_batchplant" xfId="795"/>
    <cellStyle name="_BOQ1_3_QATIF-Costing" xfId="796"/>
    <cellStyle name="_BOQ1_4" xfId="797"/>
    <cellStyle name="_BOQ1_4_Book3" xfId="798"/>
    <cellStyle name="_BOQ1_4_Book4" xfId="799"/>
    <cellStyle name="_BOQ1_4_QATIF-Costing" xfId="800"/>
    <cellStyle name="_BOQ1_5" xfId="801"/>
    <cellStyle name="_BOQ1_5_Book3" xfId="802"/>
    <cellStyle name="_BOQ1_5_Book4" xfId="803"/>
    <cellStyle name="_BOQ1_5_BOQ1" xfId="804"/>
    <cellStyle name="_BOQ1_5_BOQ1_batchplant" xfId="805"/>
    <cellStyle name="_BOQ1_5_BOQ1_break" xfId="806"/>
    <cellStyle name="_BOQ1_5_BOQ1_break.xls.1ruined" xfId="807"/>
    <cellStyle name="_BOQ1_5_BOQ1_break.xls.1ruined_batchplant" xfId="808"/>
    <cellStyle name="_BOQ1_5_BOQ1_break_batchplant" xfId="809"/>
    <cellStyle name="_BOQ1_5_BOQ1_DT Fab Rev1" xfId="810"/>
    <cellStyle name="_BOQ1_5_BOQ1_DT Fab Rev1_Book3" xfId="811"/>
    <cellStyle name="_BOQ1_5_BOQ1_DT Fab Rev1_Book3_batchplant" xfId="812"/>
    <cellStyle name="_BOQ1_5_BOQ1_DT Fab Rev1_Book4" xfId="813"/>
    <cellStyle name="_BOQ1_5_BOQ1_DT Fab Rev1_Book4_batchplant" xfId="814"/>
    <cellStyle name="_BOQ1_5_BOQ1_DT Fab Rev1_JUPC Ethylene Plant Project" xfId="815"/>
    <cellStyle name="_BOQ1_5_BOQ1_DT Fab Rev1_JUPC Ethylene Plant Project_batchplant" xfId="816"/>
    <cellStyle name="_BOQ1_5_BOQ1_earthworks &amp; civil works2resubmit" xfId="817"/>
    <cellStyle name="_BOQ1_5_BOQ1_earthworks &amp; civil works2resubmit_batchplant" xfId="818"/>
    <cellStyle name="_BOQ1_5_BOQ1_JUPC Ethylene Plant Project" xfId="819"/>
    <cellStyle name="_BOQ1_5_BOQ1_JUPC Ethylene Plant Project_batchplant" xfId="820"/>
    <cellStyle name="_BOQ1_5_BOQ1_Magnificant Church and Columbarium.SELLING" xfId="821"/>
    <cellStyle name="_BOQ1_5_BOQ1_Magnificant Church and Columbarium.SELLING_batchplant" xfId="822"/>
    <cellStyle name="_BOQ1_5_BOQ1_New Costing" xfId="823"/>
    <cellStyle name="_BOQ1_5_BOQ1_New Costing_batchplant" xfId="824"/>
    <cellStyle name="_BOQ1_5_BOQ1_npc" xfId="825"/>
    <cellStyle name="_BOQ1_5_BOQ1_npc_batchplant" xfId="826"/>
    <cellStyle name="_BOQ1_5_BOQ1_Palmdale Heights" xfId="827"/>
    <cellStyle name="_BOQ1_5_BOQ1_Palmdale Heights_batchplant" xfId="828"/>
    <cellStyle name="_BOQ1_5_BOQ1_QATIF-Costing" xfId="829"/>
    <cellStyle name="_BOQ1_5_QATIF-Costing" xfId="830"/>
    <cellStyle name="_BOQ1_5_Structural Steel Fabrication-updated (Dec. 04,2000)" xfId="831"/>
    <cellStyle name="_BOQ1_6" xfId="832"/>
    <cellStyle name="_BOQ1_6_Book3" xfId="833"/>
    <cellStyle name="_BOQ1_6_Book4" xfId="834"/>
    <cellStyle name="_BOQ1_6_QATIF-Costing" xfId="835"/>
    <cellStyle name="_BOQ1_6_Structural Steel Fabrication-updated (Dec. 04,2000)" xfId="836"/>
    <cellStyle name="_BOQ1_7" xfId="837"/>
    <cellStyle name="_BOQ1_7_Book3" xfId="838"/>
    <cellStyle name="_BOQ1_7_Book4" xfId="839"/>
    <cellStyle name="_BOQ1_7_QATIF-Costing" xfId="840"/>
    <cellStyle name="_BOQ1_8" xfId="841"/>
    <cellStyle name="_BOQ1_9" xfId="842"/>
    <cellStyle name="_BOQ1_9_Book3" xfId="843"/>
    <cellStyle name="_BOQ1_9_Book4" xfId="844"/>
    <cellStyle name="_BOQ1_9_QATIF-Costing" xfId="845"/>
    <cellStyle name="_BOQ1_A" xfId="846"/>
    <cellStyle name="_BOQ1_A_Book3" xfId="847"/>
    <cellStyle name="_BOQ1_A_Book4" xfId="848"/>
    <cellStyle name="_BOQ1_A_QATIF-Costing" xfId="849"/>
    <cellStyle name="_BOQ1_B" xfId="850"/>
    <cellStyle name="_BOQ1_B_Book3" xfId="851"/>
    <cellStyle name="_BOQ1_B_Book4" xfId="852"/>
    <cellStyle name="_BOQ1_B_QATIF-Costing" xfId="853"/>
    <cellStyle name="_BOQ1_B_Structural Steel Fabrication-updated (Dec. 04,2000)" xfId="854"/>
    <cellStyle name="_BOQ1_Book3" xfId="855"/>
    <cellStyle name="_BOQ1_Book4" xfId="856"/>
    <cellStyle name="_BOQ1_C" xfId="857"/>
    <cellStyle name="_BOQ1_C_Book3" xfId="858"/>
    <cellStyle name="_BOQ1_C_Book4" xfId="859"/>
    <cellStyle name="_BOQ1_C_QATIF-Costing" xfId="860"/>
    <cellStyle name="_BOQ1_C_Structural Steel Fabrication-updated (Dec. 04,2000)" xfId="861"/>
    <cellStyle name="_BOQ1_D" xfId="862"/>
    <cellStyle name="_BOQ1_D_Book3" xfId="863"/>
    <cellStyle name="_BOQ1_D_Book4" xfId="864"/>
    <cellStyle name="_BOQ1_D_QATIF-Costing" xfId="865"/>
    <cellStyle name="_BOQ1_D_Structural Steel Fabrication-updated (Dec. 04,2000)" xfId="866"/>
    <cellStyle name="_BOQ1_QATIF-Costing" xfId="867"/>
    <cellStyle name="_BOQ1_Structural Steel Fabrication-updated (Dec. 04,2000)" xfId="868"/>
    <cellStyle name="_BOQ-3" xfId="869"/>
    <cellStyle name="_BOQ-3_1" xfId="870"/>
    <cellStyle name="_BOQ-3_1_break" xfId="871"/>
    <cellStyle name="_BOQ-3_1_break.xls.1ruined" xfId="872"/>
    <cellStyle name="_BOQ-3_1_Brkdwn 01" xfId="873"/>
    <cellStyle name="_BOQ-3_1_costing-meycauayan" xfId="874"/>
    <cellStyle name="_BOQ-3_1_earthworks &amp; civil works2resubmit" xfId="875"/>
    <cellStyle name="_BOQ-3_1_equipment loading" xfId="876"/>
    <cellStyle name="_BOQ-3_1_Magnificant Church and Columbarium.SELLING" xfId="877"/>
    <cellStyle name="_BOQ-3_1_manloading" xfId="878"/>
    <cellStyle name="_BOQ-3_1_mwci-cubao,balara" xfId="879"/>
    <cellStyle name="_BOQ-3_1_New Costing" xfId="880"/>
    <cellStyle name="_BOQ-3_1_nkkbreak ilo3" xfId="881"/>
    <cellStyle name="_BOQ-3_1_npc" xfId="882"/>
    <cellStyle name="_BOQ-3_1_Palmdale Heights" xfId="883"/>
    <cellStyle name="_BOQ-3_1_pipe support t-off" xfId="884"/>
    <cellStyle name="_BOQ-3_1_Purefoods-Bidrev (2)" xfId="885"/>
    <cellStyle name="_BOQ-3_1_T.O" xfId="886"/>
    <cellStyle name="_BOQ-3_2" xfId="887"/>
    <cellStyle name="_BOQ-3_2_break" xfId="888"/>
    <cellStyle name="_BOQ-3_2_break.xls.1ruined" xfId="889"/>
    <cellStyle name="_BOQ-3_2_costing-meycauayan" xfId="890"/>
    <cellStyle name="_BOQ-3_2_cyberzone" xfId="891"/>
    <cellStyle name="_BOQ-3_2_earthworks &amp; civil works2resubmit" xfId="892"/>
    <cellStyle name="_BOQ-3_2_equipment loading" xfId="893"/>
    <cellStyle name="_BOQ-3_2_LEXCEBU" xfId="894"/>
    <cellStyle name="_BOQ-3_2_LEXCEBU_costing-meycauayan" xfId="895"/>
    <cellStyle name="_BOQ-3_2_Magnificant Church and Columbarium.SELLING" xfId="896"/>
    <cellStyle name="_BOQ-3_2_New Costing" xfId="897"/>
    <cellStyle name="_BOQ-3_2_npc" xfId="898"/>
    <cellStyle name="_BOQ-3_2_Palmdale Heights" xfId="899"/>
    <cellStyle name="_BOQ-3_2_Purefoods-Bidrev (2)" xfId="900"/>
    <cellStyle name="_BOQ-3_3" xfId="901"/>
    <cellStyle name="_BOQ-3_4" xfId="902"/>
    <cellStyle name="_BOQ-3_5" xfId="903"/>
    <cellStyle name="_BOQ-3_5_break" xfId="904"/>
    <cellStyle name="_BOQ-3_5_break.xls.1ruined" xfId="905"/>
    <cellStyle name="_BOQ-3_5_costing-meycauayan" xfId="906"/>
    <cellStyle name="_BOQ-3_5_cyberzone" xfId="907"/>
    <cellStyle name="_BOQ-3_5_earthworks &amp; civil works2resubmit" xfId="908"/>
    <cellStyle name="_BOQ-3_5_equipment loading" xfId="909"/>
    <cellStyle name="_BOQ-3_5_LEXCEBU" xfId="910"/>
    <cellStyle name="_BOQ-3_5_Magnificant Church and Columbarium.SELLING" xfId="911"/>
    <cellStyle name="_BOQ-3_5_New Costing" xfId="912"/>
    <cellStyle name="_BOQ-3_5_npc" xfId="913"/>
    <cellStyle name="_BOQ-3_5_Palmdale Heights" xfId="914"/>
    <cellStyle name="_BOQ-3_5_Purefoods-Bidrev (2)" xfId="915"/>
    <cellStyle name="_BOQ-3_6" xfId="916"/>
    <cellStyle name="_BOQ-3_6_batchplant" xfId="917"/>
    <cellStyle name="_BOQ-3_6_Med. rise orig" xfId="918"/>
    <cellStyle name="_BOQ-3_6_Med. rise orig_batchplant" xfId="919"/>
    <cellStyle name="_BOQ-3_6_MWCI-STP AYALA" xfId="920"/>
    <cellStyle name="_BOQ-3_6_MWCI-STP AYALA_batchplant" xfId="921"/>
    <cellStyle name="_BOQ-3_6_nkkbreak ilo3" xfId="922"/>
    <cellStyle name="_BOQ-3_6_nkkbreak ilo3_batchplant" xfId="923"/>
    <cellStyle name="_BOQ-3_6_plum drainage" xfId="924"/>
    <cellStyle name="_BOQ-3_6_plum drainage_batchplant" xfId="925"/>
    <cellStyle name="_BOQ-3_6_urcplum" xfId="926"/>
    <cellStyle name="_BOQ-3_6_urcplum_batchplant" xfId="927"/>
    <cellStyle name="_BOQ-3_7" xfId="928"/>
    <cellStyle name="_BOQ-3_7_break" xfId="929"/>
    <cellStyle name="_BOQ-3_7_break.xls.1ruined" xfId="930"/>
    <cellStyle name="_BOQ-3_7_costing-meycauayan" xfId="931"/>
    <cellStyle name="_BOQ-3_7_cyberzone" xfId="932"/>
    <cellStyle name="_BOQ-3_7_earthworks &amp; civil works2resubmit" xfId="933"/>
    <cellStyle name="_BOQ-3_7_equipment loading" xfId="934"/>
    <cellStyle name="_BOQ-3_7_LEXCEBU" xfId="935"/>
    <cellStyle name="_BOQ-3_7_Magnificant Church and Columbarium.SELLING" xfId="936"/>
    <cellStyle name="_BOQ-3_7_New Costing" xfId="937"/>
    <cellStyle name="_BOQ-3_7_npc" xfId="938"/>
    <cellStyle name="_BOQ-3_7_Palmdale Heights" xfId="939"/>
    <cellStyle name="_BOQ-3_7_Purefoods-Bidrev (2)" xfId="940"/>
    <cellStyle name="_BOQ-3_8" xfId="941"/>
    <cellStyle name="_BOQ-3_9" xfId="942"/>
    <cellStyle name="_BOQ-3_9_break" xfId="943"/>
    <cellStyle name="_BOQ-3_9_break.xls.1ruined" xfId="944"/>
    <cellStyle name="_BOQ-3_9_costing-meycauayan" xfId="945"/>
    <cellStyle name="_BOQ-3_9_cyberzone" xfId="946"/>
    <cellStyle name="_BOQ-3_9_earthworks &amp; civil works2resubmit" xfId="947"/>
    <cellStyle name="_BOQ-3_9_equipment loading" xfId="948"/>
    <cellStyle name="_BOQ-3_9_LEXCEBU" xfId="949"/>
    <cellStyle name="_BOQ-3_9_LEXCEBU_costing-meycauayan" xfId="950"/>
    <cellStyle name="_BOQ-3_9_Magnificant Church and Columbarium.SELLING" xfId="951"/>
    <cellStyle name="_BOQ-3_9_New Costing" xfId="952"/>
    <cellStyle name="_BOQ-3_9_npc" xfId="953"/>
    <cellStyle name="_BOQ-3_9_Palmdale Heights" xfId="954"/>
    <cellStyle name="_BOQ-3_9_Purefoods-Bidrev (2)" xfId="955"/>
    <cellStyle name="_BOQ-3_A" xfId="956"/>
    <cellStyle name="_BOQ-3_B" xfId="957"/>
    <cellStyle name="_BOQ-3_B_break" xfId="958"/>
    <cellStyle name="_BOQ-3_B_break.xls.1ruined" xfId="959"/>
    <cellStyle name="_BOQ-3_B_costing-meycauayan" xfId="960"/>
    <cellStyle name="_BOQ-3_B_earthworks &amp; civil works2resubmit" xfId="961"/>
    <cellStyle name="_BOQ-3_B_equipment loading" xfId="962"/>
    <cellStyle name="_BOQ-3_B_LEXCEBU" xfId="963"/>
    <cellStyle name="_BOQ-3_B_Magnificant Church and Columbarium.SELLING" xfId="964"/>
    <cellStyle name="_BOQ-3_B_New Costing" xfId="965"/>
    <cellStyle name="_BOQ-3_B_npc" xfId="966"/>
    <cellStyle name="_BOQ-3_B_Palmdale Heights" xfId="967"/>
    <cellStyle name="_BOQ-3_B_Purefoods-Bidrev (2)" xfId="968"/>
    <cellStyle name="_BOQ-3_break" xfId="969"/>
    <cellStyle name="_BOQ-3_break.xls.1ruined" xfId="970"/>
    <cellStyle name="_BOQ-3_Brkdwn 01" xfId="971"/>
    <cellStyle name="_BOQ-3_brkdwn.corrected" xfId="972"/>
    <cellStyle name="_BOQ-3_C" xfId="973"/>
    <cellStyle name="_BOQ-3_C_break" xfId="974"/>
    <cellStyle name="_BOQ-3_C_break.xls.1ruined" xfId="975"/>
    <cellStyle name="_BOQ-3_C_costing-meycauayan" xfId="976"/>
    <cellStyle name="_BOQ-3_C_earthworks &amp; civil works2resubmit" xfId="977"/>
    <cellStyle name="_BOQ-3_C_equipment loading" xfId="978"/>
    <cellStyle name="_BOQ-3_C_LEXCEBU" xfId="979"/>
    <cellStyle name="_BOQ-3_C_Magnificant Church and Columbarium.SELLING" xfId="980"/>
    <cellStyle name="_BOQ-3_C_New Costing" xfId="981"/>
    <cellStyle name="_BOQ-3_C_npc" xfId="982"/>
    <cellStyle name="_BOQ-3_C_Palmdale Heights" xfId="983"/>
    <cellStyle name="_BOQ-3_C_Purefoods-Bidrev (2)" xfId="984"/>
    <cellStyle name="_BOQ-3_costing-meycauayan" xfId="985"/>
    <cellStyle name="_BOQ-3_D" xfId="986"/>
    <cellStyle name="_BOQ-3_earthworks &amp; civil works2resubmit" xfId="987"/>
    <cellStyle name="_BOQ-3_equipment loading" xfId="988"/>
    <cellStyle name="_BOQ-3_Magnificant Church and Columbarium.SELLING" xfId="989"/>
    <cellStyle name="_BOQ-3_manloading" xfId="990"/>
    <cellStyle name="_BOQ-3_mwci-cubao,balara" xfId="991"/>
    <cellStyle name="_BOQ-3_New Costing" xfId="992"/>
    <cellStyle name="_BOQ-3_nkkbreak ilo3" xfId="993"/>
    <cellStyle name="_BOQ-3_npc" xfId="994"/>
    <cellStyle name="_BOQ-3_Palmdale Heights" xfId="995"/>
    <cellStyle name="_BOQ-3_pipe support t-off" xfId="996"/>
    <cellStyle name="_BOQ-3_Purefoods-Bidrev (2)" xfId="997"/>
    <cellStyle name="_BOQ-3_T.O" xfId="998"/>
    <cellStyle name="_break" xfId="999"/>
    <cellStyle name="_Break 01" xfId="1000"/>
    <cellStyle name="_break.xls.1ruined" xfId="1001"/>
    <cellStyle name="_break.xls.1ruined_batchplant" xfId="1002"/>
    <cellStyle name="_Breakdown GR" xfId="1003"/>
    <cellStyle name="_breakmwci" xfId="1004"/>
    <cellStyle name="_breakmwci_batchplant" xfId="1005"/>
    <cellStyle name="_Brkdwn 01" xfId="1006"/>
    <cellStyle name="_Brkdwn 01_batchplant" xfId="1007"/>
    <cellStyle name="_CAN NEN HVCC" xfId="1008"/>
    <cellStyle name="_CM공문양식(품의,협조,대외공문)" xfId="1009"/>
    <cellStyle name="_costing" xfId="1010"/>
    <cellStyle name="_Costing (GMT)" xfId="1011"/>
    <cellStyle name="_Costing (GMT)_1" xfId="1012"/>
    <cellStyle name="_Costing (GMT)_1_Book3" xfId="1013"/>
    <cellStyle name="_Costing (GMT)_1_Book4" xfId="1014"/>
    <cellStyle name="_Costing (GMT)_1_costing-2" xfId="1015"/>
    <cellStyle name="_Costing (GMT)_1_costing-2_Book3" xfId="1016"/>
    <cellStyle name="_Costing (GMT)_1_costing-2_Book4" xfId="1017"/>
    <cellStyle name="_Costing (GMT)_1_costing-2_QATIF-Costing" xfId="1018"/>
    <cellStyle name="_Costing (GMT)_1_costing-2_Structural Steel Fabrication-updated (Dec. 04,2000)" xfId="1019"/>
    <cellStyle name="_Costing (GMT)_1_QATIF-Costing" xfId="1020"/>
    <cellStyle name="_Costing (GMT)_1_Structural Steel Fabrication-updated (Dec. 04,2000)" xfId="1021"/>
    <cellStyle name="_Costing (GMT)_2" xfId="1022"/>
    <cellStyle name="_Costing (GMT)_2_Book3" xfId="1023"/>
    <cellStyle name="_Costing (GMT)_2_Book4" xfId="1024"/>
    <cellStyle name="_Costing (GMT)_2_costing-2" xfId="1025"/>
    <cellStyle name="_Costing (GMT)_2_costing-2_Book3" xfId="1026"/>
    <cellStyle name="_Costing (GMT)_2_costing-2_Book4" xfId="1027"/>
    <cellStyle name="_Costing (GMT)_2_costing-2_QATIF-Costing" xfId="1028"/>
    <cellStyle name="_Costing (GMT)_2_costing-2_Structural Steel Fabrication-updated (Dec. 04,2000)" xfId="1029"/>
    <cellStyle name="_Costing (GMT)_2_QATIF-Costing" xfId="1030"/>
    <cellStyle name="_Costing (GMT)_3" xfId="1031"/>
    <cellStyle name="_Costing (GMT)_3_batchplant" xfId="1032"/>
    <cellStyle name="_Costing (GMT)_3_break" xfId="1033"/>
    <cellStyle name="_Costing (GMT)_3_break.xls.1ruined" xfId="1034"/>
    <cellStyle name="_Costing (GMT)_3_break.xls.1ruined_batchplant" xfId="1035"/>
    <cellStyle name="_Costing (GMT)_3_break_batchplant" xfId="1036"/>
    <cellStyle name="_Costing (GMT)_3_costing-2" xfId="1037"/>
    <cellStyle name="_Costing (GMT)_3_costing-2_Book3" xfId="1038"/>
    <cellStyle name="_Costing (GMT)_3_costing-2_Book4" xfId="1039"/>
    <cellStyle name="_Costing (GMT)_3_costing-2_QATIF-Costing" xfId="1040"/>
    <cellStyle name="_Costing (GMT)_3_costing-2_Structural Steel Fabrication-updated (Dec. 04,2000)" xfId="1041"/>
    <cellStyle name="_Costing (GMT)_3_DT Fab Rev1" xfId="1042"/>
    <cellStyle name="_Costing (GMT)_3_DT Fab Rev1_Book3" xfId="1043"/>
    <cellStyle name="_Costing (GMT)_3_DT Fab Rev1_Book3_batchplant" xfId="1044"/>
    <cellStyle name="_Costing (GMT)_3_DT Fab Rev1_Book4" xfId="1045"/>
    <cellStyle name="_Costing (GMT)_3_DT Fab Rev1_Book4_batchplant" xfId="1046"/>
    <cellStyle name="_Costing (GMT)_3_DT Fab Rev1_JUPC Ethylene Plant Project" xfId="1047"/>
    <cellStyle name="_Costing (GMT)_3_DT Fab Rev1_JUPC Ethylene Plant Project_batchplant" xfId="1048"/>
    <cellStyle name="_Costing (GMT)_3_earthworks &amp; civil works2resubmit" xfId="1049"/>
    <cellStyle name="_Costing (GMT)_3_earthworks &amp; civil works2resubmit_batchplant" xfId="1050"/>
    <cellStyle name="_Costing (GMT)_3_JUPC Ethylene Plant Project" xfId="1051"/>
    <cellStyle name="_Costing (GMT)_3_JUPC Ethylene Plant Project_batchplant" xfId="1052"/>
    <cellStyle name="_Costing (GMT)_3_Magnificant Church and Columbarium.SELLING" xfId="1053"/>
    <cellStyle name="_Costing (GMT)_3_Magnificant Church and Columbarium.SELLING_batchplant" xfId="1054"/>
    <cellStyle name="_Costing (GMT)_3_New Costing" xfId="1055"/>
    <cellStyle name="_Costing (GMT)_3_New Costing_batchplant" xfId="1056"/>
    <cellStyle name="_Costing (GMT)_3_npc" xfId="1057"/>
    <cellStyle name="_Costing (GMT)_3_npc_batchplant" xfId="1058"/>
    <cellStyle name="_Costing (GMT)_3_Palmdale Heights" xfId="1059"/>
    <cellStyle name="_Costing (GMT)_3_Palmdale Heights_batchplant" xfId="1060"/>
    <cellStyle name="_Costing (GMT)_3_QATIF-Costing" xfId="1061"/>
    <cellStyle name="_Costing (GMT)_4" xfId="1062"/>
    <cellStyle name="_Costing (GMT)_4_Book3" xfId="1063"/>
    <cellStyle name="_Costing (GMT)_4_Book4" xfId="1064"/>
    <cellStyle name="_Costing (GMT)_4_costing-2" xfId="1065"/>
    <cellStyle name="_Costing (GMT)_4_costing-2_batchplant" xfId="1066"/>
    <cellStyle name="_Costing (GMT)_4_costing-2_DT Fab Rev1" xfId="1067"/>
    <cellStyle name="_Costing (GMT)_4_costing-2_DT Fab Rev1_Book3" xfId="1068"/>
    <cellStyle name="_Costing (GMT)_4_costing-2_DT Fab Rev1_Book3_batchplant" xfId="1069"/>
    <cellStyle name="_Costing (GMT)_4_costing-2_DT Fab Rev1_Book4" xfId="1070"/>
    <cellStyle name="_Costing (GMT)_4_costing-2_DT Fab Rev1_Book4_batchplant" xfId="1071"/>
    <cellStyle name="_Costing (GMT)_4_costing-2_DT Fab Rev1_JUPC Ethylene Plant Project" xfId="1072"/>
    <cellStyle name="_Costing (GMT)_4_costing-2_DT Fab Rev1_JUPC Ethylene Plant Project_batchplant" xfId="1073"/>
    <cellStyle name="_Costing (GMT)_4_costing-2_JUPC Ethylene Plant Project" xfId="1074"/>
    <cellStyle name="_Costing (GMT)_4_costing-2_JUPC Ethylene Plant Project_batchplant" xfId="1075"/>
    <cellStyle name="_Costing (GMT)_4_costing-2_QATIF-Costing" xfId="1076"/>
    <cellStyle name="_Costing (GMT)_4_QATIF-Costing" xfId="1077"/>
    <cellStyle name="_Costing (GMT)_5" xfId="1078"/>
    <cellStyle name="_Costing (GMT)_5_Book3" xfId="1079"/>
    <cellStyle name="_Costing (GMT)_5_Book4" xfId="1080"/>
    <cellStyle name="_Costing (GMT)_5_QATIF-Costing" xfId="1081"/>
    <cellStyle name="_Costing (GMT)_5_Structural Steel Fabrication-updated (Dec. 04,2000)" xfId="1082"/>
    <cellStyle name="_Costing (GMT)_6" xfId="1083"/>
    <cellStyle name="_Costing (GMT)_6_Book3" xfId="1084"/>
    <cellStyle name="_Costing (GMT)_6_Book4" xfId="1085"/>
    <cellStyle name="_Costing (GMT)_6_costing-2" xfId="1086"/>
    <cellStyle name="_Costing (GMT)_6_costing-2_Book3" xfId="1087"/>
    <cellStyle name="_Costing (GMT)_6_costing-2_Book4" xfId="1088"/>
    <cellStyle name="_Costing (GMT)_6_costing-2_QATIF-Costing" xfId="1089"/>
    <cellStyle name="_Costing (GMT)_6_costing-2_Structural Steel Fabrication-updated (Dec. 04,2000)" xfId="1090"/>
    <cellStyle name="_Costing (GMT)_6_QATIF-Costing" xfId="1091"/>
    <cellStyle name="_Costing (GMT)_6_Structural Steel Fabrication-updated (Dec. 04,2000)" xfId="1092"/>
    <cellStyle name="_Costing (GMT)_7" xfId="1093"/>
    <cellStyle name="_Costing (GMT)_7_Book3" xfId="1094"/>
    <cellStyle name="_Costing (GMT)_7_Book4" xfId="1095"/>
    <cellStyle name="_Costing (GMT)_7_costing-2" xfId="1096"/>
    <cellStyle name="_Costing (GMT)_7_costing-2_Book3" xfId="1097"/>
    <cellStyle name="_Costing (GMT)_7_costing-2_Book4" xfId="1098"/>
    <cellStyle name="_Costing (GMT)_7_costing-2_QATIF-Costing" xfId="1099"/>
    <cellStyle name="_Costing (GMT)_7_costing-2_Structural Steel Fabrication-updated (Dec. 04,2000)" xfId="1100"/>
    <cellStyle name="_Costing (GMT)_7_QATIF-Costing" xfId="1101"/>
    <cellStyle name="_Costing (GMT)_8" xfId="1102"/>
    <cellStyle name="_Costing (GMT)_8_costing-2" xfId="1103"/>
    <cellStyle name="_Costing (GMT)_8_costing-2_Book3" xfId="1104"/>
    <cellStyle name="_Costing (GMT)_8_costing-2_Book4" xfId="1105"/>
    <cellStyle name="_Costing (GMT)_8_costing-2_QATIF-Costing" xfId="1106"/>
    <cellStyle name="_Costing (GMT)_9" xfId="1107"/>
    <cellStyle name="_Costing (GMT)_9_Book3" xfId="1108"/>
    <cellStyle name="_Costing (GMT)_9_Book4" xfId="1109"/>
    <cellStyle name="_Costing (GMT)_9_costing-2" xfId="1110"/>
    <cellStyle name="_Costing (GMT)_9_QATIF-Costing" xfId="1111"/>
    <cellStyle name="_Costing (GMT)_A" xfId="1112"/>
    <cellStyle name="_Costing (GMT)_A_Book3" xfId="1113"/>
    <cellStyle name="_Costing (GMT)_A_Book4" xfId="1114"/>
    <cellStyle name="_Costing (GMT)_A_QATIF-Costing" xfId="1115"/>
    <cellStyle name="_Costing (GMT)_B" xfId="1116"/>
    <cellStyle name="_Costing (GMT)_B_Book3" xfId="1117"/>
    <cellStyle name="_Costing (GMT)_B_Book4" xfId="1118"/>
    <cellStyle name="_Costing (GMT)_B_costing-2" xfId="1119"/>
    <cellStyle name="_Costing (GMT)_B_costing-2_Book3" xfId="1120"/>
    <cellStyle name="_Costing (GMT)_B_costing-2_Book4" xfId="1121"/>
    <cellStyle name="_Costing (GMT)_B_costing-2_QATIF-Costing" xfId="1122"/>
    <cellStyle name="_Costing (GMT)_B_QATIF-Costing" xfId="1123"/>
    <cellStyle name="_Costing (GMT)_B_Structural Steel Fabrication-updated (Dec. 04,2000)" xfId="1124"/>
    <cellStyle name="_Costing (GMT)_Book3" xfId="1125"/>
    <cellStyle name="_Costing (GMT)_Book4" xfId="1126"/>
    <cellStyle name="_Costing (GMT)_C" xfId="1127"/>
    <cellStyle name="_Costing (GMT)_C_Book3" xfId="1128"/>
    <cellStyle name="_Costing (GMT)_C_Book4" xfId="1129"/>
    <cellStyle name="_Costing (GMT)_C_costing-2" xfId="1130"/>
    <cellStyle name="_Costing (GMT)_C_costing-2_Book3" xfId="1131"/>
    <cellStyle name="_Costing (GMT)_C_costing-2_Book4" xfId="1132"/>
    <cellStyle name="_Costing (GMT)_C_costing-2_QATIF-Costing" xfId="1133"/>
    <cellStyle name="_Costing (GMT)_C_QATIF-Costing" xfId="1134"/>
    <cellStyle name="_Costing (GMT)_C_Structural Steel Fabrication-updated (Dec. 04,2000)" xfId="1135"/>
    <cellStyle name="_Costing (GMT)_costing-2" xfId="1136"/>
    <cellStyle name="_Costing (GMT)_costing-2_Book3" xfId="1137"/>
    <cellStyle name="_Costing (GMT)_costing-2_Book4" xfId="1138"/>
    <cellStyle name="_Costing (GMT)_costing-2_QATIF-Costing" xfId="1139"/>
    <cellStyle name="_Costing (GMT)_QATIF-Costing" xfId="1140"/>
    <cellStyle name="_Costing (GMT)_Structural Steel Fabrication-updated (Dec. 04,2000)" xfId="1141"/>
    <cellStyle name="_costing_1" xfId="1142"/>
    <cellStyle name="_costing_1_Book3" xfId="1143"/>
    <cellStyle name="_costing_1_Book4" xfId="1144"/>
    <cellStyle name="_costing_1_QATIF-Costing" xfId="1145"/>
    <cellStyle name="_costing_2" xfId="1146"/>
    <cellStyle name="_costing_2_Book3" xfId="1147"/>
    <cellStyle name="_costing_2_Book4" xfId="1148"/>
    <cellStyle name="_costing_2_QATIF-Costing" xfId="1149"/>
    <cellStyle name="_costing_2_Structural Steel Fabrication-updated (Dec. 04,2000)" xfId="1150"/>
    <cellStyle name="_costing_3" xfId="1151"/>
    <cellStyle name="_costing_3_Book3" xfId="1152"/>
    <cellStyle name="_costing_3_Book4" xfId="1153"/>
    <cellStyle name="_costing_3_QATIF-Costing" xfId="1154"/>
    <cellStyle name="_costing_3_Structural Steel Fabrication-updated (Dec. 04,2000)" xfId="1155"/>
    <cellStyle name="_costing_4" xfId="1156"/>
    <cellStyle name="_costing_4_Book3" xfId="1157"/>
    <cellStyle name="_costing_4_Book4" xfId="1158"/>
    <cellStyle name="_costing_4_QATIF-Costing" xfId="1159"/>
    <cellStyle name="_costing_5" xfId="1160"/>
    <cellStyle name="_costing_5_Book3" xfId="1161"/>
    <cellStyle name="_costing_5_Book4" xfId="1162"/>
    <cellStyle name="_costing_5_QATIF-Costing" xfId="1163"/>
    <cellStyle name="_costing_5_Structural Steel Fabrication-updated (Dec. 04,2000)" xfId="1164"/>
    <cellStyle name="_costing_6" xfId="1165"/>
    <cellStyle name="_costing_6_Book3" xfId="1166"/>
    <cellStyle name="_costing_6_Book4" xfId="1167"/>
    <cellStyle name="_costing_6_QATIF-Costing" xfId="1168"/>
    <cellStyle name="_costing_7" xfId="1169"/>
    <cellStyle name="_costing_7_Book3" xfId="1170"/>
    <cellStyle name="_costing_7_Book4" xfId="1171"/>
    <cellStyle name="_costing_7_QATIF-Costing" xfId="1172"/>
    <cellStyle name="_costing_7_Structural Steel Fabrication-updated (Dec. 04,2000)" xfId="1173"/>
    <cellStyle name="_costing_8" xfId="1174"/>
    <cellStyle name="_costing_8_Book3" xfId="1175"/>
    <cellStyle name="_costing_8_Book4" xfId="1176"/>
    <cellStyle name="_costing_8_QATIF-Costing" xfId="1177"/>
    <cellStyle name="_costing_9" xfId="1178"/>
    <cellStyle name="_costing_9_Book3" xfId="1179"/>
    <cellStyle name="_costing_9_Book4" xfId="1180"/>
    <cellStyle name="_costing_9_QATIF-Costing" xfId="1181"/>
    <cellStyle name="_costing_9_Structural Steel Fabrication-updated (Dec. 04,2000)" xfId="1182"/>
    <cellStyle name="_costing_A" xfId="1183"/>
    <cellStyle name="_costing_A_Book3" xfId="1184"/>
    <cellStyle name="_costing_A_Book4" xfId="1185"/>
    <cellStyle name="_costing_A_QATIF-Costing" xfId="1186"/>
    <cellStyle name="_costing_B" xfId="1187"/>
    <cellStyle name="_costing_batchplant" xfId="1188"/>
    <cellStyle name="_costing_break" xfId="1189"/>
    <cellStyle name="_costing_break.xls.1ruined" xfId="1190"/>
    <cellStyle name="_costing_break.xls.1ruined_batchplant" xfId="1191"/>
    <cellStyle name="_costing_break_batchplant" xfId="1192"/>
    <cellStyle name="_costing_C" xfId="1193"/>
    <cellStyle name="_costing_C_Book3" xfId="1194"/>
    <cellStyle name="_costing_C_Book4" xfId="1195"/>
    <cellStyle name="_costing_C_QATIF-Costing" xfId="1196"/>
    <cellStyle name="_costing_C_Structural Steel Fabrication-updated (Dec. 04,2000)" xfId="1197"/>
    <cellStyle name="_costing_D" xfId="1198"/>
    <cellStyle name="_costing_D_Book3" xfId="1199"/>
    <cellStyle name="_costing_D_Book4" xfId="1200"/>
    <cellStyle name="_costing_D_QATIF-Costing" xfId="1201"/>
    <cellStyle name="_costing_D_Structural Steel Fabrication-updated (Dec. 04,2000)" xfId="1202"/>
    <cellStyle name="_costing_DT Fab Rev1" xfId="1203"/>
    <cellStyle name="_costing_DT Fab Rev1_Book3" xfId="1204"/>
    <cellStyle name="_costing_DT Fab Rev1_Book3_batchplant" xfId="1205"/>
    <cellStyle name="_costing_DT Fab Rev1_Book4" xfId="1206"/>
    <cellStyle name="_costing_DT Fab Rev1_Book4_batchplant" xfId="1207"/>
    <cellStyle name="_costing_DT Fab Rev1_JUPC Ethylene Plant Project" xfId="1208"/>
    <cellStyle name="_costing_DT Fab Rev1_JUPC Ethylene Plant Project_batchplant" xfId="1209"/>
    <cellStyle name="_costing_earthworks &amp; civil works2resubmit" xfId="1210"/>
    <cellStyle name="_costing_earthworks &amp; civil works2resubmit_batchplant" xfId="1211"/>
    <cellStyle name="_costing_JUPC Ethylene Plant Project" xfId="1212"/>
    <cellStyle name="_costing_JUPC Ethylene Plant Project_batchplant" xfId="1213"/>
    <cellStyle name="_costing_Magnificant Church and Columbarium.SELLING" xfId="1214"/>
    <cellStyle name="_costing_Magnificant Church and Columbarium.SELLING_batchplant" xfId="1215"/>
    <cellStyle name="_costing_New Costing" xfId="1216"/>
    <cellStyle name="_costing_New Costing_batchplant" xfId="1217"/>
    <cellStyle name="_costing_npc" xfId="1218"/>
    <cellStyle name="_costing_npc_batchplant" xfId="1219"/>
    <cellStyle name="_costing_Palmdale Heights" xfId="1220"/>
    <cellStyle name="_costing_Palmdale Heights_batchplant" xfId="1221"/>
    <cellStyle name="_costing_QATIF-Costing" xfId="1222"/>
    <cellStyle name="_costing-1" xfId="1223"/>
    <cellStyle name="_costing-1_1" xfId="1224"/>
    <cellStyle name="_costing-1_1_Book3" xfId="1225"/>
    <cellStyle name="_costing-1_1_Book4" xfId="1226"/>
    <cellStyle name="_costing-1_1_QATIF-Costing" xfId="1227"/>
    <cellStyle name="_costing-1_2" xfId="1228"/>
    <cellStyle name="_costing-1_2_Book3" xfId="1229"/>
    <cellStyle name="_costing-1_2_Book4" xfId="1230"/>
    <cellStyle name="_costing-1_2_QATIF-Costing" xfId="1231"/>
    <cellStyle name="_costing-1_2_Structural Steel Fabrication-updated (Dec. 04,2000)" xfId="1232"/>
    <cellStyle name="_costing-1_3" xfId="1233"/>
    <cellStyle name="_costing-1_3_Book3" xfId="1234"/>
    <cellStyle name="_costing-1_3_Book4" xfId="1235"/>
    <cellStyle name="_costing-1_3_QATIF-Costing" xfId="1236"/>
    <cellStyle name="_costing-1_3_Structural Steel Fabrication-updated (Dec. 04,2000)" xfId="1237"/>
    <cellStyle name="_costing-1_4" xfId="1238"/>
    <cellStyle name="_costing-1_4_Book3" xfId="1239"/>
    <cellStyle name="_costing-1_4_Book4" xfId="1240"/>
    <cellStyle name="_costing-1_4_QATIF-Costing" xfId="1241"/>
    <cellStyle name="_costing-1_5" xfId="1242"/>
    <cellStyle name="_costing-1_5_Book3" xfId="1243"/>
    <cellStyle name="_costing-1_5_Book4" xfId="1244"/>
    <cellStyle name="_costing-1_5_QATIF-Costing" xfId="1245"/>
    <cellStyle name="_costing-1_5_Structural Steel Fabrication-updated (Dec. 04,2000)" xfId="1246"/>
    <cellStyle name="_costing-1_6" xfId="1247"/>
    <cellStyle name="_costing-1_6_batchplant" xfId="1248"/>
    <cellStyle name="_costing-1_6_DT Fab Rev1" xfId="1249"/>
    <cellStyle name="_costing-1_6_DT Fab Rev1_Book3" xfId="1250"/>
    <cellStyle name="_costing-1_6_DT Fab Rev1_Book3_batchplant" xfId="1251"/>
    <cellStyle name="_costing-1_6_DT Fab Rev1_Book4" xfId="1252"/>
    <cellStyle name="_costing-1_6_DT Fab Rev1_Book4_batchplant" xfId="1253"/>
    <cellStyle name="_costing-1_6_DT Fab Rev1_JUPC Ethylene Plant Project" xfId="1254"/>
    <cellStyle name="_costing-1_6_DT Fab Rev1_JUPC Ethylene Plant Project_batchplant" xfId="1255"/>
    <cellStyle name="_costing-1_6_JUPC Ethylene Plant Project" xfId="1256"/>
    <cellStyle name="_costing-1_6_JUPC Ethylene Plant Project_batchplant" xfId="1257"/>
    <cellStyle name="_costing-1_6_QATIF-Costing" xfId="1258"/>
    <cellStyle name="_costing-1_7" xfId="1259"/>
    <cellStyle name="_costing-1_7_Book3" xfId="1260"/>
    <cellStyle name="_costing-1_7_Book4" xfId="1261"/>
    <cellStyle name="_costing-1_7_QATIF-Costing" xfId="1262"/>
    <cellStyle name="_costing-1_7_Structural Steel Fabrication-updated (Dec. 04,2000)" xfId="1263"/>
    <cellStyle name="_costing-1_8" xfId="1264"/>
    <cellStyle name="_costing-1_8_Book3" xfId="1265"/>
    <cellStyle name="_costing-1_8_Book4" xfId="1266"/>
    <cellStyle name="_costing-1_8_QATIF-Costing" xfId="1267"/>
    <cellStyle name="_costing-1_9" xfId="1268"/>
    <cellStyle name="_costing-1_9_Book3" xfId="1269"/>
    <cellStyle name="_costing-1_9_Book4" xfId="1270"/>
    <cellStyle name="_costing-1_9_QATIF-Costing" xfId="1271"/>
    <cellStyle name="_costing-1_9_Structural Steel Fabrication-updated (Dec. 04,2000)" xfId="1272"/>
    <cellStyle name="_costing-1_A" xfId="1273"/>
    <cellStyle name="_costing-1_B" xfId="1274"/>
    <cellStyle name="_costing-1_B_Book3" xfId="1275"/>
    <cellStyle name="_costing-1_B_Book4" xfId="1276"/>
    <cellStyle name="_costing-1_B_QATIF-Costing" xfId="1277"/>
    <cellStyle name="_costing-1_Book3" xfId="1278"/>
    <cellStyle name="_costing-1_Book4" xfId="1279"/>
    <cellStyle name="_costing-1_C" xfId="1280"/>
    <cellStyle name="_costing-1_C_Book3" xfId="1281"/>
    <cellStyle name="_costing-1_C_Book4" xfId="1282"/>
    <cellStyle name="_costing-1_C_QATIF-Costing" xfId="1283"/>
    <cellStyle name="_costing-1_C_Structural Steel Fabrication-updated (Dec. 04,2000)" xfId="1284"/>
    <cellStyle name="_costing-1_QATIF-Costing" xfId="1285"/>
    <cellStyle name="_costing-2" xfId="1286"/>
    <cellStyle name="_costing-2_1" xfId="1287"/>
    <cellStyle name="_costing-2_1_Book3" xfId="1288"/>
    <cellStyle name="_costing-2_1_Book4" xfId="1289"/>
    <cellStyle name="_costing-2_1_Costing (GMT)" xfId="1290"/>
    <cellStyle name="_costing-2_1_Costing (GMT)_Book3" xfId="1291"/>
    <cellStyle name="_costing-2_1_Costing (GMT)_Book4" xfId="1292"/>
    <cellStyle name="_costing-2_1_Costing (GMT)_QATIF-Costing" xfId="1293"/>
    <cellStyle name="_costing-2_1_Costing (GMT)_Structural Steel Fabrication-updated (Dec. 04,2000)" xfId="1294"/>
    <cellStyle name="_costing-2_1_QATIF-Costing" xfId="1295"/>
    <cellStyle name="_costing-2_1_Structural Steel Fabrication-updated (Dec. 04,2000)" xfId="1296"/>
    <cellStyle name="_costing-2_2" xfId="1297"/>
    <cellStyle name="_costing-2_2_Book3" xfId="1298"/>
    <cellStyle name="_costing-2_2_Book4" xfId="1299"/>
    <cellStyle name="_costing-2_2_Costing (GMT)" xfId="1300"/>
    <cellStyle name="_costing-2_2_Costing (GMT)_Book3" xfId="1301"/>
    <cellStyle name="_costing-2_2_Costing (GMT)_Book4" xfId="1302"/>
    <cellStyle name="_costing-2_2_Costing (GMT)_QATIF-Costing" xfId="1303"/>
    <cellStyle name="_costing-2_2_QATIF-Costing" xfId="1304"/>
    <cellStyle name="_costing-2_3" xfId="1305"/>
    <cellStyle name="_costing-2_3_Book3" xfId="1306"/>
    <cellStyle name="_costing-2_3_Book4" xfId="1307"/>
    <cellStyle name="_costing-2_3_Costing (GMT)" xfId="1308"/>
    <cellStyle name="_costing-2_3_Costing (GMT)_Book3" xfId="1309"/>
    <cellStyle name="_costing-2_3_Costing (GMT)_Book4" xfId="1310"/>
    <cellStyle name="_costing-2_3_Costing (GMT)_QATIF-Costing" xfId="1311"/>
    <cellStyle name="_costing-2_3_Costing (GMT)_Structural Steel Fabrication-updated (Dec. 04,2000)" xfId="1312"/>
    <cellStyle name="_costing-2_3_QATIF-Costing" xfId="1313"/>
    <cellStyle name="_costing-2_3_Structural Steel Fabrication-updated (Dec. 04,2000)" xfId="1314"/>
    <cellStyle name="_costing-2_4" xfId="1315"/>
    <cellStyle name="_costing-2_4_Book3" xfId="1316"/>
    <cellStyle name="_costing-2_4_Book4" xfId="1317"/>
    <cellStyle name="_costing-2_4_Costing (GMT)" xfId="1318"/>
    <cellStyle name="_costing-2_4_Costing (GMT)_Book3" xfId="1319"/>
    <cellStyle name="_costing-2_4_Costing (GMT)_Book4" xfId="1320"/>
    <cellStyle name="_costing-2_4_Costing (GMT)_QATIF-Costing" xfId="1321"/>
    <cellStyle name="_costing-2_4_Costing (GMT)_Structural Steel Fabrication-updated (Dec. 04,2000)" xfId="1322"/>
    <cellStyle name="_costing-2_4_QATIF-Costing" xfId="1323"/>
    <cellStyle name="_costing-2_4_Structural Steel Fabrication-updated (Dec. 04,2000)" xfId="1324"/>
    <cellStyle name="_costing-2_5" xfId="1325"/>
    <cellStyle name="_costing-2_5_Book3" xfId="1326"/>
    <cellStyle name="_costing-2_5_Book4" xfId="1327"/>
    <cellStyle name="_costing-2_5_Costing (GMT)" xfId="1328"/>
    <cellStyle name="_costing-2_5_Costing (GMT)_Book3" xfId="1329"/>
    <cellStyle name="_costing-2_5_Costing (GMT)_Book4" xfId="1330"/>
    <cellStyle name="_costing-2_5_Costing (GMT)_QATIF-Costing" xfId="1331"/>
    <cellStyle name="_costing-2_5_QATIF-Costing" xfId="1332"/>
    <cellStyle name="_costing-2_6" xfId="1333"/>
    <cellStyle name="_costing-2_6_Book3" xfId="1334"/>
    <cellStyle name="_costing-2_6_Book4" xfId="1335"/>
    <cellStyle name="_costing-2_6_Costing (GMT)" xfId="1336"/>
    <cellStyle name="_costing-2_6_Costing (GMT)_Book3" xfId="1337"/>
    <cellStyle name="_costing-2_6_Costing (GMT)_Book4" xfId="1338"/>
    <cellStyle name="_costing-2_6_Costing (GMT)_QATIF-Costing" xfId="1339"/>
    <cellStyle name="_costing-2_6_QATIF-Costing" xfId="1340"/>
    <cellStyle name="_costing-2_7" xfId="1341"/>
    <cellStyle name="_costing-2_7_batchplant" xfId="1342"/>
    <cellStyle name="_costing-2_7_break" xfId="1343"/>
    <cellStyle name="_costing-2_7_break.xls.1ruined" xfId="1344"/>
    <cellStyle name="_costing-2_7_break.xls.1ruined_batchplant" xfId="1345"/>
    <cellStyle name="_costing-2_7_break_batchplant" xfId="1346"/>
    <cellStyle name="_costing-2_7_Costing (GMT)" xfId="1347"/>
    <cellStyle name="_costing-2_7_Costing (GMT)_batchplant" xfId="1348"/>
    <cellStyle name="_costing-2_7_Costing (GMT)_DT Fab Rev1" xfId="1349"/>
    <cellStyle name="_costing-2_7_Costing (GMT)_DT Fab Rev1_Book3" xfId="1350"/>
    <cellStyle name="_costing-2_7_Costing (GMT)_DT Fab Rev1_Book3_batchplant" xfId="1351"/>
    <cellStyle name="_costing-2_7_Costing (GMT)_DT Fab Rev1_Book4" xfId="1352"/>
    <cellStyle name="_costing-2_7_Costing (GMT)_DT Fab Rev1_Book4_batchplant" xfId="1353"/>
    <cellStyle name="_costing-2_7_Costing (GMT)_DT Fab Rev1_JUPC Ethylene Plant Project" xfId="1354"/>
    <cellStyle name="_costing-2_7_Costing (GMT)_DT Fab Rev1_JUPC Ethylene Plant Project_batchplant" xfId="1355"/>
    <cellStyle name="_costing-2_7_Costing (GMT)_JUPC Ethylene Plant Project" xfId="1356"/>
    <cellStyle name="_costing-2_7_Costing (GMT)_JUPC Ethylene Plant Project_batchplant" xfId="1357"/>
    <cellStyle name="_costing-2_7_Costing (GMT)_QATIF-Costing" xfId="1358"/>
    <cellStyle name="_costing-2_7_costing-2" xfId="1359"/>
    <cellStyle name="_costing-2_7_costing-2_Book3" xfId="1360"/>
    <cellStyle name="_costing-2_7_costing-2_Book4" xfId="1361"/>
    <cellStyle name="_costing-2_7_costing-2_QATIF-Costing" xfId="1362"/>
    <cellStyle name="_costing-2_7_costing-2_Structural Steel Fabrication-updated (Dec. 04,2000)" xfId="1363"/>
    <cellStyle name="_costing-2_7_DT Fab Rev1" xfId="1364"/>
    <cellStyle name="_costing-2_7_DT Fab Rev1_Book3" xfId="1365"/>
    <cellStyle name="_costing-2_7_DT Fab Rev1_Book3_batchplant" xfId="1366"/>
    <cellStyle name="_costing-2_7_DT Fab Rev1_Book4" xfId="1367"/>
    <cellStyle name="_costing-2_7_DT Fab Rev1_Book4_batchplant" xfId="1368"/>
    <cellStyle name="_costing-2_7_DT Fab Rev1_JUPC Ethylene Plant Project" xfId="1369"/>
    <cellStyle name="_costing-2_7_DT Fab Rev1_JUPC Ethylene Plant Project_batchplant" xfId="1370"/>
    <cellStyle name="_costing-2_7_earthworks &amp; civil works2resubmit" xfId="1371"/>
    <cellStyle name="_costing-2_7_earthworks &amp; civil works2resubmit_batchplant" xfId="1372"/>
    <cellStyle name="_costing-2_7_JUPC Ethylene Plant Project" xfId="1373"/>
    <cellStyle name="_costing-2_7_JUPC Ethylene Plant Project_batchplant" xfId="1374"/>
    <cellStyle name="_costing-2_7_Magnificant Church and Columbarium.SELLING" xfId="1375"/>
    <cellStyle name="_costing-2_7_Magnificant Church and Columbarium.SELLING_batchplant" xfId="1376"/>
    <cellStyle name="_costing-2_7_New Costing" xfId="1377"/>
    <cellStyle name="_costing-2_7_New Costing_batchplant" xfId="1378"/>
    <cellStyle name="_costing-2_7_npc" xfId="1379"/>
    <cellStyle name="_costing-2_7_npc_batchplant" xfId="1380"/>
    <cellStyle name="_costing-2_7_Palmdale Heights" xfId="1381"/>
    <cellStyle name="_costing-2_7_Palmdale Heights_batchplant" xfId="1382"/>
    <cellStyle name="_costing-2_7_QATIF-Costing" xfId="1383"/>
    <cellStyle name="_costing-2_8" xfId="1384"/>
    <cellStyle name="_costing-2_8_Book3" xfId="1385"/>
    <cellStyle name="_costing-2_8_Book4" xfId="1386"/>
    <cellStyle name="_costing-2_8_Costing (GMT)" xfId="1387"/>
    <cellStyle name="_costing-2_8_Costing (GMT)_Book3" xfId="1388"/>
    <cellStyle name="_costing-2_8_Costing (GMT)_Book4" xfId="1389"/>
    <cellStyle name="_costing-2_8_Costing (GMT)_QATIF-Costing" xfId="1390"/>
    <cellStyle name="_costing-2_8_QATIF-Costing" xfId="1391"/>
    <cellStyle name="_costing-2_9" xfId="1392"/>
    <cellStyle name="_costing-2_9_Book3" xfId="1393"/>
    <cellStyle name="_costing-2_9_Book4" xfId="1394"/>
    <cellStyle name="_costing-2_9_Costing (GMT)" xfId="1395"/>
    <cellStyle name="_costing-2_9_Costing (GMT)_Book3" xfId="1396"/>
    <cellStyle name="_costing-2_9_Costing (GMT)_Book4" xfId="1397"/>
    <cellStyle name="_costing-2_9_Costing (GMT)_QATIF-Costing" xfId="1398"/>
    <cellStyle name="_costing-2_9_QATIF-Costing" xfId="1399"/>
    <cellStyle name="_costing-2_A" xfId="1400"/>
    <cellStyle name="_costing-2_A_Book3" xfId="1401"/>
    <cellStyle name="_costing-2_A_Book4" xfId="1402"/>
    <cellStyle name="_costing-2_A_Costing (GMT)" xfId="1403"/>
    <cellStyle name="_costing-2_A_Costing (GMT)_Book3" xfId="1404"/>
    <cellStyle name="_costing-2_A_Costing (GMT)_Book4" xfId="1405"/>
    <cellStyle name="_costing-2_A_Costing (GMT)_QATIF-Costing" xfId="1406"/>
    <cellStyle name="_costing-2_A_Costing (GMT)_Structural Steel Fabrication-updated (Dec. 04,2000)" xfId="1407"/>
    <cellStyle name="_costing-2_A_QATIF-Costing" xfId="1408"/>
    <cellStyle name="_costing-2_A_Structural Steel Fabrication-updated (Dec. 04,2000)" xfId="1409"/>
    <cellStyle name="_costing-2_B" xfId="1410"/>
    <cellStyle name="_costing-2_B_Costing (GMT)" xfId="1411"/>
    <cellStyle name="_costing-2_Book3" xfId="1412"/>
    <cellStyle name="_costing-2_Book4" xfId="1413"/>
    <cellStyle name="_costing-2_C" xfId="1414"/>
    <cellStyle name="_costing-2_C_Book3" xfId="1415"/>
    <cellStyle name="_costing-2_C_Book4" xfId="1416"/>
    <cellStyle name="_costing-2_C_Costing (GMT)" xfId="1417"/>
    <cellStyle name="_costing-2_C_Costing (GMT)_Book3" xfId="1418"/>
    <cellStyle name="_costing-2_C_Costing (GMT)_Book4" xfId="1419"/>
    <cellStyle name="_costing-2_C_Costing (GMT)_QATIF-Costing" xfId="1420"/>
    <cellStyle name="_costing-2_C_Costing (GMT)_Structural Steel Fabrication-updated (Dec. 04,2000)" xfId="1421"/>
    <cellStyle name="_costing-2_C_QATIF-Costing" xfId="1422"/>
    <cellStyle name="_costing-2_C_Structural Steel Fabrication-updated (Dec. 04,2000)" xfId="1423"/>
    <cellStyle name="_costing-2_Costing (GMT)" xfId="1424"/>
    <cellStyle name="_costing-2_Costing (GMT)_Book3" xfId="1425"/>
    <cellStyle name="_costing-2_Costing (GMT)_Book4" xfId="1426"/>
    <cellStyle name="_costing-2_Costing (GMT)_QATIF-Costing" xfId="1427"/>
    <cellStyle name="_costing-2_Costing (GMT)_Structural Steel Fabrication-updated (Dec. 04,2000)" xfId="1428"/>
    <cellStyle name="_costing-2_D" xfId="1429"/>
    <cellStyle name="_costing-2_D_Book3" xfId="1430"/>
    <cellStyle name="_costing-2_D_Book4" xfId="1431"/>
    <cellStyle name="_costing-2_D_QATIF-Costing" xfId="1432"/>
    <cellStyle name="_costing-2_D_Structural Steel Fabrication-updated (Dec. 04,2000)" xfId="1433"/>
    <cellStyle name="_costing-2_QATIF-Costing" xfId="1434"/>
    <cellStyle name="_costing-2_Structural Steel Fabrication-updated (Dec. 04,2000)" xfId="1435"/>
    <cellStyle name="_costing-meycauayan" xfId="1436"/>
    <cellStyle name="_DT Fab Rev1" xfId="1437"/>
    <cellStyle name="_DT Fab Rev1_Book3" xfId="1438"/>
    <cellStyle name="_DT Fab Rev1_Book3_batchplant" xfId="1439"/>
    <cellStyle name="_DT Fab Rev1_Book4" xfId="1440"/>
    <cellStyle name="_DT Fab Rev1_Book4_batchplant" xfId="1441"/>
    <cellStyle name="_DT Fab Rev1_JUPC Ethylene Plant Project" xfId="1442"/>
    <cellStyle name="_DT Fab Rev1_JUPC Ethylene Plant Project_batchplant" xfId="1443"/>
    <cellStyle name="_earthworks &amp; civil works2resubmit" xfId="1444"/>
    <cellStyle name="_earthworks &amp; civil works2resubmit_batchplant" xfId="1445"/>
    <cellStyle name="_equipment loading" xfId="1446"/>
    <cellStyle name="_fax양식" xfId="1447"/>
    <cellStyle name="_FCST (2)" xfId="1448"/>
    <cellStyle name="_FLOW(1) " xfId="66"/>
    <cellStyle name="_GMT-Cost 1" xfId="1449"/>
    <cellStyle name="_GMT-Cost 1_1" xfId="1450"/>
    <cellStyle name="_GMT-Cost 1_1_Book3" xfId="1451"/>
    <cellStyle name="_GMT-Cost 1_1_Book4" xfId="1452"/>
    <cellStyle name="_GMT-Cost 1_1_QATIF-Costing" xfId="1453"/>
    <cellStyle name="_GMT-Cost 1_2" xfId="1454"/>
    <cellStyle name="_GMT-Cost 1_2_Book3" xfId="1455"/>
    <cellStyle name="_GMT-Cost 1_2_Book4" xfId="1456"/>
    <cellStyle name="_GMT-Cost 1_2_QATIF-Costing" xfId="1457"/>
    <cellStyle name="_GMT-Cost 1_2_Structural Steel Fabrication-updated (Dec. 04,2000)" xfId="1458"/>
    <cellStyle name="_GMT-Cost 1_3" xfId="1459"/>
    <cellStyle name="_GMT-Cost 1_3_Book3" xfId="1460"/>
    <cellStyle name="_GMT-Cost 1_3_Book4" xfId="1461"/>
    <cellStyle name="_GMT-Cost 1_3_QATIF-Costing" xfId="1462"/>
    <cellStyle name="_GMT-Cost 1_3_Structural Steel Fabrication-updated (Dec. 04,2000)" xfId="1463"/>
    <cellStyle name="_GMT-Cost 1_4" xfId="1464"/>
    <cellStyle name="_GMT-Cost 1_4_Book3" xfId="1465"/>
    <cellStyle name="_GMT-Cost 1_4_Book4" xfId="1466"/>
    <cellStyle name="_GMT-Cost 1_4_QATIF-Costing" xfId="1467"/>
    <cellStyle name="_GMT-Cost 1_5" xfId="1468"/>
    <cellStyle name="_GMT-Cost 1_5_Book3" xfId="1469"/>
    <cellStyle name="_GMT-Cost 1_5_Book4" xfId="1470"/>
    <cellStyle name="_GMT-Cost 1_5_QATIF-Costing" xfId="1471"/>
    <cellStyle name="_GMT-Cost 1_5_Structural Steel Fabrication-updated (Dec. 04,2000)" xfId="1472"/>
    <cellStyle name="_GMT-Cost 1_6" xfId="1473"/>
    <cellStyle name="_GMT-Cost 1_6_batchplant" xfId="1474"/>
    <cellStyle name="_GMT-Cost 1_6_break" xfId="1475"/>
    <cellStyle name="_GMT-Cost 1_6_break.xls.1ruined" xfId="1476"/>
    <cellStyle name="_GMT-Cost 1_6_break.xls.1ruined_batchplant" xfId="1477"/>
    <cellStyle name="_GMT-Cost 1_6_break_batchplant" xfId="1478"/>
    <cellStyle name="_GMT-Cost 1_6_DT Fab Rev1" xfId="1479"/>
    <cellStyle name="_GMT-Cost 1_6_DT Fab Rev1_Book3" xfId="1480"/>
    <cellStyle name="_GMT-Cost 1_6_DT Fab Rev1_Book3_batchplant" xfId="1481"/>
    <cellStyle name="_GMT-Cost 1_6_DT Fab Rev1_Book4" xfId="1482"/>
    <cellStyle name="_GMT-Cost 1_6_DT Fab Rev1_Book4_batchplant" xfId="1483"/>
    <cellStyle name="_GMT-Cost 1_6_DT Fab Rev1_JUPC Ethylene Plant Project" xfId="1484"/>
    <cellStyle name="_GMT-Cost 1_6_DT Fab Rev1_JUPC Ethylene Plant Project_batchplant" xfId="1485"/>
    <cellStyle name="_GMT-Cost 1_6_earthworks &amp; civil works2resubmit" xfId="1486"/>
    <cellStyle name="_GMT-Cost 1_6_earthworks &amp; civil works2resubmit_batchplant" xfId="1487"/>
    <cellStyle name="_GMT-Cost 1_6_JUPC Ethylene Plant Project" xfId="1488"/>
    <cellStyle name="_GMT-Cost 1_6_JUPC Ethylene Plant Project_batchplant" xfId="1489"/>
    <cellStyle name="_GMT-Cost 1_6_Magnificant Church and Columbarium.SELLING" xfId="1490"/>
    <cellStyle name="_GMT-Cost 1_6_Magnificant Church and Columbarium.SELLING_batchplant" xfId="1491"/>
    <cellStyle name="_GMT-Cost 1_6_New Costing" xfId="1492"/>
    <cellStyle name="_GMT-Cost 1_6_New Costing_batchplant" xfId="1493"/>
    <cellStyle name="_GMT-Cost 1_6_npc" xfId="1494"/>
    <cellStyle name="_GMT-Cost 1_6_npc_batchplant" xfId="1495"/>
    <cellStyle name="_GMT-Cost 1_6_Palmdale Heights" xfId="1496"/>
    <cellStyle name="_GMT-Cost 1_6_Palmdale Heights_batchplant" xfId="1497"/>
    <cellStyle name="_GMT-Cost 1_6_QATIF-Costing" xfId="1498"/>
    <cellStyle name="_GMT-Cost 1_7" xfId="1499"/>
    <cellStyle name="_GMT-Cost 1_7_Book3" xfId="1500"/>
    <cellStyle name="_GMT-Cost 1_7_Book4" xfId="1501"/>
    <cellStyle name="_GMT-Cost 1_7_QATIF-Costing" xfId="1502"/>
    <cellStyle name="_GMT-Cost 1_7_Structural Steel Fabrication-updated (Dec. 04,2000)" xfId="1503"/>
    <cellStyle name="_GMT-Cost 1_8" xfId="1504"/>
    <cellStyle name="_GMT-Cost 1_8_Book3" xfId="1505"/>
    <cellStyle name="_GMT-Cost 1_8_Book4" xfId="1506"/>
    <cellStyle name="_GMT-Cost 1_8_QATIF-Costing" xfId="1507"/>
    <cellStyle name="_GMT-Cost 1_8_Structural Steel Fabrication-updated (Dec. 04,2000)" xfId="1508"/>
    <cellStyle name="_GMT-Cost 1_9" xfId="1509"/>
    <cellStyle name="_GMT-Cost 1_9_Book3" xfId="1510"/>
    <cellStyle name="_GMT-Cost 1_9_Book4" xfId="1511"/>
    <cellStyle name="_GMT-Cost 1_9_QATIF-Costing" xfId="1512"/>
    <cellStyle name="_GMT-Cost 1_9_Structural Steel Fabrication-updated (Dec. 04,2000)" xfId="1513"/>
    <cellStyle name="_GMT-Cost 1_A" xfId="1514"/>
    <cellStyle name="_GMT-Cost 1_B" xfId="1515"/>
    <cellStyle name="_GMT-Cost 1_B_Book3" xfId="1516"/>
    <cellStyle name="_GMT-Cost 1_B_Book4" xfId="1517"/>
    <cellStyle name="_GMT-Cost 1_B_QATIF-Costing" xfId="1518"/>
    <cellStyle name="_GMT-Cost 1_Book3" xfId="1519"/>
    <cellStyle name="_GMT-Cost 1_Book4" xfId="1520"/>
    <cellStyle name="_GMT-Cost 1_C" xfId="1521"/>
    <cellStyle name="_GMT-Cost 1_C_Book3" xfId="1522"/>
    <cellStyle name="_GMT-Cost 1_C_Book4" xfId="1523"/>
    <cellStyle name="_GMT-Cost 1_C_QATIF-Costing" xfId="1524"/>
    <cellStyle name="_GMT-Cost 1_C_Structural Steel Fabrication-updated (Dec. 04,2000)" xfId="1525"/>
    <cellStyle name="_GMT-Cost 1_QATIF-Costing" xfId="1526"/>
    <cellStyle name="_H001 용인국경연리모델링일반전기공사" xfId="1527"/>
    <cellStyle name="_H001 울산 E-MART 신축공사" xfId="1528"/>
    <cellStyle name="_H002 남양주 양지리 쌍용아파트 신축공사" xfId="1529"/>
    <cellStyle name="_H003 가평베네스트 신축공사" xfId="1530"/>
    <cellStyle name="_H003 삼성화재 서초사옥 신축공사" xfId="1531"/>
    <cellStyle name="_H003 아산t.c 자방산업단지 폐수종말처리장 전기공사" xfId="1532"/>
    <cellStyle name="_H003-1 삼성화재 서초사옥 신축공사" xfId="1533"/>
    <cellStyle name="_H006 신세계 도곡점 식품관 신축공사" xfId="1534"/>
    <cellStyle name="_HB11-03" xfId="1535"/>
    <cellStyle name="_HB11-03_030902 아산154KV 관로 전기공사" xfId="1536"/>
    <cellStyle name="_HB11-03_030902 아산154KV 관로 전기공사_무량산출()" xfId="1537"/>
    <cellStyle name="_HB11-03_030902 아산154KV 관로 전기공사_무량산출()_Inst. BM(한국항공_사천)" xfId="1538"/>
    <cellStyle name="_HB11-03_030902 아산154KV 관로 전기공사_무량산출()_무량산출()" xfId="1539"/>
    <cellStyle name="_HB11-03_030902 아산154KV 관로 전기공사_무량산출()_무량산출(신설조립공장)" xfId="1540"/>
    <cellStyle name="_HB11-03_무량산출()" xfId="1541"/>
    <cellStyle name="_HB11-03_무량산출()_Inst. BM(한국항공_사천)" xfId="1542"/>
    <cellStyle name="_HB11-03_무량산출()_무량산출()" xfId="1543"/>
    <cellStyle name="_HB11-03_무량산출()_무량산출(신설조립공장)" xfId="1544"/>
    <cellStyle name="_HB11-03_실행(운산조탑도로)" xfId="1545"/>
    <cellStyle name="_HB11-03_실행(파주운정2택지5공구)" xfId="1546"/>
    <cellStyle name="_hi02-03" xfId="1547"/>
    <cellStyle name="_hvno14" xfId="1548"/>
    <cellStyle name="_impsa mcb rehab revised cal1" xfId="1549"/>
    <cellStyle name="_JUPC Ethylene Plant Project" xfId="1550"/>
    <cellStyle name="_JUPC Ethylene Plant Project_batchplant" xfId="1551"/>
    <cellStyle name="_KHOI LUONG CHONG THAM" xfId="1552"/>
    <cellStyle name="_KT (2)" xfId="1553"/>
    <cellStyle name="_KT (2)_04 - QLHS nghiem thu coc" xfId="1554"/>
    <cellStyle name="_KT (2)_1" xfId="1555"/>
    <cellStyle name="_KT (2)_1_2008년8월기성" xfId="1556"/>
    <cellStyle name="_KT (2)_1_anh coc P104-10 ok" xfId="1557"/>
    <cellStyle name="_KT (2)_1_Book1" xfId="1558"/>
    <cellStyle name="_KT (2)_1_Book1_2008년8월기성" xfId="1559"/>
    <cellStyle name="_KT (2)_1_Book1_LABOR EXPENSE" xfId="1560"/>
    <cellStyle name="_KT (2)_1_Book1_김작성" xfId="1561"/>
    <cellStyle name="_KT (2)_1_Book1_외주비(6월)" xfId="1562"/>
    <cellStyle name="_KT (2)_1_Book1_장비비(6월)" xfId="1563"/>
    <cellStyle name="_KT (2)_1_Book1_최종견적10월08일VND,BOQ(벽산제출수정)" xfId="1564"/>
    <cellStyle name="_KT (2)_1_LABOR EXPENSE" xfId="1565"/>
    <cellStyle name="_KT (2)_1_Lora-tungchau" xfId="1566"/>
    <cellStyle name="_KT (2)_1_Qt-HT3PQ1(CauKho)" xfId="1567"/>
    <cellStyle name="_KT (2)_1_김작성" xfId="1568"/>
    <cellStyle name="_KT (2)_1_외주비(6월)" xfId="1569"/>
    <cellStyle name="_KT (2)_1_장비비(6월)" xfId="1570"/>
    <cellStyle name="_KT (2)_1_최종견적10월08일VND,BOQ(벽산제출수정)" xfId="1571"/>
    <cellStyle name="_KT (2)_2" xfId="1572"/>
    <cellStyle name="_KT (2)_2_TG-TH" xfId="1573"/>
    <cellStyle name="_KT (2)_2_TG-TH_04 - QLHS nghiem thu coc" xfId="1574"/>
    <cellStyle name="_KT (2)_2_TG-TH_2008년8월기성" xfId="1575"/>
    <cellStyle name="_KT (2)_2_TG-TH_anh coc P104-10 ok" xfId="1576"/>
    <cellStyle name="_KT (2)_2_TG-TH_BAO CAO KLCT PT2000" xfId="1577"/>
    <cellStyle name="_KT (2)_2_TG-TH_BAO CAO PT2000" xfId="1578"/>
    <cellStyle name="_KT (2)_2_TG-TH_BAO CAO PT2000_Book1" xfId="1579"/>
    <cellStyle name="_KT (2)_2_TG-TH_Bao cao XDCB 2001 - T11 KH dieu chinh 20-11-THAI" xfId="1580"/>
    <cellStyle name="_KT (2)_2_TG-TH_Book1" xfId="1581"/>
    <cellStyle name="_KT (2)_2_TG-TH_Book1_04 - QLHS nghiem thu coc" xfId="1582"/>
    <cellStyle name="_KT (2)_2_TG-TH_Book1_1" xfId="1583"/>
    <cellStyle name="_KT (2)_2_TG-TH_Book1_1_04 - QLHS nghiem thu coc" xfId="1584"/>
    <cellStyle name="_KT (2)_2_TG-TH_Book1_1_2008년8월기성" xfId="1585"/>
    <cellStyle name="_KT (2)_2_TG-TH_Book1_1_anh coc P104-10 ok" xfId="1586"/>
    <cellStyle name="_KT (2)_2_TG-TH_Book1_1_Book1" xfId="1587"/>
    <cellStyle name="_KT (2)_2_TG-TH_Book1_1_Book1_2008년8월기성" xfId="1588"/>
    <cellStyle name="_KT (2)_2_TG-TH_Book1_1_Book1_LABOR EXPENSE" xfId="1589"/>
    <cellStyle name="_KT (2)_2_TG-TH_Book1_1_Book1_김작성" xfId="1590"/>
    <cellStyle name="_KT (2)_2_TG-TH_Book1_1_Book1_외주비(6월)" xfId="1591"/>
    <cellStyle name="_KT (2)_2_TG-TH_Book1_1_Book1_장비비(6월)" xfId="1592"/>
    <cellStyle name="_KT (2)_2_TG-TH_Book1_1_Book1_최종견적10월08일VND,BOQ(벽산제출수정)" xfId="1593"/>
    <cellStyle name="_KT (2)_2_TG-TH_Book1_1_LABOR EXPENSE" xfId="1594"/>
    <cellStyle name="_KT (2)_2_TG-TH_Book1_1_김작성" xfId="1595"/>
    <cellStyle name="_KT (2)_2_TG-TH_Book1_1_외주비(6월)" xfId="1596"/>
    <cellStyle name="_KT (2)_2_TG-TH_Book1_1_장비비(6월)" xfId="1597"/>
    <cellStyle name="_KT (2)_2_TG-TH_Book1_1_최종견적10월08일VND,BOQ(벽산제출수정)" xfId="1598"/>
    <cellStyle name="_KT (2)_2_TG-TH_Book1_2" xfId="1599"/>
    <cellStyle name="_KT (2)_2_TG-TH_Book1_2_2008년8월기성" xfId="1600"/>
    <cellStyle name="_KT (2)_2_TG-TH_Book1_2_anh coc P104-10 ok" xfId="1601"/>
    <cellStyle name="_KT (2)_2_TG-TH_Book1_2_Book1" xfId="1602"/>
    <cellStyle name="_KT (2)_2_TG-TH_Book1_2_LABOR EXPENSE" xfId="1603"/>
    <cellStyle name="_KT (2)_2_TG-TH_Book1_2_김작성" xfId="1604"/>
    <cellStyle name="_KT (2)_2_TG-TH_Book1_2_외주비(6월)" xfId="1605"/>
    <cellStyle name="_KT (2)_2_TG-TH_Book1_2_장비비(6월)" xfId="1606"/>
    <cellStyle name="_KT (2)_2_TG-TH_Book1_2_최종견적10월08일VND,BOQ(벽산제출수정)" xfId="1607"/>
    <cellStyle name="_KT (2)_2_TG-TH_Book1_2008년8월기성" xfId="1608"/>
    <cellStyle name="_KT (2)_2_TG-TH_Book1_3" xfId="1609"/>
    <cellStyle name="_KT (2)_2_TG-TH_Book1_3_2008년8월기성" xfId="1610"/>
    <cellStyle name="_KT (2)_2_TG-TH_Book1_3_anh coc P104-10 ok" xfId="1611"/>
    <cellStyle name="_KT (2)_2_TG-TH_Book1_3_Book1" xfId="1612"/>
    <cellStyle name="_KT (2)_2_TG-TH_Book1_3_LABOR EXPENSE" xfId="1613"/>
    <cellStyle name="_KT (2)_2_TG-TH_Book1_3_김작성" xfId="1614"/>
    <cellStyle name="_KT (2)_2_TG-TH_Book1_3_외주비(6월)" xfId="1615"/>
    <cellStyle name="_KT (2)_2_TG-TH_Book1_3_장비비(6월)" xfId="1616"/>
    <cellStyle name="_KT (2)_2_TG-TH_Book1_3_최종견적10월08일VND,BOQ(벽산제출수정)" xfId="1617"/>
    <cellStyle name="_KT (2)_2_TG-TH_Book1_4" xfId="1618"/>
    <cellStyle name="_KT (2)_2_TG-TH_Book1_4_2008년8월기성" xfId="1619"/>
    <cellStyle name="_KT (2)_2_TG-TH_Book1_4_anh coc P104-10 ok" xfId="1620"/>
    <cellStyle name="_KT (2)_2_TG-TH_Book1_4_Book1" xfId="1621"/>
    <cellStyle name="_KT (2)_2_TG-TH_Book1_4_LABOR EXPENSE" xfId="1622"/>
    <cellStyle name="_KT (2)_2_TG-TH_Book1_4_김작성" xfId="1623"/>
    <cellStyle name="_KT (2)_2_TG-TH_Book1_4_외주비(6월)" xfId="1624"/>
    <cellStyle name="_KT (2)_2_TG-TH_Book1_4_장비비(6월)" xfId="1625"/>
    <cellStyle name="_KT (2)_2_TG-TH_Book1_4_최종견적10월08일VND,BOQ(벽산제출수정)" xfId="1626"/>
    <cellStyle name="_KT (2)_2_TG-TH_Book1_5" xfId="1627"/>
    <cellStyle name="_KT (2)_2_TG-TH_Book1_5_2008년8월기성" xfId="1628"/>
    <cellStyle name="_KT (2)_2_TG-TH_Book1_5_LABOR EXPENSE" xfId="1629"/>
    <cellStyle name="_KT (2)_2_TG-TH_Book1_5_김작성" xfId="1630"/>
    <cellStyle name="_KT (2)_2_TG-TH_Book1_5_외주비(6월)" xfId="1631"/>
    <cellStyle name="_KT (2)_2_TG-TH_Book1_5_장비비(6월)" xfId="1632"/>
    <cellStyle name="_KT (2)_2_TG-TH_Book1_5_최종견적10월08일VND,BOQ(벽산제출수정)" xfId="1633"/>
    <cellStyle name="_KT (2)_2_TG-TH_Book1_anh coc P104-10 ok" xfId="1634"/>
    <cellStyle name="_KT (2)_2_TG-TH_Book1_Book1" xfId="1635"/>
    <cellStyle name="_KT (2)_2_TG-TH_Book1_Book1_2008년8월기성" xfId="1636"/>
    <cellStyle name="_KT (2)_2_TG-TH_Book1_Book1_LABOR EXPENSE" xfId="1637"/>
    <cellStyle name="_KT (2)_2_TG-TH_Book1_Book1_김작성" xfId="1638"/>
    <cellStyle name="_KT (2)_2_TG-TH_Book1_Book1_외주비(6월)" xfId="1639"/>
    <cellStyle name="_KT (2)_2_TG-TH_Book1_Book1_장비비(6월)" xfId="1640"/>
    <cellStyle name="_KT (2)_2_TG-TH_Book1_Book1_최종견적10월08일VND,BOQ(벽산제출수정)" xfId="1641"/>
    <cellStyle name="_KT (2)_2_TG-TH_Book1_LABOR EXPENSE" xfId="1642"/>
    <cellStyle name="_KT (2)_2_TG-TH_Book1_김작성" xfId="1643"/>
    <cellStyle name="_KT (2)_2_TG-TH_Book1_외주비(6월)" xfId="1644"/>
    <cellStyle name="_KT (2)_2_TG-TH_Book1_장비비(6월)" xfId="1645"/>
    <cellStyle name="_KT (2)_2_TG-TH_Book1_최종견적10월08일VND,BOQ(벽산제출수정)" xfId="1646"/>
    <cellStyle name="_KT (2)_2_TG-TH_DTCDT MR.2N110.HOCMON.TDTOAN.CCUNG" xfId="1647"/>
    <cellStyle name="_KT (2)_2_TG-TH_LABOR EXPENSE" xfId="1648"/>
    <cellStyle name="_KT (2)_2_TG-TH_Lora-tungchau" xfId="1649"/>
    <cellStyle name="_KT (2)_2_TG-TH_PGIA-phieu tham tra Kho bac" xfId="1650"/>
    <cellStyle name="_KT (2)_2_TG-TH_PT02-02" xfId="1651"/>
    <cellStyle name="_KT (2)_2_TG-TH_PT02-02_Book1" xfId="1652"/>
    <cellStyle name="_KT (2)_2_TG-TH_PT02-03" xfId="1653"/>
    <cellStyle name="_KT (2)_2_TG-TH_PT02-03_Book1" xfId="1654"/>
    <cellStyle name="_KT (2)_2_TG-TH_Qt-HT3PQ1(CauKho)" xfId="1655"/>
    <cellStyle name="_KT (2)_2_TG-TH_김작성" xfId="1656"/>
    <cellStyle name="_KT (2)_2_TG-TH_외주비(6월)" xfId="1657"/>
    <cellStyle name="_KT (2)_2_TG-TH_장비비(6월)" xfId="1658"/>
    <cellStyle name="_KT (2)_2_TG-TH_최종견적10월08일VND,BOQ(벽산제출수정)" xfId="1659"/>
    <cellStyle name="_KT (2)_2008년8월기성" xfId="1660"/>
    <cellStyle name="_KT (2)_3" xfId="1661"/>
    <cellStyle name="_KT (2)_3_TG-TH" xfId="1662"/>
    <cellStyle name="_KT (2)_3_TG-TH_04 - QLHS nghiem thu coc" xfId="1663"/>
    <cellStyle name="_KT (2)_3_TG-TH_2008년8월기성" xfId="1664"/>
    <cellStyle name="_KT (2)_3_TG-TH_anh coc P104-10 ok" xfId="1665"/>
    <cellStyle name="_KT (2)_3_TG-TH_Book1" xfId="1666"/>
    <cellStyle name="_KT (2)_3_TG-TH_Book1_1" xfId="1667"/>
    <cellStyle name="_KT (2)_3_TG-TH_Book1_1_2008년8월기성" xfId="1668"/>
    <cellStyle name="_KT (2)_3_TG-TH_Book1_1_anh coc P104-10 ok" xfId="1669"/>
    <cellStyle name="_KT (2)_3_TG-TH_Book1_1_Book1" xfId="1670"/>
    <cellStyle name="_KT (2)_3_TG-TH_Book1_1_LABOR EXPENSE" xfId="1671"/>
    <cellStyle name="_KT (2)_3_TG-TH_Book1_1_김작성" xfId="1672"/>
    <cellStyle name="_KT (2)_3_TG-TH_Book1_1_외주비(6월)" xfId="1673"/>
    <cellStyle name="_KT (2)_3_TG-TH_Book1_1_장비비(6월)" xfId="1674"/>
    <cellStyle name="_KT (2)_3_TG-TH_Book1_1_최종견적10월08일VND,BOQ(벽산제출수정)" xfId="1675"/>
    <cellStyle name="_KT (2)_3_TG-TH_Book1_2" xfId="1676"/>
    <cellStyle name="_KT (2)_3_TG-TH_Book1_2_2008년8월기성" xfId="1677"/>
    <cellStyle name="_KT (2)_3_TG-TH_Book1_2_LABOR EXPENSE" xfId="1678"/>
    <cellStyle name="_KT (2)_3_TG-TH_Book1_2_김작성" xfId="1679"/>
    <cellStyle name="_KT (2)_3_TG-TH_Book1_2_외주비(6월)" xfId="1680"/>
    <cellStyle name="_KT (2)_3_TG-TH_Book1_2_장비비(6월)" xfId="1681"/>
    <cellStyle name="_KT (2)_3_TG-TH_Book1_2_최종견적10월08일VND,BOQ(벽산제출수정)" xfId="1682"/>
    <cellStyle name="_KT (2)_3_TG-TH_Book1_2008년8월기성" xfId="1683"/>
    <cellStyle name="_KT (2)_3_TG-TH_Book1_anh coc P104-10 ok" xfId="1684"/>
    <cellStyle name="_KT (2)_3_TG-TH_Book1_BC-QT-WB-dthao" xfId="1685"/>
    <cellStyle name="_KT (2)_3_TG-TH_Book1_Book1" xfId="1686"/>
    <cellStyle name="_KT (2)_3_TG-TH_Book1_Book1_2008년8월기성" xfId="1687"/>
    <cellStyle name="_KT (2)_3_TG-TH_Book1_Book1_LABOR EXPENSE" xfId="1688"/>
    <cellStyle name="_KT (2)_3_TG-TH_Book1_Book1_김작성" xfId="1689"/>
    <cellStyle name="_KT (2)_3_TG-TH_Book1_Book1_외주비(6월)" xfId="1690"/>
    <cellStyle name="_KT (2)_3_TG-TH_Book1_Book1_장비비(6월)" xfId="1691"/>
    <cellStyle name="_KT (2)_3_TG-TH_Book1_Book1_최종견적10월08일VND,BOQ(벽산제출수정)" xfId="1692"/>
    <cellStyle name="_KT (2)_3_TG-TH_Book1_LABOR EXPENSE" xfId="1693"/>
    <cellStyle name="_KT (2)_3_TG-TH_Book1_김작성" xfId="1694"/>
    <cellStyle name="_KT (2)_3_TG-TH_Book1_외주비(6월)" xfId="1695"/>
    <cellStyle name="_KT (2)_3_TG-TH_Book1_장비비(6월)" xfId="1696"/>
    <cellStyle name="_KT (2)_3_TG-TH_Book1_최종견적10월08일VND,BOQ(벽산제출수정)" xfId="1697"/>
    <cellStyle name="_KT (2)_3_TG-TH_LABOR EXPENSE" xfId="1698"/>
    <cellStyle name="_KT (2)_3_TG-TH_Lora-tungchau" xfId="1699"/>
    <cellStyle name="_KT (2)_3_TG-TH_PERSONAL" xfId="1700"/>
    <cellStyle name="_KT (2)_4" xfId="1701"/>
    <cellStyle name="_KT (2)_4_TG-TH" xfId="1702"/>
    <cellStyle name="_KT (2)_5" xfId="1703"/>
    <cellStyle name="_KT (2)_TG-TH" xfId="1704"/>
    <cellStyle name="_KT_TG" xfId="1705"/>
    <cellStyle name="_KT_TG_1" xfId="1706"/>
    <cellStyle name="_KT_TG_2" xfId="1707"/>
    <cellStyle name="_KT_TG_3" xfId="1708"/>
    <cellStyle name="_KT_TG_4" xfId="1709"/>
    <cellStyle name="_LDLED설계변경갑지" xfId="1710"/>
    <cellStyle name="_MLCC 2차 공사 기성 1회" xfId="1711"/>
    <cellStyle name="_P003-00 삼성제일병원" xfId="1712"/>
    <cellStyle name="_port" xfId="1713"/>
    <cellStyle name="_SK수송동 주상복합" xfId="1714"/>
    <cellStyle name="_SK수송동 주상복합 신축공사" xfId="1715"/>
    <cellStyle name="_TDXVT" xfId="1716"/>
    <cellStyle name="_TG-TH" xfId="1717"/>
    <cellStyle name="_TG-TH_1" xfId="1718"/>
    <cellStyle name="_TG-TH_2" xfId="1719"/>
    <cellStyle name="_TG-TH_3" xfId="1720"/>
    <cellStyle name="_TG-TH_4" xfId="1721"/>
    <cellStyle name="_Trung-Can nen lat nen 11D" xfId="1722"/>
    <cellStyle name="_Trung-Can nen lat nen 11D TSach" xfId="1723"/>
    <cellStyle name="_UT관로변경실행(040706-정산)-본사검토(토성분)" xfId="1724"/>
    <cellStyle name="_UT관로변경실행(040706-정산)-본사검토(토성분)_실행(운산조탑도로)" xfId="1725"/>
    <cellStyle name="_UT관로변경실행(040706-정산)-본사검토(토성분)_실행(파주운정2택지5공구)" xfId="1726"/>
    <cellStyle name="_U수량" xfId="1727"/>
    <cellStyle name="_U수량_3배수공" xfId="1728"/>
    <cellStyle name="_U수량_3배수공_맹동공사비집계(토목)" xfId="1729"/>
    <cellStyle name="_U수량_3배수공_설계예산서" xfId="1730"/>
    <cellStyle name="_U수량_3배수공_이윤조정" xfId="1731"/>
    <cellStyle name="_U수량_3배수공_폐기물수량산출" xfId="1732"/>
    <cellStyle name="_U수량_강경읍염천리" xfId="1733"/>
    <cellStyle name="_U수량_강경읍염천리_3배수공" xfId="1734"/>
    <cellStyle name="_U수량_강경읍염천리_3배수공_맹동공사비집계(토목)" xfId="1735"/>
    <cellStyle name="_U수량_강경읍염천리_3배수공_설계예산서" xfId="1736"/>
    <cellStyle name="_U수량_강경읍염천리_3배수공_이윤조정" xfId="1737"/>
    <cellStyle name="_U수량_강경읍염천리_3배수공_폐기물수량산출" xfId="1738"/>
    <cellStyle name="_U수량_강경읍염천리_대야포장공" xfId="1739"/>
    <cellStyle name="_U수량_강경읍염천리_대야포장공_대야배수공" xfId="1740"/>
    <cellStyle name="_U수량_강경읍염천리_대야포장공_대야배수공_3배수공" xfId="1741"/>
    <cellStyle name="_U수량_강경읍염천리_대야포장공_대야배수공_3배수공_맹동공사비집계(토목)" xfId="1742"/>
    <cellStyle name="_U수량_강경읍염천리_대야포장공_대야배수공_3배수공_설계예산서" xfId="1743"/>
    <cellStyle name="_U수량_강경읍염천리_대야포장공_대야배수공_3배수공_이윤조정" xfId="1744"/>
    <cellStyle name="_U수량_강경읍염천리_대야포장공_대야배수공_3배수공_폐기물수량산출" xfId="1745"/>
    <cellStyle name="_U수량_강경읍염천리_대야포장공_대야배수공_맹동공사비집계(토목)" xfId="1746"/>
    <cellStyle name="_U수량_강경읍염천리_대야포장공_대야배수공_설계예산서" xfId="1747"/>
    <cellStyle name="_U수량_강경읍염천리_대야포장공_대야배수공_이윤조정" xfId="1748"/>
    <cellStyle name="_U수량_강경읍염천리_대야포장공_대야배수공_폐기물수량산출" xfId="1749"/>
    <cellStyle name="_U수량_강경읍염천리_대야포장공_맹동공사비집계(토목)" xfId="1750"/>
    <cellStyle name="_U수량_강경읍염천리_대야포장공_맹동총집계0728" xfId="1751"/>
    <cellStyle name="_U수량_강경읍염천리_대야포장공_맹동총집계0728_설계예산서" xfId="1752"/>
    <cellStyle name="_U수량_강경읍염천리_대야포장공_맹동총집계0728_이윤조정" xfId="1753"/>
    <cellStyle name="_U수량_강경읍염천리_대야포장공_맹동총집계0728_폐기물수량산출" xfId="1754"/>
    <cellStyle name="_U수량_강경읍염천리_대야포장공_설계예산서" xfId="1755"/>
    <cellStyle name="_U수량_강경읍염천리_대야포장공_이윤조정" xfId="1756"/>
    <cellStyle name="_U수량_강경읍염천리_대야포장공_폐기물수량산출" xfId="1757"/>
    <cellStyle name="_U수량_강경읍염천리_맹동공사비집계(토목)" xfId="1758"/>
    <cellStyle name="_U수량_강경읍염천리_맹동총집계0728" xfId="1759"/>
    <cellStyle name="_U수량_강경읍염천리_맹동총집계0728_설계예산서" xfId="1760"/>
    <cellStyle name="_U수량_강경읍염천리_맹동총집계0728_이윤조정" xfId="1761"/>
    <cellStyle name="_U수량_강경읍염천리_맹동총집계0728_폐기물수량산출" xfId="1762"/>
    <cellStyle name="_U수량_강경읍염천리_설계예산서" xfId="1763"/>
    <cellStyle name="_U수량_강경읍염천리_수량산출1" xfId="1764"/>
    <cellStyle name="_U수량_강경읍염천리_수량산출1_구조물" xfId="1765"/>
    <cellStyle name="_U수량_강경읍염천리_수량산출1_구조물_설계예산서" xfId="1766"/>
    <cellStyle name="_U수량_강경읍염천리_수량산출1_구조물_수량집계" xfId="1767"/>
    <cellStyle name="_U수량_강경읍염천리_수량산출1_구조물_수량집계_설계예산서" xfId="1768"/>
    <cellStyle name="_U수량_강경읍염천리_수량산출1_구조물_수량집계_성대리수량산출" xfId="1769"/>
    <cellStyle name="_U수량_강경읍염천리_수량산출1_구조물_수량집계_성대리수량산출_설계예산서" xfId="1770"/>
    <cellStyle name="_U수량_강경읍염천리_수량산출1_구조물_수량집계_성대리수량산출_이윤조정" xfId="1771"/>
    <cellStyle name="_U수량_강경읍염천리_수량산출1_구조물_수량집계_수량산출" xfId="1772"/>
    <cellStyle name="_U수량_강경읍염천리_수량산출1_구조물_수량집계_수량산출_설계예산서" xfId="1773"/>
    <cellStyle name="_U수량_강경읍염천리_수량산출1_구조물_수량집계_수량산출_이윤조정" xfId="1774"/>
    <cellStyle name="_U수량_강경읍염천리_수량산출1_구조물_수량집계_원암리수량산출" xfId="1775"/>
    <cellStyle name="_U수량_강경읍염천리_수량산출1_구조물_수량집계_원암리수량산출_설계예산서" xfId="1776"/>
    <cellStyle name="_U수량_강경읍염천리_수량산출1_구조물_수량집계_원암리수량산출_이윤조정" xfId="1777"/>
    <cellStyle name="_U수량_강경읍염천리_수량산출1_구조물_수량집계_이윤조정" xfId="1778"/>
    <cellStyle name="_U수량_강경읍염천리_수량산출1_구조물_수량집계_호안공수량산출" xfId="1779"/>
    <cellStyle name="_U수량_강경읍염천리_수량산출1_구조물_수량집계_호안공수량산출_설계예산서" xfId="1780"/>
    <cellStyle name="_U수량_강경읍염천리_수량산출1_구조물_수량집계_호안공수량산출_이윤조정" xfId="1781"/>
    <cellStyle name="_U수량_강경읍염천리_수량산출1_구조물_이윤조정" xfId="1782"/>
    <cellStyle name="_U수량_강경읍염천리_수량산출1_맹동공사비집계(토목)" xfId="1783"/>
    <cellStyle name="_U수량_강경읍염천리_수량산출1_설계예산서" xfId="1784"/>
    <cellStyle name="_U수량_강경읍염천리_수량산출1_수량집계" xfId="1785"/>
    <cellStyle name="_U수량_강경읍염천리_수량산출1_수량집계_설계예산서" xfId="1786"/>
    <cellStyle name="_U수량_강경읍염천리_수량산출1_수량집계_성대리수량산출" xfId="1787"/>
    <cellStyle name="_U수량_강경읍염천리_수량산출1_수량집계_성대리수량산출_설계예산서" xfId="1788"/>
    <cellStyle name="_U수량_강경읍염천리_수량산출1_수량집계_성대리수량산출_이윤조정" xfId="1789"/>
    <cellStyle name="_U수량_강경읍염천리_수량산출1_수량집계_수량산출" xfId="1790"/>
    <cellStyle name="_U수량_강경읍염천리_수량산출1_수량집계_수량산출_설계예산서" xfId="1791"/>
    <cellStyle name="_U수량_강경읍염천리_수량산출1_수량집계_수량산출_이윤조정" xfId="1792"/>
    <cellStyle name="_U수량_강경읍염천리_수량산출1_수량집계_원암리수량산출" xfId="1793"/>
    <cellStyle name="_U수량_강경읍염천리_수량산출1_수량집계_원암리수량산출_설계예산서" xfId="1794"/>
    <cellStyle name="_U수량_강경읍염천리_수량산출1_수량집계_원암리수량산출_이윤조정" xfId="1795"/>
    <cellStyle name="_U수량_강경읍염천리_수량산출1_수량집계_이윤조정" xfId="1796"/>
    <cellStyle name="_U수량_강경읍염천리_수량산출1_수량집계_호안공수량산출" xfId="1797"/>
    <cellStyle name="_U수량_강경읍염천리_수량산출1_수량집계_호안공수량산출_설계예산서" xfId="1798"/>
    <cellStyle name="_U수량_강경읍염천리_수량산출1_수량집계_호안공수량산출_이윤조정" xfId="1799"/>
    <cellStyle name="_U수량_강경읍염천리_수량산출1_이윤조정" xfId="1800"/>
    <cellStyle name="_U수량_강경읍염천리_수량산출1_토공" xfId="1801"/>
    <cellStyle name="_U수량_강경읍염천리_수량산출1_토공_설계예산서" xfId="1802"/>
    <cellStyle name="_U수량_강경읍염천리_수량산출1_토공_수량집계" xfId="1803"/>
    <cellStyle name="_U수량_강경읍염천리_수량산출1_토공_수량집계_설계예산서" xfId="1804"/>
    <cellStyle name="_U수량_강경읍염천리_수량산출1_토공_수량집계_성대리수량산출" xfId="1805"/>
    <cellStyle name="_U수량_강경읍염천리_수량산출1_토공_수량집계_성대리수량산출_설계예산서" xfId="1806"/>
    <cellStyle name="_U수량_강경읍염천리_수량산출1_토공_수량집계_성대리수량산출_이윤조정" xfId="1807"/>
    <cellStyle name="_U수량_강경읍염천리_수량산출1_토공_수량집계_수량산출" xfId="1808"/>
    <cellStyle name="_U수량_강경읍염천리_수량산출1_토공_수량집계_수량산출_설계예산서" xfId="1809"/>
    <cellStyle name="_U수량_강경읍염천리_수량산출1_토공_수량집계_수량산출_이윤조정" xfId="1810"/>
    <cellStyle name="_U수량_강경읍염천리_수량산출1_토공_수량집계_원암리수량산출" xfId="1811"/>
    <cellStyle name="_U수량_강경읍염천리_수량산출1_토공_수량집계_원암리수량산출_설계예산서" xfId="1812"/>
    <cellStyle name="_U수량_강경읍염천리_수량산출1_토공_수량집계_원암리수량산출_이윤조정" xfId="1813"/>
    <cellStyle name="_U수량_강경읍염천리_수량산출1_토공_수량집계_이윤조정" xfId="1814"/>
    <cellStyle name="_U수량_강경읍염천리_수량산출1_토공_수량집계_호안공수량산출" xfId="1815"/>
    <cellStyle name="_U수량_강경읍염천리_수량산출1_토공_수량집계_호안공수량산출_설계예산서" xfId="1816"/>
    <cellStyle name="_U수량_강경읍염천리_수량산출1_토공_수량집계_호안공수량산출_이윤조정" xfId="1817"/>
    <cellStyle name="_U수량_강경읍염천리_수량산출1_토공_이윤조정" xfId="1818"/>
    <cellStyle name="_U수량_강경읍염천리_수량산출1_폐기물수량산출" xfId="1819"/>
    <cellStyle name="_U수량_강경읍염천리_수량집계" xfId="1820"/>
    <cellStyle name="_U수량_강경읍염천리_수량집계_설계예산서" xfId="1821"/>
    <cellStyle name="_U수량_강경읍염천리_수량집계_성대리수량산출" xfId="1822"/>
    <cellStyle name="_U수량_강경읍염천리_수량집계_성대리수량산출_설계예산서" xfId="1823"/>
    <cellStyle name="_U수량_강경읍염천리_수량집계_성대리수량산출_이윤조정" xfId="1824"/>
    <cellStyle name="_U수량_강경읍염천리_수량집계_수량산출" xfId="1825"/>
    <cellStyle name="_U수량_강경읍염천리_수량집계_수량산출_설계예산서" xfId="1826"/>
    <cellStyle name="_U수량_강경읍염천리_수량집계_수량산출_이윤조정" xfId="1827"/>
    <cellStyle name="_U수량_강경읍염천리_수량집계_원암리수량산출" xfId="1828"/>
    <cellStyle name="_U수량_강경읍염천리_수량집계_원암리수량산출_설계예산서" xfId="1829"/>
    <cellStyle name="_U수량_강경읍염천리_수량집계_원암리수량산출_이윤조정" xfId="1830"/>
    <cellStyle name="_U수량_강경읍염천리_수량집계_이윤조정" xfId="1831"/>
    <cellStyle name="_U수량_강경읍염천리_수량집계_호안공수량산출" xfId="1832"/>
    <cellStyle name="_U수량_강경읍염천리_수량집계_호안공수량산출_설계예산서" xfId="1833"/>
    <cellStyle name="_U수량_강경읍염천리_수량집계_호안공수량산출_이윤조정" xfId="1834"/>
    <cellStyle name="_U수량_강경읍염천리_이윤조정" xfId="1835"/>
    <cellStyle name="_U수량_강경읍염천리_토적표" xfId="1836"/>
    <cellStyle name="_U수량_강경읍염천리_토적표_맹동공사비집계(토목)" xfId="1837"/>
    <cellStyle name="_U수량_강경읍염천리_토적표_설계예산서" xfId="1838"/>
    <cellStyle name="_U수량_강경읍염천리_토적표_이윤조정" xfId="1839"/>
    <cellStyle name="_U수량_강경읍염천리_토적표_폐기물수량산출" xfId="1840"/>
    <cellStyle name="_U수량_강경읍염천리_폐기물수량산출" xfId="1841"/>
    <cellStyle name="_U수량_강경읍염천리_폐도토공" xfId="1842"/>
    <cellStyle name="_U수량_강경읍염천리_폐도토공_구조물" xfId="1843"/>
    <cellStyle name="_U수량_강경읍염천리_폐도토공_구조물_설계예산서" xfId="1844"/>
    <cellStyle name="_U수량_강경읍염천리_폐도토공_구조물_수량집계" xfId="1845"/>
    <cellStyle name="_U수량_강경읍염천리_폐도토공_구조물_수량집계_설계예산서" xfId="1846"/>
    <cellStyle name="_U수량_강경읍염천리_폐도토공_구조물_수량집계_성대리수량산출" xfId="1847"/>
    <cellStyle name="_U수량_강경읍염천리_폐도토공_구조물_수량집계_성대리수량산출_설계예산서" xfId="1848"/>
    <cellStyle name="_U수량_강경읍염천리_폐도토공_구조물_수량집계_성대리수량산출_이윤조정" xfId="1849"/>
    <cellStyle name="_U수량_강경읍염천리_폐도토공_구조물_수량집계_수량산출" xfId="1850"/>
    <cellStyle name="_U수량_강경읍염천리_폐도토공_구조물_수량집계_수량산출_설계예산서" xfId="1851"/>
    <cellStyle name="_U수량_강경읍염천리_폐도토공_구조물_수량집계_수량산출_이윤조정" xfId="1852"/>
    <cellStyle name="_U수량_강경읍염천리_폐도토공_구조물_수량집계_원암리수량산출" xfId="1853"/>
    <cellStyle name="_U수량_강경읍염천리_폐도토공_구조물_수량집계_원암리수량산출_설계예산서" xfId="1854"/>
    <cellStyle name="_U수량_강경읍염천리_폐도토공_구조물_수량집계_원암리수량산출_이윤조정" xfId="1855"/>
    <cellStyle name="_U수량_강경읍염천리_폐도토공_구조물_수량집계_이윤조정" xfId="1856"/>
    <cellStyle name="_U수량_강경읍염천리_폐도토공_구조물_수량집계_호안공수량산출" xfId="1857"/>
    <cellStyle name="_U수량_강경읍염천리_폐도토공_구조물_수량집계_호안공수량산출_설계예산서" xfId="1858"/>
    <cellStyle name="_U수량_강경읍염천리_폐도토공_구조물_수량집계_호안공수량산출_이윤조정" xfId="1859"/>
    <cellStyle name="_U수량_강경읍염천리_폐도토공_구조물_이윤조정" xfId="1860"/>
    <cellStyle name="_U수량_강경읍염천리_폐도토공_설계예산서" xfId="1861"/>
    <cellStyle name="_U수량_강경읍염천리_폐도토공_수량집계" xfId="1862"/>
    <cellStyle name="_U수량_강경읍염천리_폐도토공_수량집계_설계예산서" xfId="1863"/>
    <cellStyle name="_U수량_강경읍염천리_폐도토공_수량집계_성대리수량산출" xfId="1864"/>
    <cellStyle name="_U수량_강경읍염천리_폐도토공_수량집계_성대리수량산출_설계예산서" xfId="1865"/>
    <cellStyle name="_U수량_강경읍염천리_폐도토공_수량집계_성대리수량산출_이윤조정" xfId="1866"/>
    <cellStyle name="_U수량_강경읍염천리_폐도토공_수량집계_수량산출" xfId="1867"/>
    <cellStyle name="_U수량_강경읍염천리_폐도토공_수량집계_수량산출_설계예산서" xfId="1868"/>
    <cellStyle name="_U수량_강경읍염천리_폐도토공_수량집계_수량산출_이윤조정" xfId="1869"/>
    <cellStyle name="_U수량_강경읍염천리_폐도토공_수량집계_원암리수량산출" xfId="1870"/>
    <cellStyle name="_U수량_강경읍염천리_폐도토공_수량집계_원암리수량산출_설계예산서" xfId="1871"/>
    <cellStyle name="_U수량_강경읍염천리_폐도토공_수량집계_원암리수량산출_이윤조정" xfId="1872"/>
    <cellStyle name="_U수량_강경읍염천리_폐도토공_수량집계_이윤조정" xfId="1873"/>
    <cellStyle name="_U수량_강경읍염천리_폐도토공_수량집계_호안공수량산출" xfId="1874"/>
    <cellStyle name="_U수량_강경읍염천리_폐도토공_수량집계_호안공수량산출_설계예산서" xfId="1875"/>
    <cellStyle name="_U수량_강경읍염천리_폐도토공_수량집계_호안공수량산출_이윤조정" xfId="1876"/>
    <cellStyle name="_U수량_강경읍염천리_폐도토공_이윤조정" xfId="1877"/>
    <cellStyle name="_U수량_강경읍염천리_폐도토공_토공" xfId="1878"/>
    <cellStyle name="_U수량_강경읍염천리_폐도토공_토공_설계예산서" xfId="1879"/>
    <cellStyle name="_U수량_강경읍염천리_폐도토공_토공_수량집계" xfId="1880"/>
    <cellStyle name="_U수량_강경읍염천리_폐도토공_토공_수량집계_설계예산서" xfId="1881"/>
    <cellStyle name="_U수량_강경읍염천리_폐도토공_토공_수량집계_성대리수량산출" xfId="1882"/>
    <cellStyle name="_U수량_강경읍염천리_폐도토공_토공_수량집계_성대리수량산출_설계예산서" xfId="1883"/>
    <cellStyle name="_U수량_강경읍염천리_폐도토공_토공_수량집계_성대리수량산출_이윤조정" xfId="1884"/>
    <cellStyle name="_U수량_강경읍염천리_폐도토공_토공_수량집계_수량산출" xfId="1885"/>
    <cellStyle name="_U수량_강경읍염천리_폐도토공_토공_수량집계_수량산출_설계예산서" xfId="1886"/>
    <cellStyle name="_U수량_강경읍염천리_폐도토공_토공_수량집계_수량산출_이윤조정" xfId="1887"/>
    <cellStyle name="_U수량_강경읍염천리_폐도토공_토공_수량집계_원암리수량산출" xfId="1888"/>
    <cellStyle name="_U수량_강경읍염천리_폐도토공_토공_수량집계_원암리수량산출_설계예산서" xfId="1889"/>
    <cellStyle name="_U수량_강경읍염천리_폐도토공_토공_수량집계_원암리수량산출_이윤조정" xfId="1890"/>
    <cellStyle name="_U수량_강경읍염천리_폐도토공_토공_수량집계_이윤조정" xfId="1891"/>
    <cellStyle name="_U수량_강경읍염천리_폐도토공_토공_수량집계_호안공수량산출" xfId="1892"/>
    <cellStyle name="_U수량_강경읍염천리_폐도토공_토공_수량집계_호안공수량산출_설계예산서" xfId="1893"/>
    <cellStyle name="_U수량_강경읍염천리_폐도토공_토공_수량집계_호안공수량산출_이윤조정" xfId="1894"/>
    <cellStyle name="_U수량_강경읍염천리_폐도토공_토공_이윤조정" xfId="1895"/>
    <cellStyle name="_U수량_공설시장내" xfId="1896"/>
    <cellStyle name="_U수량_공설시장내_3배수공" xfId="1897"/>
    <cellStyle name="_U수량_공설시장내_3배수공_맹동공사비집계(토목)" xfId="1898"/>
    <cellStyle name="_U수량_공설시장내_3배수공_설계예산서" xfId="1899"/>
    <cellStyle name="_U수량_공설시장내_3배수공_이윤조정" xfId="1900"/>
    <cellStyle name="_U수량_공설시장내_3배수공_폐기물수량산출" xfId="1901"/>
    <cellStyle name="_U수량_공설시장내_대야포장공" xfId="1902"/>
    <cellStyle name="_U수량_공설시장내_대야포장공_대야배수공" xfId="1903"/>
    <cellStyle name="_U수량_공설시장내_대야포장공_대야배수공_3배수공" xfId="1904"/>
    <cellStyle name="_U수량_공설시장내_대야포장공_대야배수공_3배수공_맹동공사비집계(토목)" xfId="1905"/>
    <cellStyle name="_U수량_공설시장내_대야포장공_대야배수공_3배수공_설계예산서" xfId="1906"/>
    <cellStyle name="_U수량_공설시장내_대야포장공_대야배수공_3배수공_이윤조정" xfId="1907"/>
    <cellStyle name="_U수량_공설시장내_대야포장공_대야배수공_3배수공_폐기물수량산출" xfId="1908"/>
    <cellStyle name="_U수량_공설시장내_대야포장공_대야배수공_맹동공사비집계(토목)" xfId="1909"/>
    <cellStyle name="_U수량_공설시장내_대야포장공_대야배수공_설계예산서" xfId="1910"/>
    <cellStyle name="_U수량_공설시장내_대야포장공_대야배수공_이윤조정" xfId="1911"/>
    <cellStyle name="_U수량_공설시장내_대야포장공_대야배수공_폐기물수량산출" xfId="1912"/>
    <cellStyle name="_U수량_공설시장내_대야포장공_맹동공사비집계(토목)" xfId="1913"/>
    <cellStyle name="_U수량_공설시장내_대야포장공_맹동총집계0728" xfId="1914"/>
    <cellStyle name="_U수량_공설시장내_대야포장공_맹동총집계0728_설계예산서" xfId="1915"/>
    <cellStyle name="_U수량_공설시장내_대야포장공_맹동총집계0728_이윤조정" xfId="1916"/>
    <cellStyle name="_U수량_공설시장내_대야포장공_맹동총집계0728_폐기물수량산출" xfId="1917"/>
    <cellStyle name="_U수량_공설시장내_대야포장공_설계예산서" xfId="1918"/>
    <cellStyle name="_U수량_공설시장내_대야포장공_이윤조정" xfId="1919"/>
    <cellStyle name="_U수량_공설시장내_대야포장공_폐기물수량산출" xfId="1920"/>
    <cellStyle name="_U수량_공설시장내_맹동공사비집계(토목)" xfId="1921"/>
    <cellStyle name="_U수량_공설시장내_맹동총집계0728" xfId="1922"/>
    <cellStyle name="_U수량_공설시장내_맹동총집계0728_설계예산서" xfId="1923"/>
    <cellStyle name="_U수량_공설시장내_맹동총집계0728_이윤조정" xfId="1924"/>
    <cellStyle name="_U수량_공설시장내_맹동총집계0728_폐기물수량산출" xfId="1925"/>
    <cellStyle name="_U수량_공설시장내_설계예산서" xfId="1926"/>
    <cellStyle name="_U수량_공설시장내_이윤조정" xfId="1927"/>
    <cellStyle name="_U수량_공설시장내_폐기물수량산출" xfId="1928"/>
    <cellStyle name="_U수량_대야포장공" xfId="1929"/>
    <cellStyle name="_U수량_대야포장공_대야배수공" xfId="1930"/>
    <cellStyle name="_U수량_대야포장공_대야배수공_3배수공" xfId="1931"/>
    <cellStyle name="_U수량_대야포장공_대야배수공_3배수공_맹동공사비집계(토목)" xfId="1932"/>
    <cellStyle name="_U수량_대야포장공_대야배수공_3배수공_설계예산서" xfId="1933"/>
    <cellStyle name="_U수량_대야포장공_대야배수공_3배수공_이윤조정" xfId="1934"/>
    <cellStyle name="_U수량_대야포장공_대야배수공_3배수공_폐기물수량산출" xfId="1935"/>
    <cellStyle name="_U수량_대야포장공_대야배수공_맹동공사비집계(토목)" xfId="1936"/>
    <cellStyle name="_U수량_대야포장공_대야배수공_설계예산서" xfId="1937"/>
    <cellStyle name="_U수량_대야포장공_대야배수공_이윤조정" xfId="1938"/>
    <cellStyle name="_U수량_대야포장공_대야배수공_폐기물수량산출" xfId="1939"/>
    <cellStyle name="_U수량_대야포장공_맹동공사비집계(토목)" xfId="1940"/>
    <cellStyle name="_U수량_대야포장공_맹동총집계0728" xfId="1941"/>
    <cellStyle name="_U수량_대야포장공_맹동총집계0728_설계예산서" xfId="1942"/>
    <cellStyle name="_U수량_대야포장공_맹동총집계0728_이윤조정" xfId="1943"/>
    <cellStyle name="_U수량_대야포장공_맹동총집계0728_폐기물수량산출" xfId="1944"/>
    <cellStyle name="_U수량_대야포장공_설계예산서" xfId="1945"/>
    <cellStyle name="_U수량_대야포장공_이윤조정" xfId="1946"/>
    <cellStyle name="_U수량_대야포장공_폐기물수량산출" xfId="1947"/>
    <cellStyle name="_U수량_맹동공사비집계(토목)" xfId="1948"/>
    <cellStyle name="_U수량_맹동총집계0728" xfId="1949"/>
    <cellStyle name="_U수량_맹동총집계0728_설계예산서" xfId="1950"/>
    <cellStyle name="_U수량_맹동총집계0728_이윤조정" xfId="1951"/>
    <cellStyle name="_U수량_맹동총집계0728_폐기물수량산출" xfId="1952"/>
    <cellStyle name="_U수량_설계예산서" xfId="1953"/>
    <cellStyle name="_U수량_수량산출1" xfId="1954"/>
    <cellStyle name="_U수량_수량산출1_구조물" xfId="1955"/>
    <cellStyle name="_U수량_수량산출1_구조물_설계예산서" xfId="1956"/>
    <cellStyle name="_U수량_수량산출1_구조물_수량집계" xfId="1957"/>
    <cellStyle name="_U수량_수량산출1_구조물_수량집계_설계예산서" xfId="1958"/>
    <cellStyle name="_U수량_수량산출1_구조물_수량집계_성대리수량산출" xfId="1959"/>
    <cellStyle name="_U수량_수량산출1_구조물_수량집계_성대리수량산출_설계예산서" xfId="1960"/>
    <cellStyle name="_U수량_수량산출1_구조물_수량집계_성대리수량산출_이윤조정" xfId="1961"/>
    <cellStyle name="_U수량_수량산출1_구조물_수량집계_수량산출" xfId="1962"/>
    <cellStyle name="_U수량_수량산출1_구조물_수량집계_수량산출_설계예산서" xfId="1963"/>
    <cellStyle name="_U수량_수량산출1_구조물_수량집계_수량산출_이윤조정" xfId="1964"/>
    <cellStyle name="_U수량_수량산출1_구조물_수량집계_원암리수량산출" xfId="1965"/>
    <cellStyle name="_U수량_수량산출1_구조물_수량집계_원암리수량산출_설계예산서" xfId="1966"/>
    <cellStyle name="_U수량_수량산출1_구조물_수량집계_원암리수량산출_이윤조정" xfId="1967"/>
    <cellStyle name="_U수량_수량산출1_구조물_수량집계_이윤조정" xfId="1968"/>
    <cellStyle name="_U수량_수량산출1_구조물_수량집계_호안공수량산출" xfId="1969"/>
    <cellStyle name="_U수량_수량산출1_구조물_수량집계_호안공수량산출_설계예산서" xfId="1970"/>
    <cellStyle name="_U수량_수량산출1_구조물_수량집계_호안공수량산출_이윤조정" xfId="1971"/>
    <cellStyle name="_U수량_수량산출1_구조물_이윤조정" xfId="1972"/>
    <cellStyle name="_U수량_수량산출1_맹동공사비집계(토목)" xfId="1973"/>
    <cellStyle name="_U수량_수량산출1_설계예산서" xfId="1974"/>
    <cellStyle name="_U수량_수량산출1_수량집계" xfId="1975"/>
    <cellStyle name="_U수량_수량산출1_수량집계_설계예산서" xfId="1976"/>
    <cellStyle name="_U수량_수량산출1_수량집계_성대리수량산출" xfId="1977"/>
    <cellStyle name="_U수량_수량산출1_수량집계_성대리수량산출_설계예산서" xfId="1978"/>
    <cellStyle name="_U수량_수량산출1_수량집계_성대리수량산출_이윤조정" xfId="1979"/>
    <cellStyle name="_U수량_수량산출1_수량집계_수량산출" xfId="1980"/>
    <cellStyle name="_U수량_수량산출1_수량집계_수량산출_설계예산서" xfId="1981"/>
    <cellStyle name="_U수량_수량산출1_수량집계_수량산출_이윤조정" xfId="1982"/>
    <cellStyle name="_U수량_수량산출1_수량집계_원암리수량산출" xfId="1983"/>
    <cellStyle name="_U수량_수량산출1_수량집계_원암리수량산출_설계예산서" xfId="1984"/>
    <cellStyle name="_U수량_수량산출1_수량집계_원암리수량산출_이윤조정" xfId="1985"/>
    <cellStyle name="_U수량_수량산출1_수량집계_이윤조정" xfId="1986"/>
    <cellStyle name="_U수량_수량산출1_수량집계_호안공수량산출" xfId="1987"/>
    <cellStyle name="_U수량_수량산출1_수량집계_호안공수량산출_설계예산서" xfId="1988"/>
    <cellStyle name="_U수량_수량산출1_수량집계_호안공수량산출_이윤조정" xfId="1989"/>
    <cellStyle name="_U수량_수량산출1_이윤조정" xfId="1990"/>
    <cellStyle name="_U수량_수량산출1_토공" xfId="1991"/>
    <cellStyle name="_U수량_수량산출1_토공_설계예산서" xfId="1992"/>
    <cellStyle name="_U수량_수량산출1_토공_수량집계" xfId="1993"/>
    <cellStyle name="_U수량_수량산출1_토공_수량집계_설계예산서" xfId="1994"/>
    <cellStyle name="_U수량_수량산출1_토공_수량집계_성대리수량산출" xfId="1995"/>
    <cellStyle name="_U수량_수량산출1_토공_수량집계_성대리수량산출_설계예산서" xfId="1996"/>
    <cellStyle name="_U수량_수량산출1_토공_수량집계_성대리수량산출_이윤조정" xfId="1997"/>
    <cellStyle name="_U수량_수량산출1_토공_수량집계_수량산출" xfId="1998"/>
    <cellStyle name="_U수량_수량산출1_토공_수량집계_수량산출_설계예산서" xfId="1999"/>
    <cellStyle name="_U수량_수량산출1_토공_수량집계_수량산출_이윤조정" xfId="2000"/>
    <cellStyle name="_U수량_수량산출1_토공_수량집계_원암리수량산출" xfId="2001"/>
    <cellStyle name="_U수량_수량산출1_토공_수량집계_원암리수량산출_설계예산서" xfId="2002"/>
    <cellStyle name="_U수량_수량산출1_토공_수량집계_원암리수량산출_이윤조정" xfId="2003"/>
    <cellStyle name="_U수량_수량산출1_토공_수량집계_이윤조정" xfId="2004"/>
    <cellStyle name="_U수량_수량산출1_토공_수량집계_호안공수량산출" xfId="2005"/>
    <cellStyle name="_U수량_수량산출1_토공_수량집계_호안공수량산출_설계예산서" xfId="2006"/>
    <cellStyle name="_U수량_수량산출1_토공_수량집계_호안공수량산출_이윤조정" xfId="2007"/>
    <cellStyle name="_U수량_수량산출1_토공_이윤조정" xfId="2008"/>
    <cellStyle name="_U수량_수량산출1_폐기물수량산출" xfId="2009"/>
    <cellStyle name="_U수량_수량집계" xfId="2010"/>
    <cellStyle name="_U수량_수량집계_설계예산서" xfId="2011"/>
    <cellStyle name="_U수량_수량집계_성대리수량산출" xfId="2012"/>
    <cellStyle name="_U수량_수량집계_성대리수량산출_설계예산서" xfId="2013"/>
    <cellStyle name="_U수량_수량집계_성대리수량산출_이윤조정" xfId="2014"/>
    <cellStyle name="_U수량_수량집계_수량산출" xfId="2015"/>
    <cellStyle name="_U수량_수량집계_수량산출_설계예산서" xfId="2016"/>
    <cellStyle name="_U수량_수량집계_수량산출_이윤조정" xfId="2017"/>
    <cellStyle name="_U수량_수량집계_원암리수량산출" xfId="2018"/>
    <cellStyle name="_U수량_수량집계_원암리수량산출_설계예산서" xfId="2019"/>
    <cellStyle name="_U수량_수량집계_원암리수량산출_이윤조정" xfId="2020"/>
    <cellStyle name="_U수량_수량집계_이윤조정" xfId="2021"/>
    <cellStyle name="_U수량_수량집계_호안공수량산출" xfId="2022"/>
    <cellStyle name="_U수량_수량집계_호안공수량산출_설계예산서" xfId="2023"/>
    <cellStyle name="_U수량_수량집계_호안공수량산출_이윤조정" xfId="2024"/>
    <cellStyle name="_U수량_이윤조정" xfId="2025"/>
    <cellStyle name="_U수량_취암sample" xfId="2026"/>
    <cellStyle name="_U수량_취암sample_3배수공" xfId="2027"/>
    <cellStyle name="_U수량_취암sample_3배수공_맹동공사비집계(토목)" xfId="2028"/>
    <cellStyle name="_U수량_취암sample_3배수공_설계예산서" xfId="2029"/>
    <cellStyle name="_U수량_취암sample_3배수공_이윤조정" xfId="2030"/>
    <cellStyle name="_U수량_취암sample_3배수공_폐기물수량산출" xfId="2031"/>
    <cellStyle name="_U수량_취암sample_대야포장공" xfId="2032"/>
    <cellStyle name="_U수량_취암sample_대야포장공_대야배수공" xfId="2033"/>
    <cellStyle name="_U수량_취암sample_대야포장공_대야배수공_3배수공" xfId="2034"/>
    <cellStyle name="_U수량_취암sample_대야포장공_대야배수공_3배수공_맹동공사비집계(토목)" xfId="2035"/>
    <cellStyle name="_U수량_취암sample_대야포장공_대야배수공_3배수공_설계예산서" xfId="2036"/>
    <cellStyle name="_U수량_취암sample_대야포장공_대야배수공_3배수공_이윤조정" xfId="2037"/>
    <cellStyle name="_U수량_취암sample_대야포장공_대야배수공_3배수공_폐기물수량산출" xfId="2038"/>
    <cellStyle name="_U수량_취암sample_대야포장공_대야배수공_맹동공사비집계(토목)" xfId="2039"/>
    <cellStyle name="_U수량_취암sample_대야포장공_대야배수공_설계예산서" xfId="2040"/>
    <cellStyle name="_U수량_취암sample_대야포장공_대야배수공_이윤조정" xfId="2041"/>
    <cellStyle name="_U수량_취암sample_대야포장공_대야배수공_폐기물수량산출" xfId="2042"/>
    <cellStyle name="_U수량_취암sample_대야포장공_맹동공사비집계(토목)" xfId="2043"/>
    <cellStyle name="_U수량_취암sample_대야포장공_맹동총집계0728" xfId="2044"/>
    <cellStyle name="_U수량_취암sample_대야포장공_맹동총집계0728_설계예산서" xfId="2045"/>
    <cellStyle name="_U수량_취암sample_대야포장공_맹동총집계0728_이윤조정" xfId="2046"/>
    <cellStyle name="_U수량_취암sample_대야포장공_맹동총집계0728_폐기물수량산출" xfId="2047"/>
    <cellStyle name="_U수량_취암sample_대야포장공_설계예산서" xfId="2048"/>
    <cellStyle name="_U수량_취암sample_대야포장공_이윤조정" xfId="2049"/>
    <cellStyle name="_U수량_취암sample_대야포장공_폐기물수량산출" xfId="2050"/>
    <cellStyle name="_U수량_취암sample_맹동공사비집계(토목)" xfId="2051"/>
    <cellStyle name="_U수량_취암sample_맹동총집계0728" xfId="2052"/>
    <cellStyle name="_U수량_취암sample_맹동총집계0728_설계예산서" xfId="2053"/>
    <cellStyle name="_U수량_취암sample_맹동총집계0728_이윤조정" xfId="2054"/>
    <cellStyle name="_U수량_취암sample_맹동총집계0728_폐기물수량산출" xfId="2055"/>
    <cellStyle name="_U수량_취암sample_설계예산서" xfId="2056"/>
    <cellStyle name="_U수량_취암sample_이윤조정" xfId="2057"/>
    <cellStyle name="_U수량_취암sample_폐기물수량산출" xfId="2058"/>
    <cellStyle name="_U수량_토적표" xfId="2059"/>
    <cellStyle name="_U수량_토적표_맹동공사비집계(토목)" xfId="2060"/>
    <cellStyle name="_U수량_토적표_설계예산서" xfId="2061"/>
    <cellStyle name="_U수량_토적표_이윤조정" xfId="2062"/>
    <cellStyle name="_U수량_토적표_폐기물수량산출" xfId="2063"/>
    <cellStyle name="_U수량_폐기물수량산출" xfId="2064"/>
    <cellStyle name="_U수량_폐도토공" xfId="2065"/>
    <cellStyle name="_U수량_폐도토공_구조물" xfId="2066"/>
    <cellStyle name="_U수량_폐도토공_구조물_설계예산서" xfId="2067"/>
    <cellStyle name="_U수량_폐도토공_구조물_수량집계" xfId="2068"/>
    <cellStyle name="_U수량_폐도토공_구조물_수량집계_설계예산서" xfId="2069"/>
    <cellStyle name="_U수량_폐도토공_구조물_수량집계_성대리수량산출" xfId="2070"/>
    <cellStyle name="_U수량_폐도토공_구조물_수량집계_성대리수량산출_설계예산서" xfId="2071"/>
    <cellStyle name="_U수량_폐도토공_구조물_수량집계_성대리수량산출_이윤조정" xfId="2072"/>
    <cellStyle name="_U수량_폐도토공_구조물_수량집계_수량산출" xfId="2073"/>
    <cellStyle name="_U수량_폐도토공_구조물_수량집계_수량산출_설계예산서" xfId="2074"/>
    <cellStyle name="_U수량_폐도토공_구조물_수량집계_수량산출_이윤조정" xfId="2075"/>
    <cellStyle name="_U수량_폐도토공_구조물_수량집계_원암리수량산출" xfId="2076"/>
    <cellStyle name="_U수량_폐도토공_구조물_수량집계_원암리수량산출_설계예산서" xfId="2077"/>
    <cellStyle name="_U수량_폐도토공_구조물_수량집계_원암리수량산출_이윤조정" xfId="2078"/>
    <cellStyle name="_U수량_폐도토공_구조물_수량집계_이윤조정" xfId="2079"/>
    <cellStyle name="_U수량_폐도토공_구조물_수량집계_호안공수량산출" xfId="2080"/>
    <cellStyle name="_U수량_폐도토공_구조물_수량집계_호안공수량산출_설계예산서" xfId="2081"/>
    <cellStyle name="_U수량_폐도토공_구조물_수량집계_호안공수량산출_이윤조정" xfId="2082"/>
    <cellStyle name="_U수량_폐도토공_구조물_이윤조정" xfId="2083"/>
    <cellStyle name="_U수량_폐도토공_설계예산서" xfId="2084"/>
    <cellStyle name="_U수량_폐도토공_수량집계" xfId="2085"/>
    <cellStyle name="_U수량_폐도토공_수량집계_설계예산서" xfId="2086"/>
    <cellStyle name="_U수량_폐도토공_수량집계_성대리수량산출" xfId="2087"/>
    <cellStyle name="_U수량_폐도토공_수량집계_성대리수량산출_설계예산서" xfId="2088"/>
    <cellStyle name="_U수량_폐도토공_수량집계_성대리수량산출_이윤조정" xfId="2089"/>
    <cellStyle name="_U수량_폐도토공_수량집계_수량산출" xfId="2090"/>
    <cellStyle name="_U수량_폐도토공_수량집계_수량산출_설계예산서" xfId="2091"/>
    <cellStyle name="_U수량_폐도토공_수량집계_수량산출_이윤조정" xfId="2092"/>
    <cellStyle name="_U수량_폐도토공_수량집계_원암리수량산출" xfId="2093"/>
    <cellStyle name="_U수량_폐도토공_수량집계_원암리수량산출_설계예산서" xfId="2094"/>
    <cellStyle name="_U수량_폐도토공_수량집계_원암리수량산출_이윤조정" xfId="2095"/>
    <cellStyle name="_U수량_폐도토공_수량집계_이윤조정" xfId="2096"/>
    <cellStyle name="_U수량_폐도토공_수량집계_호안공수량산출" xfId="2097"/>
    <cellStyle name="_U수량_폐도토공_수량집계_호안공수량산출_설계예산서" xfId="2098"/>
    <cellStyle name="_U수량_폐도토공_수량집계_호안공수량산출_이윤조정" xfId="2099"/>
    <cellStyle name="_U수량_폐도토공_이윤조정" xfId="2100"/>
    <cellStyle name="_U수량_폐도토공_토공" xfId="2101"/>
    <cellStyle name="_U수량_폐도토공_토공_설계예산서" xfId="2102"/>
    <cellStyle name="_U수량_폐도토공_토공_수량집계" xfId="2103"/>
    <cellStyle name="_U수량_폐도토공_토공_수량집계_설계예산서" xfId="2104"/>
    <cellStyle name="_U수량_폐도토공_토공_수량집계_성대리수량산출" xfId="2105"/>
    <cellStyle name="_U수량_폐도토공_토공_수량집계_성대리수량산출_설계예산서" xfId="2106"/>
    <cellStyle name="_U수량_폐도토공_토공_수량집계_성대리수량산출_이윤조정" xfId="2107"/>
    <cellStyle name="_U수량_폐도토공_토공_수량집계_수량산출" xfId="2108"/>
    <cellStyle name="_U수량_폐도토공_토공_수량집계_수량산출_설계예산서" xfId="2109"/>
    <cellStyle name="_U수량_폐도토공_토공_수량집계_수량산출_이윤조정" xfId="2110"/>
    <cellStyle name="_U수량_폐도토공_토공_수량집계_원암리수량산출" xfId="2111"/>
    <cellStyle name="_U수량_폐도토공_토공_수량집계_원암리수량산출_설계예산서" xfId="2112"/>
    <cellStyle name="_U수량_폐도토공_토공_수량집계_원암리수량산출_이윤조정" xfId="2113"/>
    <cellStyle name="_U수량_폐도토공_토공_수량집계_이윤조정" xfId="2114"/>
    <cellStyle name="_U수량_폐도토공_토공_수량집계_호안공수량산출" xfId="2115"/>
    <cellStyle name="_U수량_폐도토공_토공_수량집계_호안공수량산출_설계예산서" xfId="2116"/>
    <cellStyle name="_U수량_폐도토공_토공_수량집계_호안공수량산출_이윤조정" xfId="2117"/>
    <cellStyle name="_U수량_폐도토공_토공_이윤조정" xfId="2118"/>
    <cellStyle name="_X" xfId="2119"/>
    <cellStyle name="_가스부지 공업용수관로공사" xfId="2120"/>
    <cellStyle name="_가스부지 공업용수관로공사_실행(운산조탑도로)" xfId="2121"/>
    <cellStyle name="_가스부지 공업용수관로공사_실행(파주운정2택지5공구)" xfId="2122"/>
    <cellStyle name="_가실행양식" xfId="2123"/>
    <cellStyle name="_갑지양식" xfId="2124"/>
    <cellStyle name="_갑지양식_견적내역" xfId="2125"/>
    <cellStyle name="_갑지양식_기흥TN내역" xfId="2126"/>
    <cellStyle name="_갑지양식_기흥TN설비전기BM" xfId="2127"/>
    <cellStyle name="_갑지양식_변경계약" xfId="2128"/>
    <cellStyle name="_갑지양식_설계변경물량산출근거" xfId="2129"/>
    <cellStyle name="_갑지양식_잠원동2차아파트내역" xfId="2130"/>
    <cellStyle name="_강릉남산교-제출본" xfId="2131"/>
    <cellStyle name="_강릉남산교-제출본_견적내역" xfId="2132"/>
    <cellStyle name="_강릉남산교-제출본_기흥TN내역" xfId="2133"/>
    <cellStyle name="_강릉남산교-제출본_기흥TN설비전기BM" xfId="2134"/>
    <cellStyle name="_강릉남산교-제출본_변경계약" xfId="2135"/>
    <cellStyle name="_강릉남산교-제출본_설계변경물량산출근거" xfId="2136"/>
    <cellStyle name="_강릉남산교-제출본_잠원동2차아파트내역" xfId="2137"/>
    <cellStyle name="_검암2차사전공사(본사검토) " xfId="68"/>
    <cellStyle name="_견적 양식" xfId="2138"/>
    <cellStyle name="_견적공종대비" xfId="2139"/>
    <cellStyle name="_견적내역" xfId="2140"/>
    <cellStyle name="_견적내역서(북측진입도로-0410)" xfId="2141"/>
    <cellStyle name="_견적서" xfId="2142"/>
    <cellStyle name="_견적서_실행(운산조탑도로)" xfId="2143"/>
    <cellStyle name="_견적서_실행(파주운정2택지5공구)" xfId="2144"/>
    <cellStyle name="_견적서갑지양식" xfId="2145"/>
    <cellStyle name="_견적서갑지양식_견적내역" xfId="2146"/>
    <cellStyle name="_견적서갑지양식_기흥TN내역" xfId="2147"/>
    <cellStyle name="_견적서갑지양식_기흥TN설비전기BM" xfId="2148"/>
    <cellStyle name="_견적서갑지양식_변경계약" xfId="2149"/>
    <cellStyle name="_견적서갑지양식_설계변경물량산출근거" xfId="2150"/>
    <cellStyle name="_견적서갑지양식_잠원동2차아파트내역" xfId="2151"/>
    <cellStyle name="_견적서양식" xfId="2152"/>
    <cellStyle name="_견적의뢰 양식" xfId="2153"/>
    <cellStyle name="_견적조건" xfId="2154"/>
    <cellStyle name="_경기도 대심리 주택" xfId="2155"/>
    <cellStyle name="_경영개선활동상반기실적(990708)" xfId="2156"/>
    <cellStyle name="_경영개선활동상반기실적(990708)_1" xfId="2157"/>
    <cellStyle name="_경영개선활동상반기실적(990708)_2" xfId="2158"/>
    <cellStyle name="_경영개선활성화방안(990802)" xfId="2159"/>
    <cellStyle name="_경영개선활성화방안(990802)_1" xfId="2160"/>
    <cellStyle name="_계약내역서(KC09~12Process)-대명전설" xfId="2161"/>
    <cellStyle name="_고가차도산출서" xfId="2162"/>
    <cellStyle name="_고려-수원미네시티(작업)" xfId="2163"/>
    <cellStyle name="_공내역(거제)2" xfId="2164"/>
    <cellStyle name="_공내역서(송파트리플)" xfId="2165"/>
    <cellStyle name="_공량단가산출서" xfId="2166"/>
    <cellStyle name="_공량단가산출서r1" xfId="2167"/>
    <cellStyle name="_공업배수지(1-1단계)내역-한조제출-0401-R" xfId="2168"/>
    <cellStyle name="_교원그룹 낙산 숙박시설 신축공사" xfId="2169"/>
    <cellStyle name="_국수교수량" xfId="2170"/>
    <cellStyle name="_국수교수량_(12)PC암거수량산출(성남시)" xfId="2171"/>
    <cellStyle name="_국수교수량_발주 토목+조경 내역서(조달청송부)" xfId="2172"/>
    <cellStyle name="_국수교수량_발주 토목+조경 내역서(조달청송부)_실행(운산조탑도로)" xfId="2173"/>
    <cellStyle name="_국수교수량_발주 토목+조경 내역서(조달청송부)_실행(파주운정2택지5공구)" xfId="2174"/>
    <cellStyle name="_국수교수량_삽교농공단지포장공" xfId="2175"/>
    <cellStyle name="_국수교수량_삽교농공단지포장공_발주 토목+조경 내역서(조달청송부)" xfId="2176"/>
    <cellStyle name="_국수교수량_삽교농공단지포장공_발주 토목+조경 내역서(조달청송부)_실행(운산조탑도로)" xfId="2177"/>
    <cellStyle name="_국수교수량_삽교농공단지포장공_발주 토목+조경 내역서(조달청송부)_실행(파주운정2택지5공구)" xfId="2178"/>
    <cellStyle name="_국수교수량_삽교농공단지포장공_실행(운산조탑도로)" xfId="2179"/>
    <cellStyle name="_국수교수량_삽교농공단지포장공_실행(파주운정2택지5공구)" xfId="2180"/>
    <cellStyle name="_국수교수량_삽교농공단지포장공_토목내역서(0829수정)" xfId="2181"/>
    <cellStyle name="_국수교수량_삽교농공단지포장공_토목내역서(0829수정)_실행(운산조탑도로)" xfId="2182"/>
    <cellStyle name="_국수교수량_삽교농공단지포장공_토목내역서(0829수정)_실행(파주운정2택지5공구)" xfId="2183"/>
    <cellStyle name="_국수교수량_삽교농공단지포장공_토목내역서(0829수정)_원가계산서(총괄)" xfId="2184"/>
    <cellStyle name="_국수교수량_삽교농공단지포장공_토목내역서(0829수정)_원가계산서(총괄)_발주 토목+조경 내역서(조달청송부)" xfId="2185"/>
    <cellStyle name="_국수교수량_삽교농공단지포장공_토목내역서(0829수정)_원가계산서(총괄)_발주 토목+조경 내역서(조달청송부)_실행(운산조탑도로)" xfId="2186"/>
    <cellStyle name="_국수교수량_삽교농공단지포장공_토목내역서(0829수정)_원가계산서(총괄)_발주 토목+조경 내역서(조달청송부)_실행(파주운정2택지5공구)" xfId="2187"/>
    <cellStyle name="_국수교수량_삽교농공단지포장공_토목내역서(0829수정)_원가계산서(총괄)_실행(운산조탑도로)" xfId="2188"/>
    <cellStyle name="_국수교수량_삽교농공단지포장공_토목내역서(0829수정)_원가계산서(총괄)_실행(파주운정2택지5공구)" xfId="2189"/>
    <cellStyle name="_국수교수량_삽교농공단지포장공_토목내역서(0829수정)_토목내역서(0906수정)" xfId="2190"/>
    <cellStyle name="_국수교수량_삽교농공단지포장공_토목내역서(0829수정)_토목내역서(0906수정)_발주 토목+조경 내역서(조달청송부)" xfId="2191"/>
    <cellStyle name="_국수교수량_삽교농공단지포장공_토목내역서(0829수정)_토목내역서(0906수정)_발주 토목+조경 내역서(조달청송부)_실행(운산조탑도로)" xfId="2192"/>
    <cellStyle name="_국수교수량_삽교농공단지포장공_토목내역서(0829수정)_토목내역서(0906수정)_발주 토목+조경 내역서(조달청송부)_실행(파주운정2택지5공구)" xfId="2193"/>
    <cellStyle name="_국수교수량_삽교농공단지포장공_토목내역서(0829수정)_토목내역서(0906수정)_실행(운산조탑도로)" xfId="2194"/>
    <cellStyle name="_국수교수량_삽교농공단지포장공_토목내역서(0829수정)_토목내역서(0906수정)_실행(파주운정2택지5공구)" xfId="2195"/>
    <cellStyle name="_국수교수량_실행(운산조탑도로)" xfId="2196"/>
    <cellStyle name="_국수교수량_실행(파주운정2택지5공구)" xfId="2197"/>
    <cellStyle name="_국수교수량_토목내역서(0829수정)" xfId="2198"/>
    <cellStyle name="_국수교수량_토목내역서(0829수정)_실행(운산조탑도로)" xfId="2199"/>
    <cellStyle name="_국수교수량_토목내역서(0829수정)_실행(파주운정2택지5공구)" xfId="2200"/>
    <cellStyle name="_국수교수량_토목내역서(0829수정)_원가계산서(총괄)" xfId="2201"/>
    <cellStyle name="_국수교수량_토목내역서(0829수정)_원가계산서(총괄)_발주 토목+조경 내역서(조달청송부)" xfId="2202"/>
    <cellStyle name="_국수교수량_토목내역서(0829수정)_원가계산서(총괄)_발주 토목+조경 내역서(조달청송부)_실행(운산조탑도로)" xfId="2203"/>
    <cellStyle name="_국수교수량_토목내역서(0829수정)_원가계산서(총괄)_발주 토목+조경 내역서(조달청송부)_실행(파주운정2택지5공구)" xfId="2204"/>
    <cellStyle name="_국수교수량_토목내역서(0829수정)_원가계산서(총괄)_실행(운산조탑도로)" xfId="2205"/>
    <cellStyle name="_국수교수량_토목내역서(0829수정)_원가계산서(총괄)_실행(파주운정2택지5공구)" xfId="2206"/>
    <cellStyle name="_국수교수량_토목내역서(0829수정)_토목내역서(0906수정)" xfId="2207"/>
    <cellStyle name="_국수교수량_토목내역서(0829수정)_토목내역서(0906수정)_발주 토목+조경 내역서(조달청송부)" xfId="2208"/>
    <cellStyle name="_국수교수량_토목내역서(0829수정)_토목내역서(0906수정)_발주 토목+조경 내역서(조달청송부)_실행(운산조탑도로)" xfId="2209"/>
    <cellStyle name="_국수교수량_토목내역서(0829수정)_토목내역서(0906수정)_발주 토목+조경 내역서(조달청송부)_실행(파주운정2택지5공구)" xfId="2210"/>
    <cellStyle name="_국수교수량_토목내역서(0829수정)_토목내역서(0906수정)_실행(운산조탑도로)" xfId="2211"/>
    <cellStyle name="_국수교수량_토목내역서(0829수정)_토목내역서(0906수정)_실행(파주운정2택지5공구)" xfId="2212"/>
    <cellStyle name="_기흥TN내역" xfId="2213"/>
    <cellStyle name="_기흥TN설비전기BM" xfId="2214"/>
    <cellStyle name="_기흥반도체 설계변경내역서" xfId="2215"/>
    <cellStyle name="_내역" xfId="2216"/>
    <cellStyle name="_내역_투찰표(100~300억)" xfId="2217"/>
    <cellStyle name="_내역_투찰표(100~300억)_실행(운산조탑도로)" xfId="2218"/>
    <cellStyle name="_내역_투찰표(100~300억)_실행(파주운정2택지5공구)" xfId="2219"/>
    <cellStyle name="_내역을지 (3)" xfId="2220"/>
    <cellStyle name="_노임공량집계" xfId="2221"/>
    <cellStyle name="_단가표" xfId="2222"/>
    <cellStyle name="_단지UT관로(부분실행2)" xfId="2223"/>
    <cellStyle name="_대국교일반수량" xfId="2224"/>
    <cellStyle name="_대비표양식" xfId="2225"/>
    <cellStyle name="_대전둔산E-MART(A공구)" xfId="2226"/>
    <cellStyle name="_대전지하철임시동력(수전)" xfId="2227"/>
    <cellStyle name="_도급계약내역서(2단계)-중공업(정수장)" xfId="2228"/>
    <cellStyle name="_도급계약내역서(공배2단계)" xfId="2229"/>
    <cellStyle name="_도급계약내역서(공배-변경)" xfId="2230"/>
    <cellStyle name="_도급계약내역서(생배-변경최종분)" xfId="2231"/>
    <cellStyle name="_도급계약서(생활용수배수지)" xfId="2232"/>
    <cellStyle name="_도급내역서(유수지)" xfId="2233"/>
    <cellStyle name="_도급변경내역서(공배-041109)-최종" xfId="2234"/>
    <cellStyle name="_롯데골드로즈1일반전기(FINAL)" xfId="2235"/>
    <cellStyle name="_마가레트 호텔" xfId="2236"/>
    <cellStyle name="_마그넷전력간선연간단가(2001년 BM)" xfId="2237"/>
    <cellStyle name="_문정apt(최종)-2" xfId="2238"/>
    <cellStyle name="_발주내역 " xfId="69"/>
    <cellStyle name="_변경계약" xfId="2239"/>
    <cellStyle name="_변경계약 내역서(030610)" xfId="2240"/>
    <cellStyle name="_변경내역서" xfId="2241"/>
    <cellStyle name="_변경내역서 총괄" xfId="2242"/>
    <cellStyle name="_변경내역서(030609)" xfId="2243"/>
    <cellStyle name="_변경도급내역(0711)" xfId="2244"/>
    <cellStyle name="_변경도급내역서(관로-040630-정산)" xfId="2245"/>
    <cellStyle name="_변경실행예산 작성시트" xfId="2246"/>
    <cellStyle name="_별첨(계획서및실적서양식)" xfId="2247"/>
    <cellStyle name="_별첨(계획서및실적서양식)_1" xfId="2248"/>
    <cellStyle name="_보건대학조경공사내역서(0302)" xfId="2249"/>
    <cellStyle name="_본견적 - 용수구설치7월28일" xfId="2250"/>
    <cellStyle name="_본점)6,7층 리뉴얼공사 현장설명" xfId="2251"/>
    <cellStyle name="_부대입찰결과" xfId="2252"/>
    <cellStyle name="_부대입찰결과_실행(운산조탑도로)" xfId="2253"/>
    <cellStyle name="_부대입찰결과_실행(파주운정2택지5공구)" xfId="2254"/>
    <cellStyle name="_부대입찰내역서" xfId="2255"/>
    <cellStyle name="_부대입찰송부" xfId="2256"/>
    <cellStyle name="_부대입찰송부(무안광주)" xfId="2257"/>
    <cellStyle name="_부대입찰송부(무안광주)_실행(운산조탑도로)" xfId="2258"/>
    <cellStyle name="_부대입찰송부(무안광주)_실행(파주운정2택지5공구)" xfId="2259"/>
    <cellStyle name="_부대입찰송부_실행(운산조탑도로)" xfId="2260"/>
    <cellStyle name="_부대입찰송부_실행(파주운정2택지5공구)" xfId="2261"/>
    <cellStyle name="_부대입찰조정" xfId="2262"/>
    <cellStyle name="_부대입찰조정(광릉숲)" xfId="2263"/>
    <cellStyle name="_부대입찰조정(광릉숲)_실행(운산조탑도로)" xfId="2264"/>
    <cellStyle name="_부대입찰조정(광릉숲)_실행(파주운정2택지5공구)" xfId="2265"/>
    <cellStyle name="_부대입찰조정_실행(운산조탑도로)" xfId="2266"/>
    <cellStyle name="_부대입찰조정_실행(파주운정2택지5공구)" xfId="2267"/>
    <cellStyle name="_부대입찰특별조건및내역송부" xfId="2268"/>
    <cellStyle name="_부대입찰특별조건및내역송부(최저가)" xfId="2269"/>
    <cellStyle name="_부대입찰특별조건및내역송부(최저가)_실행(운산조탑도로)" xfId="2270"/>
    <cellStyle name="_부대입찰특별조건및내역송부(최저가)_실행(파주운정2택지5공구)" xfId="2271"/>
    <cellStyle name="_부대입찰특별조건및내역송부_실행(운산조탑도로)" xfId="2272"/>
    <cellStyle name="_부대입찰특별조건및내역송부_실행(파주운정2택지5공구)" xfId="2273"/>
    <cellStyle name="_부에나비스타 빌라 설계견적" xfId="2274"/>
    <cellStyle name="_부천홈프러스(실행)" xfId="2275"/>
    <cellStyle name="_분당E마트bm" xfId="2276"/>
    <cellStyle name="_비옥토_벌개제근_연약지반(최종)" xfId="2277"/>
    <cellStyle name="_사동초중" xfId="2278"/>
    <cellStyle name="_사본 - 고가차도(전력)" xfId="2279"/>
    <cellStyle name="_사전공사(토목본사검토) " xfId="70"/>
    <cellStyle name="_서울차량기지가설공사 설.변" xfId="2280"/>
    <cellStyle name="_서초동 빌딩-1" xfId="2281"/>
    <cellStyle name="_설계내역서(북측진입도로-0410)" xfId="2282"/>
    <cellStyle name="_설계내역서(북측진입도로-0410)-R1" xfId="2283"/>
    <cellStyle name="_설계변경 수량산출서" xfId="2284"/>
    <cellStyle name="_설계변경물량산출근거" xfId="2285"/>
    <cellStyle name="_송전선로입찰실행(지중+가공비교)-rev.A" xfId="2286"/>
    <cellStyle name="_송현실행내역" xfId="2287"/>
    <cellStyle name="_송현실행내역_견적내역" xfId="2288"/>
    <cellStyle name="_송현실행내역_기흥TN내역" xfId="2289"/>
    <cellStyle name="_송현실행내역_기흥TN설비전기BM" xfId="2290"/>
    <cellStyle name="_송현실행내역_변경계약" xfId="2291"/>
    <cellStyle name="_송현실행내역_설계변경물량산출근거" xfId="2292"/>
    <cellStyle name="_송현실행내역_잠원동2차아파트내역" xfId="2293"/>
    <cellStyle name="_수량산출서(전기)-2차" xfId="2294"/>
    <cellStyle name="_수량산출서(전기)-2차_6.공업배수지(변경실행041215-정산)" xfId="2295"/>
    <cellStyle name="_수량산출서(전기)-2차_UT관로변경실행(030916-최종)" xfId="2296"/>
    <cellStyle name="_수량산출서(전기)-2차_UT관로변경실행(040706-정산)R3" xfId="2297"/>
    <cellStyle name="_수량산출서(전기)-2차_견적내역서(SDI옥외관로)" xfId="2298"/>
    <cellStyle name="_수량산출서(전기)-2차_공업배수지(변경실행040209-최종)" xfId="2299"/>
    <cellStyle name="_수량산출서(전기)-2차_도급계약내역서(2단계)-중공업(정수장)" xfId="2300"/>
    <cellStyle name="_수량산출서(전기)-2차_도급계약내역서(공배2단계)" xfId="2301"/>
    <cellStyle name="_수량산출서(전기)-2차_본견적 - 용수구설치7월28일" xfId="2302"/>
    <cellStyle name="_수량산출서(전기)-2차_본실행내역서(SDI-0411)" xfId="2303"/>
    <cellStyle name="_수량산출서(전기)-2차_설계내역서(북측진입도로-0410)" xfId="2304"/>
    <cellStyle name="_수량산출서(전기)-2차_설계내역서(북측진입도로-0410)-R1" xfId="2305"/>
    <cellStyle name="_수량산출서(전기)-2차_전체도급내역서(81%)총괄-배수지관로" xfId="2306"/>
    <cellStyle name="_시공 검측 요청서" xfId="2307"/>
    <cellStyle name="_신촌 트리플지점 내장공사" xfId="2308"/>
    <cellStyle name="_신촌(2차)트리플지점(원본)" xfId="2309"/>
    <cellStyle name="_신투찰결정(도로공사)" xfId="2310"/>
    <cellStyle name="_실행" xfId="2311"/>
    <cellStyle name="_실행내역(건축골조부분)" xfId="2312"/>
    <cellStyle name="_실행내역(건축골조부분)_030902 아산154KV 관로 전기공사" xfId="2313"/>
    <cellStyle name="_실행내역(건축골조부분)_030902 아산154KV 관로 전기공사_무량산출()" xfId="2314"/>
    <cellStyle name="_실행내역(건축골조부분)_030902 아산154KV 관로 전기공사_무량산출()_Inst. BM(한국항공_사천)" xfId="2315"/>
    <cellStyle name="_실행내역(건축골조부분)_030902 아산154KV 관로 전기공사_무량산출()_무량산출()" xfId="2316"/>
    <cellStyle name="_실행내역(건축골조부분)_030902 아산154KV 관로 전기공사_무량산출()_무량산출(신설조립공장)" xfId="2317"/>
    <cellStyle name="_실행내역(건축골조부분)_무량산출()" xfId="2318"/>
    <cellStyle name="_실행내역(건축골조부분)_무량산출()_Inst. BM(한국항공_사천)" xfId="2319"/>
    <cellStyle name="_실행내역(건축골조부분)_무량산출()_무량산출()" xfId="2320"/>
    <cellStyle name="_실행내역(건축골조부분)_무량산출()_무량산출(신설조립공장)" xfId="2321"/>
    <cellStyle name="_실행내역(건축골조부분)_실행(운산조탑도로)" xfId="2322"/>
    <cellStyle name="_실행내역(건축골조부분)_실행(파주운정2택지5공구)" xfId="2323"/>
    <cellStyle name="_실행내역서" xfId="2324"/>
    <cellStyle name="_실행예산내역서" xfId="2325"/>
    <cellStyle name="_실행예산서" xfId="2326"/>
    <cellStyle name="_실행예산서 양식(변경)(030218945412)" xfId="2327"/>
    <cellStyle name="_실행예산서 양식(변경)(030218945412)_실행(운산조탑도로)" xfId="2328"/>
    <cellStyle name="_실행예산서 양식(변경)(030218945412)_실행(파주운정2택지5공구)" xfId="2329"/>
    <cellStyle name="_실행예산서(3공구)" xfId="2330"/>
    <cellStyle name="_실행예산서(3공구)_030902 아산154KV 관로 전기공사" xfId="2331"/>
    <cellStyle name="_실행예산서(3공구)_030902 아산154KV 관로 전기공사_무량산출()" xfId="2332"/>
    <cellStyle name="_실행예산서(3공구)_030902 아산154KV 관로 전기공사_무량산출()_Inst. BM(한국항공_사천)" xfId="2333"/>
    <cellStyle name="_실행예산서(3공구)_030902 아산154KV 관로 전기공사_무량산출()_무량산출()" xfId="2334"/>
    <cellStyle name="_실행예산서(3공구)_030902 아산154KV 관로 전기공사_무량산출()_무량산출(신설조립공장)" xfId="2335"/>
    <cellStyle name="_실행예산서(3공구)_도급계약내역서(공배2단계)-정배수지" xfId="2336"/>
    <cellStyle name="_실행예산서(3공구)_도급계약내역서(공배2단계)-정배수지_실행(운산조탑도로)" xfId="2337"/>
    <cellStyle name="_실행예산서(3공구)_도급계약내역서(공배2단계)-정배수지_실행(파주운정2택지5공구)" xfId="2338"/>
    <cellStyle name="_실행예산서(3공구)_무량산출()" xfId="2339"/>
    <cellStyle name="_실행예산서(3공구)_무량산출()_Inst. BM(한국항공_사천)" xfId="2340"/>
    <cellStyle name="_실행예산서(3공구)_무량산출()_무량산출()" xfId="2341"/>
    <cellStyle name="_실행예산서(3공구)_무량산출()_무량산출(신설조립공장)" xfId="2342"/>
    <cellStyle name="_실행예산서(3공구)_실행(운산조탑도로)" xfId="2343"/>
    <cellStyle name="_실행예산서(3공구)_실행(파주운정2택지5공구)" xfId="2344"/>
    <cellStyle name="_실행예산서(문산IC)" xfId="2345"/>
    <cellStyle name="_실행집계표" xfId="2346"/>
    <cellStyle name="_아미고터워 리모델링공사(계약,실행내역)9월.3일 " xfId="71"/>
    <cellStyle name="_안양점" xfId="2347"/>
    <cellStyle name="_안전통로발판교체일위대가" xfId="2348"/>
    <cellStyle name="_암거낙차부" xfId="2349"/>
    <cellStyle name="_암거낙차부_(12)PC암거수량산출(성남시)" xfId="2350"/>
    <cellStyle name="_양식" xfId="2351"/>
    <cellStyle name="_양식_1" xfId="2352"/>
    <cellStyle name="_양식_2" xfId="2353"/>
    <cellStyle name="_양재 HUB PRIMO 발코니 확장공사" xfId="2354"/>
    <cellStyle name="_연무하수(경동건설6차)" xfId="2355"/>
    <cellStyle name="_연무하수(경동건설6차)_실행(운산조탑도로)" xfId="2356"/>
    <cellStyle name="_연무하수(경동건설6차)_실행(파주운정2택지5공구)" xfId="2357"/>
    <cellStyle name="_용인명지대학과동234" xfId="2358"/>
    <cellStyle name="_울산홈플러스 전기공사" xfId="2359"/>
    <cellStyle name="_원덕근덕조직표" xfId="2360"/>
    <cellStyle name="_원석학원본관개축견적" xfId="2361"/>
    <cellStyle name="_원석학원작업" xfId="2362"/>
    <cellStyle name="_유첨3(서식)" xfId="2363"/>
    <cellStyle name="_유첨3(서식)_1" xfId="2364"/>
    <cellStyle name="_유출유량계설계(발주)" xfId="2365"/>
    <cellStyle name="_유출유량계설계(발주)_실행(운산조탑도로)" xfId="2366"/>
    <cellStyle name="_유출유량계설계(발주)_실행(파주운정2택지5공구)" xfId="2367"/>
    <cellStyle name="_인원계획표 " xfId="72"/>
    <cellStyle name="_인원계획표 _030902 아산154KV 관로 전기공사" xfId="2368"/>
    <cellStyle name="_인원계획표 _030902 아산154KV 관로 전기공사_무량산출()" xfId="2369"/>
    <cellStyle name="_인원계획표 _030902 아산154KV 관로 전기공사_무량산출()_Inst. BM(한국항공_사천)" xfId="2370"/>
    <cellStyle name="_인원계획표 _030902 아산154KV 관로 전기공사_무량산출()_무량산출()" xfId="2371"/>
    <cellStyle name="_인원계획표 _030902 아산154KV 관로 전기공사_무량산출()_무량산출(신설조립공장)" xfId="2372"/>
    <cellStyle name="_인원계획표 _Book5" xfId="2373"/>
    <cellStyle name="_인원계획표 _Book5_무량산출()" xfId="2374"/>
    <cellStyle name="_인원계획표 _Book5_무량산출()_Inst. BM(한국항공_사천)" xfId="2375"/>
    <cellStyle name="_인원계획표 _Book5_무량산출()_무량산출()" xfId="2376"/>
    <cellStyle name="_인원계획표 _Book5_무량산출()_무량산출(신설조립공장)" xfId="2377"/>
    <cellStyle name="_인원계획표 _검암2차사전공사(본사검토) " xfId="73"/>
    <cellStyle name="_인원계획표 _도급계약내역서(공배2단계)-정배수지" xfId="2378"/>
    <cellStyle name="_인원계획표 _도급계약내역서(공배2단계)-정배수지_실행(운산조탑도로)" xfId="2379"/>
    <cellStyle name="_인원계획표 _도급계약내역서(공배2단계)-정배수지_실행(파주운정2택지5공구)" xfId="2380"/>
    <cellStyle name="_인원계획표 _무량산출()" xfId="2381"/>
    <cellStyle name="_인원계획표 _무량산출()_Inst. BM(한국항공_사천)" xfId="2382"/>
    <cellStyle name="_인원계획표 _무량산출()_무량산출()" xfId="2383"/>
    <cellStyle name="_인원계획표 _무량산출()_무량산출(신설조립공장)" xfId="2384"/>
    <cellStyle name="_인원계획표 _부대입찰결과" xfId="2385"/>
    <cellStyle name="_인원계획표 _부대입찰결과_실행(운산조탑도로)" xfId="2386"/>
    <cellStyle name="_인원계획표 _부대입찰결과_실행(파주운정2택지5공구)" xfId="2387"/>
    <cellStyle name="_인원계획표 _부대입찰송부" xfId="2388"/>
    <cellStyle name="_인원계획표 _부대입찰송부(무안광주)" xfId="2389"/>
    <cellStyle name="_인원계획표 _부대입찰송부(무안광주)_실행(운산조탑도로)" xfId="2390"/>
    <cellStyle name="_인원계획표 _부대입찰송부(무안광주)_실행(파주운정2택지5공구)" xfId="2391"/>
    <cellStyle name="_인원계획표 _부대입찰송부_실행(운산조탑도로)" xfId="2392"/>
    <cellStyle name="_인원계획표 _부대입찰송부_실행(파주운정2택지5공구)" xfId="2393"/>
    <cellStyle name="_인원계획표 _부대입찰조정" xfId="2394"/>
    <cellStyle name="_인원계획표 _부대입찰조정(광릉숲)" xfId="2395"/>
    <cellStyle name="_인원계획표 _부대입찰조정(광릉숲)_실행(운산조탑도로)" xfId="2396"/>
    <cellStyle name="_인원계획표 _부대입찰조정(광릉숲)_실행(파주운정2택지5공구)" xfId="2397"/>
    <cellStyle name="_인원계획표 _부대입찰조정_실행(운산조탑도로)" xfId="2398"/>
    <cellStyle name="_인원계획표 _부대입찰조정_실행(파주운정2택지5공구)" xfId="2399"/>
    <cellStyle name="_인원계획표 _부대입찰특별조건및내역송부" xfId="2400"/>
    <cellStyle name="_인원계획표 _부대입찰특별조건및내역송부(최저가)" xfId="2401"/>
    <cellStyle name="_인원계획표 _부대입찰특별조건및내역송부(최저가)_실행(운산조탑도로)" xfId="2402"/>
    <cellStyle name="_인원계획표 _부대입찰특별조건및내역송부(최저가)_실행(파주운정2택지5공구)" xfId="2403"/>
    <cellStyle name="_인원계획표 _부대입찰특별조건및내역송부_실행(운산조탑도로)" xfId="2404"/>
    <cellStyle name="_인원계획표 _부대입찰특별조건및내역송부_실행(파주운정2택지5공구)" xfId="2405"/>
    <cellStyle name="_인원계획표 _사전공사(토목본사검토) " xfId="74"/>
    <cellStyle name="_인원계획표 _산출내역(전기11.21)" xfId="2406"/>
    <cellStyle name="_인원계획표 _산출내역(전기11.21)_순공사비(전체분)_20070504_PAC 회수금삭제" xfId="2407"/>
    <cellStyle name="_인원계획표 _산출내역(전기11.21)_순공사비(전체분)_20070504_PAC 회수금삭제_순공사비(전체분)_20070504_PAC 회수금삭제" xfId="2408"/>
    <cellStyle name="_인원계획표 _산출내역(전기11.21)_순공사비(전체분)_20070504_PAC 회수금삭제_순공사비(전체분)_20070504_PAC 회수금삭제_실행(파주운정2택지5공구)" xfId="2409"/>
    <cellStyle name="_인원계획표 _산출내역(전기11.21)_순공사비(전체분)_20070504_PAC 회수금삭제_실행(파주운정2택지5공구)" xfId="2410"/>
    <cellStyle name="_인원계획표 _산출내역(전기11.21)_실행(파주운정2택지5공구)" xfId="2411"/>
    <cellStyle name="_인원계획표 _산출내역(전기11.21)_총괄집계및영구설비내역12.22" xfId="2412"/>
    <cellStyle name="_인원계획표 _산출내역(전기11.21)_총괄집계및영구설비내역12.22_순공사비(전체분)_20070504_PAC 회수금삭제" xfId="2413"/>
    <cellStyle name="_인원계획표 _산출내역(전기11.21)_총괄집계및영구설비내역12.22_순공사비(전체분)_20070504_PAC 회수금삭제_순공사비(전체분)_20070504_PAC 회수금삭제" xfId="2414"/>
    <cellStyle name="_인원계획표 _산출내역(전기11.21)_총괄집계및영구설비내역12.22_순공사비(전체분)_20070504_PAC 회수금삭제_순공사비(전체분)_20070504_PAC 회수금삭제_실행(파주운정2택지5공구)" xfId="2415"/>
    <cellStyle name="_인원계획표 _산출내역(전기11.21)_총괄집계및영구설비내역12.22_순공사비(전체분)_20070504_PAC 회수금삭제_실행(파주운정2택지5공구)" xfId="2416"/>
    <cellStyle name="_인원계획표 _산출내역(전기11.21)_총괄집계및영구설비내역12.22_실행(파주운정2택지5공구)" xfId="2417"/>
    <cellStyle name="_인원계획표 _산출내역서(양식검토)" xfId="2418"/>
    <cellStyle name="_인원계획표 _산출내역서(양식검토)_순공사비(전체분)_20070504_PAC 회수금삭제" xfId="2419"/>
    <cellStyle name="_인원계획표 _산출내역서(양식검토)_순공사비(전체분)_20070504_PAC 회수금삭제_순공사비(전체분)_20070504_PAC 회수금삭제" xfId="2420"/>
    <cellStyle name="_인원계획표 _산출내역서(양식검토)_순공사비(전체분)_20070504_PAC 회수금삭제_순공사비(전체분)_20070504_PAC 회수금삭제_실행(파주운정2택지5공구)" xfId="2421"/>
    <cellStyle name="_인원계획표 _산출내역서(양식검토)_순공사비(전체분)_20070504_PAC 회수금삭제_실행(파주운정2택지5공구)" xfId="2422"/>
    <cellStyle name="_인원계획표 _산출내역서(양식검토)_실행(파주운정2택지5공구)" xfId="2423"/>
    <cellStyle name="_인원계획표 _순공사비(전체분)_20070504_PAC 회수금삭제" xfId="2424"/>
    <cellStyle name="_인원계획표 _순공사비(전체분)_20070504_PAC 회수금삭제_순공사비(전체분)_20070504_PAC 회수금삭제" xfId="2425"/>
    <cellStyle name="_인원계획표 _순공사비(전체분)_20070504_PAC 회수금삭제_순공사비(전체분)_20070504_PAC 회수금삭제_실행(파주운정2택지5공구)" xfId="2426"/>
    <cellStyle name="_인원계획표 _순공사비(전체분)_20070504_PAC 회수금삭제_실행(파주운정2택지5공구)" xfId="2427"/>
    <cellStyle name="_인원계획표 _실행(운산조탑도로)" xfId="2428"/>
    <cellStyle name="_인원계획표 _실행(파주운정2택지5공구)" xfId="2429"/>
    <cellStyle name="_인원계획표 _실행예산내역서" xfId="2430"/>
    <cellStyle name="_인원계획표 _실행예산내역서_무량산출()" xfId="2431"/>
    <cellStyle name="_인원계획표 _실행예산내역서_무량산출()_Inst. BM(한국항공_사천)" xfId="2432"/>
    <cellStyle name="_인원계획표 _실행예산내역서_무량산출()_무량산출()" xfId="2433"/>
    <cellStyle name="_인원계획표 _실행예산내역서_무량산출()_무량산출(신설조립공장)" xfId="2434"/>
    <cellStyle name="_인원계획표 _실행예산서" xfId="2435"/>
    <cellStyle name="_인원계획표 _실행예산서(3공구)" xfId="2436"/>
    <cellStyle name="_인원계획표 _실행예산서(3공구)_030902 아산154KV 관로 전기공사" xfId="2437"/>
    <cellStyle name="_인원계획표 _실행예산서(3공구)_030902 아산154KV 관로 전기공사_무량산출()" xfId="2438"/>
    <cellStyle name="_인원계획표 _실행예산서(3공구)_030902 아산154KV 관로 전기공사_무량산출()_Inst. BM(한국항공_사천)" xfId="2439"/>
    <cellStyle name="_인원계획표 _실행예산서(3공구)_030902 아산154KV 관로 전기공사_무량산출()_무량산출()" xfId="2440"/>
    <cellStyle name="_인원계획표 _실행예산서(3공구)_030902 아산154KV 관로 전기공사_무량산출()_무량산출(신설조립공장)" xfId="2441"/>
    <cellStyle name="_인원계획표 _실행예산서(3공구)_도급계약내역서(공배2단계)-정배수지" xfId="2442"/>
    <cellStyle name="_인원계획표 _실행예산서(3공구)_도급계약내역서(공배2단계)-정배수지_실행(운산조탑도로)" xfId="2443"/>
    <cellStyle name="_인원계획표 _실행예산서(3공구)_도급계약내역서(공배2단계)-정배수지_실행(파주운정2택지5공구)" xfId="2444"/>
    <cellStyle name="_인원계획표 _실행예산서(3공구)_무량산출()" xfId="2445"/>
    <cellStyle name="_인원계획표 _실행예산서(3공구)_무량산출()_Inst. BM(한국항공_사천)" xfId="2446"/>
    <cellStyle name="_인원계획표 _실행예산서(3공구)_무량산출()_무량산출()" xfId="2447"/>
    <cellStyle name="_인원계획표 _실행예산서(3공구)_무량산출()_무량산출(신설조립공장)" xfId="2448"/>
    <cellStyle name="_인원계획표 _실행예산서(3공구)_실행(운산조탑도로)" xfId="2449"/>
    <cellStyle name="_인원계획표 _실행예산서(3공구)_실행(파주운정2택지5공구)" xfId="2450"/>
    <cellStyle name="_인원계획표 _실행예산서(문산IC)" xfId="2451"/>
    <cellStyle name="_인원계획표 _실행예산서(문산IC)_030902 아산154KV 관로 전기공사" xfId="2452"/>
    <cellStyle name="_인원계획표 _실행예산서(문산IC)_030902 아산154KV 관로 전기공사_무량산출()" xfId="2453"/>
    <cellStyle name="_인원계획표 _실행예산서(문산IC)_030902 아산154KV 관로 전기공사_무량산출()_Inst. BM(한국항공_사천)" xfId="2454"/>
    <cellStyle name="_인원계획표 _실행예산서(문산IC)_030902 아산154KV 관로 전기공사_무량산출()_무량산출()" xfId="2455"/>
    <cellStyle name="_인원계획표 _실행예산서(문산IC)_030902 아산154KV 관로 전기공사_무량산출()_무량산출(신설조립공장)" xfId="2456"/>
    <cellStyle name="_인원계획표 _실행예산서(문산IC)_1" xfId="2457"/>
    <cellStyle name="_인원계획표 _실행예산서(문산IC)_1_030902 아산154KV 관로 전기공사" xfId="2458"/>
    <cellStyle name="_인원계획표 _실행예산서(문산IC)_1_030902 아산154KV 관로 전기공사_무량산출()" xfId="2459"/>
    <cellStyle name="_인원계획표 _실행예산서(문산IC)_1_030902 아산154KV 관로 전기공사_무량산출()_Inst. BM(한국항공_사천)" xfId="2460"/>
    <cellStyle name="_인원계획표 _실행예산서(문산IC)_1_030902 아산154KV 관로 전기공사_무량산출()_무량산출()" xfId="2461"/>
    <cellStyle name="_인원계획표 _실행예산서(문산IC)_1_030902 아산154KV 관로 전기공사_무량산출()_무량산출(신설조립공장)" xfId="2462"/>
    <cellStyle name="_인원계획표 _실행예산서(문산IC)_1_도급계약내역서(공배2단계)-정배수지" xfId="2463"/>
    <cellStyle name="_인원계획표 _실행예산서(문산IC)_1_도급계약내역서(공배2단계)-정배수지_실행(운산조탑도로)" xfId="2464"/>
    <cellStyle name="_인원계획표 _실행예산서(문산IC)_1_도급계약내역서(공배2단계)-정배수지_실행(파주운정2택지5공구)" xfId="2465"/>
    <cellStyle name="_인원계획표 _실행예산서(문산IC)_1_무량산출()" xfId="2466"/>
    <cellStyle name="_인원계획표 _실행예산서(문산IC)_1_무량산출()_Inst. BM(한국항공_사천)" xfId="2467"/>
    <cellStyle name="_인원계획표 _실행예산서(문산IC)_1_무량산출()_무량산출()" xfId="2468"/>
    <cellStyle name="_인원계획표 _실행예산서(문산IC)_1_무량산출()_무량산출(신설조립공장)" xfId="2469"/>
    <cellStyle name="_인원계획표 _실행예산서(문산IC)_1_실행(운산조탑도로)" xfId="2470"/>
    <cellStyle name="_인원계획표 _실행예산서(문산IC)_1_실행(파주운정2택지5공구)" xfId="2471"/>
    <cellStyle name="_인원계획표 _실행예산서(문산IC)_도급계약내역서(공배2단계)-정배수지" xfId="2472"/>
    <cellStyle name="_인원계획표 _실행예산서(문산IC)_도급계약내역서(공배2단계)-정배수지_실행(운산조탑도로)" xfId="2473"/>
    <cellStyle name="_인원계획표 _실행예산서(문산IC)_도급계약내역서(공배2단계)-정배수지_실행(파주운정2택지5공구)" xfId="2474"/>
    <cellStyle name="_인원계획표 _실행예산서(문산IC)_무량산출()" xfId="2475"/>
    <cellStyle name="_인원계획표 _실행예산서(문산IC)_무량산출()_Inst. BM(한국항공_사천)" xfId="2476"/>
    <cellStyle name="_인원계획표 _실행예산서(문산IC)_무량산출()_무량산출()" xfId="2477"/>
    <cellStyle name="_인원계획표 _실행예산서(문산IC)_무량산출()_무량산출(신설조립공장)" xfId="2478"/>
    <cellStyle name="_인원계획표 _실행예산서(문산IC)_실행(운산조탑도로)" xfId="2479"/>
    <cellStyle name="_인원계획표 _실행예산서(문산IC)_실행(파주운정2택지5공구)" xfId="2480"/>
    <cellStyle name="_인원계획표 _실행예산서(문산IC)_실행예산서" xfId="2481"/>
    <cellStyle name="_인원계획표 _실행예산서(문산IC)_실행예산서(3공구)" xfId="2482"/>
    <cellStyle name="_인원계획표 _실행예산서(문산IC)_실행예산서(3공구)_030902 아산154KV 관로 전기공사" xfId="2483"/>
    <cellStyle name="_인원계획표 _실행예산서(문산IC)_실행예산서(3공구)_030902 아산154KV 관로 전기공사_무량산출()" xfId="2484"/>
    <cellStyle name="_인원계획표 _실행예산서(문산IC)_실행예산서(3공구)_030902 아산154KV 관로 전기공사_무량산출()_Inst. BM(한국항공_사천)" xfId="2485"/>
    <cellStyle name="_인원계획표 _실행예산서(문산IC)_실행예산서(3공구)_030902 아산154KV 관로 전기공사_무량산출()_무량산출()" xfId="2486"/>
    <cellStyle name="_인원계획표 _실행예산서(문산IC)_실행예산서(3공구)_030902 아산154KV 관로 전기공사_무량산출()_무량산출(신설조립공장)" xfId="2487"/>
    <cellStyle name="_인원계획표 _실행예산서(문산IC)_실행예산서(3공구)_도급계약내역서(공배2단계)-정배수지" xfId="2488"/>
    <cellStyle name="_인원계획표 _실행예산서(문산IC)_실행예산서(3공구)_도급계약내역서(공배2단계)-정배수지_실행(운산조탑도로)" xfId="2489"/>
    <cellStyle name="_인원계획표 _실행예산서(문산IC)_실행예산서(3공구)_도급계약내역서(공배2단계)-정배수지_실행(파주운정2택지5공구)" xfId="2490"/>
    <cellStyle name="_인원계획표 _실행예산서(문산IC)_실행예산서(3공구)_무량산출()" xfId="2491"/>
    <cellStyle name="_인원계획표 _실행예산서(문산IC)_실행예산서(3공구)_무량산출()_Inst. BM(한국항공_사천)" xfId="2492"/>
    <cellStyle name="_인원계획표 _실행예산서(문산IC)_실행예산서(3공구)_무량산출()_무량산출()" xfId="2493"/>
    <cellStyle name="_인원계획표 _실행예산서(문산IC)_실행예산서(3공구)_무량산출()_무량산출(신설조립공장)" xfId="2494"/>
    <cellStyle name="_인원계획표 _실행예산서(문산IC)_실행예산서(3공구)_실행(운산조탑도로)" xfId="2495"/>
    <cellStyle name="_인원계획표 _실행예산서(문산IC)_실행예산서(3공구)_실행(파주운정2택지5공구)" xfId="2496"/>
    <cellStyle name="_인원계획표 _실행예산서(문산IC)_실행예산서(문산IC)" xfId="2497"/>
    <cellStyle name="_인원계획표 _실행예산서(문산IC)_실행예산서(문산IC)_030902 아산154KV 관로 전기공사" xfId="2498"/>
    <cellStyle name="_인원계획표 _실행예산서(문산IC)_실행예산서(문산IC)_030902 아산154KV 관로 전기공사_무량산출()" xfId="2499"/>
    <cellStyle name="_인원계획표 _실행예산서(문산IC)_실행예산서(문산IC)_030902 아산154KV 관로 전기공사_무량산출()_Inst. BM(한국항공_사천)" xfId="2500"/>
    <cellStyle name="_인원계획표 _실행예산서(문산IC)_실행예산서(문산IC)_030902 아산154KV 관로 전기공사_무량산출()_무량산출()" xfId="2501"/>
    <cellStyle name="_인원계획표 _실행예산서(문산IC)_실행예산서(문산IC)_030902 아산154KV 관로 전기공사_무량산출()_무량산출(신설조립공장)" xfId="2502"/>
    <cellStyle name="_인원계획표 _실행예산서(문산IC)_실행예산서(문산IC)_도급계약내역서(공배2단계)-정배수지" xfId="2503"/>
    <cellStyle name="_인원계획표 _실행예산서(문산IC)_실행예산서(문산IC)_도급계약내역서(공배2단계)-정배수지_실행(운산조탑도로)" xfId="2504"/>
    <cellStyle name="_인원계획표 _실행예산서(문산IC)_실행예산서(문산IC)_도급계약내역서(공배2단계)-정배수지_실행(파주운정2택지5공구)" xfId="2505"/>
    <cellStyle name="_인원계획표 _실행예산서(문산IC)_실행예산서(문산IC)_무량산출()" xfId="2506"/>
    <cellStyle name="_인원계획표 _실행예산서(문산IC)_실행예산서(문산IC)_무량산출()_Inst. BM(한국항공_사천)" xfId="2507"/>
    <cellStyle name="_인원계획표 _실행예산서(문산IC)_실행예산서(문산IC)_무량산출()_무량산출()" xfId="2508"/>
    <cellStyle name="_인원계획표 _실행예산서(문산IC)_실행예산서(문산IC)_무량산출()_무량산출(신설조립공장)" xfId="2509"/>
    <cellStyle name="_인원계획표 _실행예산서(문산IC)_실행예산서(문산IC)_실행(운산조탑도로)" xfId="2510"/>
    <cellStyle name="_인원계획표 _실행예산서(문산IC)_실행예산서(문산IC)_실행(파주운정2택지5공구)" xfId="2511"/>
    <cellStyle name="_인원계획표 _실행예산서(문산IC)_실행예산서_030902 아산154KV 관로 전기공사" xfId="2512"/>
    <cellStyle name="_인원계획표 _실행예산서(문산IC)_실행예산서_030902 아산154KV 관로 전기공사_무량산출()" xfId="2513"/>
    <cellStyle name="_인원계획표 _실행예산서(문산IC)_실행예산서_030902 아산154KV 관로 전기공사_무량산출()_Inst. BM(한국항공_사천)" xfId="2514"/>
    <cellStyle name="_인원계획표 _실행예산서(문산IC)_실행예산서_030902 아산154KV 관로 전기공사_무량산출()_무량산출()" xfId="2515"/>
    <cellStyle name="_인원계획표 _실행예산서(문산IC)_실행예산서_030902 아산154KV 관로 전기공사_무량산출()_무량산출(신설조립공장)" xfId="2516"/>
    <cellStyle name="_인원계획표 _실행예산서(문산IC)_실행예산서_도급계약내역서(공배2단계)-정배수지" xfId="2517"/>
    <cellStyle name="_인원계획표 _실행예산서(문산IC)_실행예산서_도급계약내역서(공배2단계)-정배수지_실행(운산조탑도로)" xfId="2518"/>
    <cellStyle name="_인원계획표 _실행예산서(문산IC)_실행예산서_도급계약내역서(공배2단계)-정배수지_실행(파주운정2택지5공구)" xfId="2519"/>
    <cellStyle name="_인원계획표 _실행예산서(문산IC)_실행예산서_무량산출()" xfId="2520"/>
    <cellStyle name="_인원계획표 _실행예산서(문산IC)_실행예산서_무량산출()_Inst. BM(한국항공_사천)" xfId="2521"/>
    <cellStyle name="_인원계획표 _실행예산서(문산IC)_실행예산서_무량산출()_무량산출()" xfId="2522"/>
    <cellStyle name="_인원계획표 _실행예산서(문산IC)_실행예산서_무량산출()_무량산출(신설조립공장)" xfId="2523"/>
    <cellStyle name="_인원계획표 _실행예산서(문산IC)_실행예산서_실행(운산조탑도로)" xfId="2524"/>
    <cellStyle name="_인원계획표 _실행예산서(문산IC)_실행예산서_실행(파주운정2택지5공구)" xfId="2525"/>
    <cellStyle name="_인원계획표 _실행예산서(문산IC)_원자재투입현황(03.7월)2" xfId="2526"/>
    <cellStyle name="_인원계획표 _실행예산서(문산IC)_원자재투입현황(03.7월)2_실행(운산조탑도로)" xfId="2527"/>
    <cellStyle name="_인원계획표 _실행예산서(문산IC)_원자재투입현황(03.7월)2_실행(파주운정2택지5공구)" xfId="2528"/>
    <cellStyle name="_인원계획표 _실행예산서_030902 아산154KV 관로 전기공사" xfId="2529"/>
    <cellStyle name="_인원계획표 _실행예산서_030902 아산154KV 관로 전기공사_무량산출()" xfId="2530"/>
    <cellStyle name="_인원계획표 _실행예산서_030902 아산154KV 관로 전기공사_무량산출()_Inst. BM(한국항공_사천)" xfId="2531"/>
    <cellStyle name="_인원계획표 _실행예산서_030902 아산154KV 관로 전기공사_무량산출()_무량산출()" xfId="2532"/>
    <cellStyle name="_인원계획표 _실행예산서_030902 아산154KV 관로 전기공사_무량산출()_무량산출(신설조립공장)" xfId="2533"/>
    <cellStyle name="_인원계획표 _실행예산서_도급계약내역서(공배2단계)-정배수지" xfId="2534"/>
    <cellStyle name="_인원계획표 _실행예산서_도급계약내역서(공배2단계)-정배수지_실행(운산조탑도로)" xfId="2535"/>
    <cellStyle name="_인원계획표 _실행예산서_도급계약내역서(공배2단계)-정배수지_실행(파주운정2택지5공구)" xfId="2536"/>
    <cellStyle name="_인원계획표 _실행예산서_무량산출()" xfId="2537"/>
    <cellStyle name="_인원계획표 _실행예산서_무량산출()_Inst. BM(한국항공_사천)" xfId="2538"/>
    <cellStyle name="_인원계획표 _실행예산서_무량산출()_무량산출()" xfId="2539"/>
    <cellStyle name="_인원계획표 _실행예산서_무량산출()_무량산출(신설조립공장)" xfId="2540"/>
    <cellStyle name="_인원계획표 _실행예산서_실행(운산조탑도로)" xfId="2541"/>
    <cellStyle name="_인원계획표 _실행예산서_실행(파주운정2택지5공구)" xfId="2542"/>
    <cellStyle name="_인원계획표 _원가계산서" xfId="2543"/>
    <cellStyle name="_인원계획표 _원가계산서,총괄산출내역서-2005" xfId="2544"/>
    <cellStyle name="_인원계획표 _원가계산서,총괄산출내역서-2005_순공사비(전체분)_20070504_PAC 회수금삭제" xfId="2545"/>
    <cellStyle name="_인원계획표 _원가계산서,총괄산출내역서-2005_순공사비(전체분)_20070504_PAC 회수금삭제_순공사비(전체분)_20070504_PAC 회수금삭제" xfId="2546"/>
    <cellStyle name="_인원계획표 _원가계산서,총괄산출내역서-2005_순공사비(전체분)_20070504_PAC 회수금삭제_순공사비(전체분)_20070504_PAC 회수금삭제_실행(파주운정2택지5공구)" xfId="2547"/>
    <cellStyle name="_인원계획표 _원가계산서,총괄산출내역서-2005_순공사비(전체분)_20070504_PAC 회수금삭제_실행(파주운정2택지5공구)" xfId="2548"/>
    <cellStyle name="_인원계획표 _원가계산서,총괄산출내역서-2005_실행(파주운정2택지5공구)" xfId="2549"/>
    <cellStyle name="_인원계획표 _원가계산서_순공사비(전체분)_20070504_PAC 회수금삭제" xfId="2550"/>
    <cellStyle name="_인원계획표 _원가계산서_순공사비(전체분)_20070504_PAC 회수금삭제_순공사비(전체분)_20070504_PAC 회수금삭제" xfId="2551"/>
    <cellStyle name="_인원계획표 _원가계산서_순공사비(전체분)_20070504_PAC 회수금삭제_순공사비(전체분)_20070504_PAC 회수금삭제_실행(파주운정2택지5공구)" xfId="2552"/>
    <cellStyle name="_인원계획표 _원가계산서_순공사비(전체분)_20070504_PAC 회수금삭제_실행(파주운정2택지5공구)" xfId="2553"/>
    <cellStyle name="_인원계획표 _원가계산서_실행(파주운정2택지5공구)" xfId="2554"/>
    <cellStyle name="_인원계획표 _원자재투입현황(03.7월)2" xfId="2555"/>
    <cellStyle name="_인원계획표 _원자재투입현황(03.7월)2_실행(운산조탑도로)" xfId="2556"/>
    <cellStyle name="_인원계획표 _원자재투입현황(03.7월)2_실행(파주운정2택지5공구)" xfId="2557"/>
    <cellStyle name="_인원계획표 _적격 " xfId="2"/>
    <cellStyle name="_인원계획표 _적격 _030902 아산154KV 관로 전기공사" xfId="2558"/>
    <cellStyle name="_인원계획표 _적격 _030902 아산154KV 관로 전기공사_무량산출()" xfId="2559"/>
    <cellStyle name="_인원계획표 _적격 _030902 아산154KV 관로 전기공사_무량산출()_Inst. BM(한국항공_사천)" xfId="2560"/>
    <cellStyle name="_인원계획표 _적격 _030902 아산154KV 관로 전기공사_무량산출()_무량산출()" xfId="2561"/>
    <cellStyle name="_인원계획표 _적격 _030902 아산154KV 관로 전기공사_무량산출()_무량산출(신설조립공장)" xfId="2562"/>
    <cellStyle name="_인원계획표 _적격 _Book5" xfId="2563"/>
    <cellStyle name="_인원계획표 _적격 _Book5_무량산출()" xfId="2564"/>
    <cellStyle name="_인원계획표 _적격 _Book5_무량산출()_Inst. BM(한국항공_사천)" xfId="2565"/>
    <cellStyle name="_인원계획표 _적격 _Book5_무량산출()_무량산출()" xfId="2566"/>
    <cellStyle name="_인원계획표 _적격 _Book5_무량산출()_무량산출(신설조립공장)" xfId="2567"/>
    <cellStyle name="_인원계획표 _적격 _도급계약내역서(공배2단계)-정배수지" xfId="2568"/>
    <cellStyle name="_인원계획표 _적격 _도급계약내역서(공배2단계)-정배수지_실행(운산조탑도로)" xfId="2569"/>
    <cellStyle name="_인원계획표 _적격 _도급계약내역서(공배2단계)-정배수지_실행(파주운정2택지5공구)" xfId="2570"/>
    <cellStyle name="_인원계획표 _적격 _무량산출()" xfId="2571"/>
    <cellStyle name="_인원계획표 _적격 _무량산출()_Inst. BM(한국항공_사천)" xfId="2572"/>
    <cellStyle name="_인원계획표 _적격 _무량산출()_무량산출()" xfId="2573"/>
    <cellStyle name="_인원계획표 _적격 _무량산출()_무량산출(신설조립공장)" xfId="2574"/>
    <cellStyle name="_인원계획표 _적격 _부대입찰결과" xfId="2575"/>
    <cellStyle name="_인원계획표 _적격 _부대입찰결과_실행(운산조탑도로)" xfId="2576"/>
    <cellStyle name="_인원계획표 _적격 _부대입찰결과_실행(파주운정2택지5공구)" xfId="2577"/>
    <cellStyle name="_인원계획표 _적격 _부대입찰송부" xfId="2578"/>
    <cellStyle name="_인원계획표 _적격 _부대입찰송부(무안광주)" xfId="2579"/>
    <cellStyle name="_인원계획표 _적격 _부대입찰송부(무안광주)_실행(운산조탑도로)" xfId="2580"/>
    <cellStyle name="_인원계획표 _적격 _부대입찰송부(무안광주)_실행(파주운정2택지5공구)" xfId="2581"/>
    <cellStyle name="_인원계획표 _적격 _부대입찰송부_실행(운산조탑도로)" xfId="2582"/>
    <cellStyle name="_인원계획표 _적격 _부대입찰송부_실행(파주운정2택지5공구)" xfId="2583"/>
    <cellStyle name="_인원계획표 _적격 _부대입찰조정" xfId="2584"/>
    <cellStyle name="_인원계획표 _적격 _부대입찰조정(광릉숲)" xfId="2585"/>
    <cellStyle name="_인원계획표 _적격 _부대입찰조정(광릉숲)_실행(운산조탑도로)" xfId="2586"/>
    <cellStyle name="_인원계획표 _적격 _부대입찰조정(광릉숲)_실행(파주운정2택지5공구)" xfId="2587"/>
    <cellStyle name="_인원계획표 _적격 _부대입찰조정_실행(운산조탑도로)" xfId="2588"/>
    <cellStyle name="_인원계획표 _적격 _부대입찰조정_실행(파주운정2택지5공구)" xfId="2589"/>
    <cellStyle name="_인원계획표 _적격 _부대입찰특별조건및내역송부" xfId="2590"/>
    <cellStyle name="_인원계획표 _적격 _부대입찰특별조건및내역송부(최저가)" xfId="2591"/>
    <cellStyle name="_인원계획표 _적격 _부대입찰특별조건및내역송부(최저가)_실행(운산조탑도로)" xfId="2592"/>
    <cellStyle name="_인원계획표 _적격 _부대입찰특별조건및내역송부(최저가)_실행(파주운정2택지5공구)" xfId="2593"/>
    <cellStyle name="_인원계획표 _적격 _부대입찰특별조건및내역송부_실행(운산조탑도로)" xfId="2594"/>
    <cellStyle name="_인원계획표 _적격 _부대입찰특별조건및내역송부_실행(파주운정2택지5공구)" xfId="2595"/>
    <cellStyle name="_인원계획표 _적격 _산출내역(전기11.21)" xfId="2596"/>
    <cellStyle name="_인원계획표 _적격 _산출내역(전기11.21)_순공사비(전체분)_20070504_PAC 회수금삭제" xfId="2597"/>
    <cellStyle name="_인원계획표 _적격 _산출내역(전기11.21)_순공사비(전체분)_20070504_PAC 회수금삭제_순공사비(전체분)_20070504_PAC 회수금삭제" xfId="2598"/>
    <cellStyle name="_인원계획표 _적격 _산출내역(전기11.21)_순공사비(전체분)_20070504_PAC 회수금삭제_순공사비(전체분)_20070504_PAC 회수금삭제_실행(파주운정2택지5공구)" xfId="2599"/>
    <cellStyle name="_인원계획표 _적격 _산출내역(전기11.21)_순공사비(전체분)_20070504_PAC 회수금삭제_실행(파주운정2택지5공구)" xfId="2600"/>
    <cellStyle name="_인원계획표 _적격 _산출내역(전기11.21)_실행(파주운정2택지5공구)" xfId="2601"/>
    <cellStyle name="_인원계획표 _적격 _산출내역(전기11.21)_총괄집계및영구설비내역12.22" xfId="2602"/>
    <cellStyle name="_인원계획표 _적격 _산출내역(전기11.21)_총괄집계및영구설비내역12.22_순공사비(전체분)_20070504_PAC 회수금삭제" xfId="2603"/>
    <cellStyle name="_인원계획표 _적격 _산출내역(전기11.21)_총괄집계및영구설비내역12.22_순공사비(전체분)_20070504_PAC 회수금삭제_순공사비(전체분)_20070504_PAC 회수금삭제" xfId="2604"/>
    <cellStyle name="_인원계획표 _적격 _산출내역(전기11.21)_총괄집계및영구설비내역12.22_순공사비(전체분)_20070504_PAC 회수금삭제_순공사비(전체분)_20070504_PAC 회수금삭제_실행(파주운정2택지5공구)" xfId="2605"/>
    <cellStyle name="_인원계획표 _적격 _산출내역(전기11.21)_총괄집계및영구설비내역12.22_순공사비(전체분)_20070504_PAC 회수금삭제_실행(파주운정2택지5공구)" xfId="2606"/>
    <cellStyle name="_인원계획표 _적격 _산출내역(전기11.21)_총괄집계및영구설비내역12.22_실행(파주운정2택지5공구)" xfId="2607"/>
    <cellStyle name="_인원계획표 _적격 _산출내역서(양식검토)" xfId="2608"/>
    <cellStyle name="_인원계획표 _적격 _산출내역서(양식검토)_순공사비(전체분)_20070504_PAC 회수금삭제" xfId="2609"/>
    <cellStyle name="_인원계획표 _적격 _산출내역서(양식검토)_순공사비(전체분)_20070504_PAC 회수금삭제_순공사비(전체분)_20070504_PAC 회수금삭제" xfId="2610"/>
    <cellStyle name="_인원계획표 _적격 _산출내역서(양식검토)_순공사비(전체분)_20070504_PAC 회수금삭제_순공사비(전체분)_20070504_PAC 회수금삭제_실행(파주운정2택지5공구)" xfId="2611"/>
    <cellStyle name="_인원계획표 _적격 _산출내역서(양식검토)_순공사비(전체분)_20070504_PAC 회수금삭제_실행(파주운정2택지5공구)" xfId="2612"/>
    <cellStyle name="_인원계획표 _적격 _산출내역서(양식검토)_실행(파주운정2택지5공구)" xfId="2613"/>
    <cellStyle name="_인원계획표 _적격 _순공사비(전체분)_20070504_PAC 회수금삭제" xfId="2614"/>
    <cellStyle name="_인원계획표 _적격 _순공사비(전체분)_20070504_PAC 회수금삭제_순공사비(전체분)_20070504_PAC 회수금삭제" xfId="2615"/>
    <cellStyle name="_인원계획표 _적격 _순공사비(전체분)_20070504_PAC 회수금삭제_순공사비(전체분)_20070504_PAC 회수금삭제_실행(파주운정2택지5공구)" xfId="2616"/>
    <cellStyle name="_인원계획표 _적격 _순공사비(전체분)_20070504_PAC 회수금삭제_실행(파주운정2택지5공구)" xfId="2617"/>
    <cellStyle name="_인원계획표 _적격 _실행(운산조탑도로)" xfId="2618"/>
    <cellStyle name="_인원계획표 _적격 _실행(파주운정2택지5공구)" xfId="2619"/>
    <cellStyle name="_인원계획표 _적격 _실행예산내역서" xfId="2620"/>
    <cellStyle name="_인원계획표 _적격 _실행예산내역서_무량산출()" xfId="2621"/>
    <cellStyle name="_인원계획표 _적격 _실행예산내역서_무량산출()_Inst. BM(한국항공_사천)" xfId="2622"/>
    <cellStyle name="_인원계획표 _적격 _실행예산내역서_무량산출()_무량산출()" xfId="2623"/>
    <cellStyle name="_인원계획표 _적격 _실행예산내역서_무량산출()_무량산출(신설조립공장)" xfId="2624"/>
    <cellStyle name="_인원계획표 _적격 _실행예산서" xfId="2625"/>
    <cellStyle name="_인원계획표 _적격 _실행예산서(3공구)" xfId="2626"/>
    <cellStyle name="_인원계획표 _적격 _실행예산서(3공구)_030902 아산154KV 관로 전기공사" xfId="2627"/>
    <cellStyle name="_인원계획표 _적격 _실행예산서(3공구)_030902 아산154KV 관로 전기공사_무량산출()" xfId="2628"/>
    <cellStyle name="_인원계획표 _적격 _실행예산서(3공구)_030902 아산154KV 관로 전기공사_무량산출()_Inst. BM(한국항공_사천)" xfId="2629"/>
    <cellStyle name="_인원계획표 _적격 _실행예산서(3공구)_030902 아산154KV 관로 전기공사_무량산출()_무량산출()" xfId="2630"/>
    <cellStyle name="_인원계획표 _적격 _실행예산서(3공구)_030902 아산154KV 관로 전기공사_무량산출()_무량산출(신설조립공장)" xfId="2631"/>
    <cellStyle name="_인원계획표 _적격 _실행예산서(3공구)_도급계약내역서(공배2단계)-정배수지" xfId="2632"/>
    <cellStyle name="_인원계획표 _적격 _실행예산서(3공구)_도급계약내역서(공배2단계)-정배수지_실행(운산조탑도로)" xfId="2633"/>
    <cellStyle name="_인원계획표 _적격 _실행예산서(3공구)_도급계약내역서(공배2단계)-정배수지_실행(파주운정2택지5공구)" xfId="2634"/>
    <cellStyle name="_인원계획표 _적격 _실행예산서(3공구)_무량산출()" xfId="2635"/>
    <cellStyle name="_인원계획표 _적격 _실행예산서(3공구)_무량산출()_Inst. BM(한국항공_사천)" xfId="2636"/>
    <cellStyle name="_인원계획표 _적격 _실행예산서(3공구)_무량산출()_무량산출()" xfId="2637"/>
    <cellStyle name="_인원계획표 _적격 _실행예산서(3공구)_무량산출()_무량산출(신설조립공장)" xfId="2638"/>
    <cellStyle name="_인원계획표 _적격 _실행예산서(3공구)_실행(운산조탑도로)" xfId="2639"/>
    <cellStyle name="_인원계획표 _적격 _실행예산서(3공구)_실행(파주운정2택지5공구)" xfId="2640"/>
    <cellStyle name="_인원계획표 _적격 _실행예산서(문산IC)" xfId="2641"/>
    <cellStyle name="_인원계획표 _적격 _실행예산서(문산IC)_030902 아산154KV 관로 전기공사" xfId="2642"/>
    <cellStyle name="_인원계획표 _적격 _실행예산서(문산IC)_030902 아산154KV 관로 전기공사_무량산출()" xfId="2643"/>
    <cellStyle name="_인원계획표 _적격 _실행예산서(문산IC)_030902 아산154KV 관로 전기공사_무량산출()_Inst. BM(한국항공_사천)" xfId="2644"/>
    <cellStyle name="_인원계획표 _적격 _실행예산서(문산IC)_030902 아산154KV 관로 전기공사_무량산출()_무량산출()" xfId="2645"/>
    <cellStyle name="_인원계획표 _적격 _실행예산서(문산IC)_030902 아산154KV 관로 전기공사_무량산출()_무량산출(신설조립공장)" xfId="2646"/>
    <cellStyle name="_인원계획표 _적격 _실행예산서(문산IC)_1" xfId="2647"/>
    <cellStyle name="_인원계획표 _적격 _실행예산서(문산IC)_1_030902 아산154KV 관로 전기공사" xfId="2648"/>
    <cellStyle name="_인원계획표 _적격 _실행예산서(문산IC)_1_030902 아산154KV 관로 전기공사_무량산출()" xfId="2649"/>
    <cellStyle name="_인원계획표 _적격 _실행예산서(문산IC)_1_030902 아산154KV 관로 전기공사_무량산출()_Inst. BM(한국항공_사천)" xfId="2650"/>
    <cellStyle name="_인원계획표 _적격 _실행예산서(문산IC)_1_030902 아산154KV 관로 전기공사_무량산출()_무량산출()" xfId="2651"/>
    <cellStyle name="_인원계획표 _적격 _실행예산서(문산IC)_1_030902 아산154KV 관로 전기공사_무량산출()_무량산출(신설조립공장)" xfId="2652"/>
    <cellStyle name="_인원계획표 _적격 _실행예산서(문산IC)_1_도급계약내역서(공배2단계)-정배수지" xfId="2653"/>
    <cellStyle name="_인원계획표 _적격 _실행예산서(문산IC)_1_도급계약내역서(공배2단계)-정배수지_실행(운산조탑도로)" xfId="2654"/>
    <cellStyle name="_인원계획표 _적격 _실행예산서(문산IC)_1_도급계약내역서(공배2단계)-정배수지_실행(파주운정2택지5공구)" xfId="2655"/>
    <cellStyle name="_인원계획표 _적격 _실행예산서(문산IC)_1_무량산출()" xfId="2656"/>
    <cellStyle name="_인원계획표 _적격 _실행예산서(문산IC)_1_무량산출()_Inst. BM(한국항공_사천)" xfId="2657"/>
    <cellStyle name="_인원계획표 _적격 _실행예산서(문산IC)_1_무량산출()_무량산출()" xfId="2658"/>
    <cellStyle name="_인원계획표 _적격 _실행예산서(문산IC)_1_무량산출()_무량산출(신설조립공장)" xfId="2659"/>
    <cellStyle name="_인원계획표 _적격 _실행예산서(문산IC)_1_실행(운산조탑도로)" xfId="2660"/>
    <cellStyle name="_인원계획표 _적격 _실행예산서(문산IC)_1_실행(파주운정2택지5공구)" xfId="2661"/>
    <cellStyle name="_인원계획표 _적격 _실행예산서(문산IC)_도급계약내역서(공배2단계)-정배수지" xfId="2662"/>
    <cellStyle name="_인원계획표 _적격 _실행예산서(문산IC)_도급계약내역서(공배2단계)-정배수지_실행(운산조탑도로)" xfId="2663"/>
    <cellStyle name="_인원계획표 _적격 _실행예산서(문산IC)_도급계약내역서(공배2단계)-정배수지_실행(파주운정2택지5공구)" xfId="2664"/>
    <cellStyle name="_인원계획표 _적격 _실행예산서(문산IC)_무량산출()" xfId="2665"/>
    <cellStyle name="_인원계획표 _적격 _실행예산서(문산IC)_무량산출()_Inst. BM(한국항공_사천)" xfId="2666"/>
    <cellStyle name="_인원계획표 _적격 _실행예산서(문산IC)_무량산출()_무량산출()" xfId="2667"/>
    <cellStyle name="_인원계획표 _적격 _실행예산서(문산IC)_무량산출()_무량산출(신설조립공장)" xfId="2668"/>
    <cellStyle name="_인원계획표 _적격 _실행예산서(문산IC)_실행(운산조탑도로)" xfId="2669"/>
    <cellStyle name="_인원계획표 _적격 _실행예산서(문산IC)_실행(파주운정2택지5공구)" xfId="2670"/>
    <cellStyle name="_인원계획표 _적격 _실행예산서(문산IC)_실행예산서" xfId="2671"/>
    <cellStyle name="_인원계획표 _적격 _실행예산서(문산IC)_실행예산서(3공구)" xfId="2672"/>
    <cellStyle name="_인원계획표 _적격 _실행예산서(문산IC)_실행예산서(3공구)_030902 아산154KV 관로 전기공사" xfId="2673"/>
    <cellStyle name="_인원계획표 _적격 _실행예산서(문산IC)_실행예산서(3공구)_030902 아산154KV 관로 전기공사_무량산출()" xfId="2674"/>
    <cellStyle name="_인원계획표 _적격 _실행예산서(문산IC)_실행예산서(3공구)_030902 아산154KV 관로 전기공사_무량산출()_Inst. BM(한국항공_사천)" xfId="2675"/>
    <cellStyle name="_인원계획표 _적격 _실행예산서(문산IC)_실행예산서(3공구)_030902 아산154KV 관로 전기공사_무량산출()_무량산출()" xfId="2676"/>
    <cellStyle name="_인원계획표 _적격 _실행예산서(문산IC)_실행예산서(3공구)_030902 아산154KV 관로 전기공사_무량산출()_무량산출(신설조립공장)" xfId="2677"/>
    <cellStyle name="_인원계획표 _적격 _실행예산서(문산IC)_실행예산서(3공구)_도급계약내역서(공배2단계)-정배수지" xfId="2678"/>
    <cellStyle name="_인원계획표 _적격 _실행예산서(문산IC)_실행예산서(3공구)_도급계약내역서(공배2단계)-정배수지_실행(운산조탑도로)" xfId="2679"/>
    <cellStyle name="_인원계획표 _적격 _실행예산서(문산IC)_실행예산서(3공구)_도급계약내역서(공배2단계)-정배수지_실행(파주운정2택지5공구)" xfId="2680"/>
    <cellStyle name="_인원계획표 _적격 _실행예산서(문산IC)_실행예산서(3공구)_무량산출()" xfId="2681"/>
    <cellStyle name="_인원계획표 _적격 _실행예산서(문산IC)_실행예산서(3공구)_무량산출()_Inst. BM(한국항공_사천)" xfId="2682"/>
    <cellStyle name="_인원계획표 _적격 _실행예산서(문산IC)_실행예산서(3공구)_무량산출()_무량산출()" xfId="2683"/>
    <cellStyle name="_인원계획표 _적격 _실행예산서(문산IC)_실행예산서(3공구)_무량산출()_무량산출(신설조립공장)" xfId="2684"/>
    <cellStyle name="_인원계획표 _적격 _실행예산서(문산IC)_실행예산서(3공구)_실행(운산조탑도로)" xfId="2685"/>
    <cellStyle name="_인원계획표 _적격 _실행예산서(문산IC)_실행예산서(3공구)_실행(파주운정2택지5공구)" xfId="2686"/>
    <cellStyle name="_인원계획표 _적격 _실행예산서(문산IC)_실행예산서(문산IC)" xfId="2687"/>
    <cellStyle name="_인원계획표 _적격 _실행예산서(문산IC)_실행예산서(문산IC)_030902 아산154KV 관로 전기공사" xfId="2688"/>
    <cellStyle name="_인원계획표 _적격 _실행예산서(문산IC)_실행예산서(문산IC)_030902 아산154KV 관로 전기공사_무량산출()" xfId="2689"/>
    <cellStyle name="_인원계획표 _적격 _실행예산서(문산IC)_실행예산서(문산IC)_030902 아산154KV 관로 전기공사_무량산출()_Inst. BM(한국항공_사천)" xfId="2690"/>
    <cellStyle name="_인원계획표 _적격 _실행예산서(문산IC)_실행예산서(문산IC)_030902 아산154KV 관로 전기공사_무량산출()_무량산출()" xfId="2691"/>
    <cellStyle name="_인원계획표 _적격 _실행예산서(문산IC)_실행예산서(문산IC)_030902 아산154KV 관로 전기공사_무량산출()_무량산출(신설조립공장)" xfId="2692"/>
    <cellStyle name="_인원계획표 _적격 _실행예산서(문산IC)_실행예산서(문산IC)_도급계약내역서(공배2단계)-정배수지" xfId="2693"/>
    <cellStyle name="_인원계획표 _적격 _실행예산서(문산IC)_실행예산서(문산IC)_도급계약내역서(공배2단계)-정배수지_실행(운산조탑도로)" xfId="2694"/>
    <cellStyle name="_인원계획표 _적격 _실행예산서(문산IC)_실행예산서(문산IC)_도급계약내역서(공배2단계)-정배수지_실행(파주운정2택지5공구)" xfId="2695"/>
    <cellStyle name="_인원계획표 _적격 _실행예산서(문산IC)_실행예산서(문산IC)_무량산출()" xfId="2696"/>
    <cellStyle name="_인원계획표 _적격 _실행예산서(문산IC)_실행예산서(문산IC)_무량산출()_Inst. BM(한국항공_사천)" xfId="2697"/>
    <cellStyle name="_인원계획표 _적격 _실행예산서(문산IC)_실행예산서(문산IC)_무량산출()_무량산출()" xfId="2698"/>
    <cellStyle name="_인원계획표 _적격 _실행예산서(문산IC)_실행예산서(문산IC)_무량산출()_무량산출(신설조립공장)" xfId="2699"/>
    <cellStyle name="_인원계획표 _적격 _실행예산서(문산IC)_실행예산서(문산IC)_실행(운산조탑도로)" xfId="2700"/>
    <cellStyle name="_인원계획표 _적격 _실행예산서(문산IC)_실행예산서(문산IC)_실행(파주운정2택지5공구)" xfId="2701"/>
    <cellStyle name="_인원계획표 _적격 _실행예산서(문산IC)_실행예산서_030902 아산154KV 관로 전기공사" xfId="2702"/>
    <cellStyle name="_인원계획표 _적격 _실행예산서(문산IC)_실행예산서_030902 아산154KV 관로 전기공사_무량산출()" xfId="2703"/>
    <cellStyle name="_인원계획표 _적격 _실행예산서(문산IC)_실행예산서_030902 아산154KV 관로 전기공사_무량산출()_Inst. BM(한국항공_사천)" xfId="2704"/>
    <cellStyle name="_인원계획표 _적격 _실행예산서(문산IC)_실행예산서_030902 아산154KV 관로 전기공사_무량산출()_무량산출()" xfId="2705"/>
    <cellStyle name="_인원계획표 _적격 _실행예산서(문산IC)_실행예산서_030902 아산154KV 관로 전기공사_무량산출()_무량산출(신설조립공장)" xfId="2706"/>
    <cellStyle name="_인원계획표 _적격 _실행예산서(문산IC)_실행예산서_도급계약내역서(공배2단계)-정배수지" xfId="2707"/>
    <cellStyle name="_인원계획표 _적격 _실행예산서(문산IC)_실행예산서_도급계약내역서(공배2단계)-정배수지_실행(운산조탑도로)" xfId="2708"/>
    <cellStyle name="_인원계획표 _적격 _실행예산서(문산IC)_실행예산서_도급계약내역서(공배2단계)-정배수지_실행(파주운정2택지5공구)" xfId="2709"/>
    <cellStyle name="_인원계획표 _적격 _실행예산서(문산IC)_실행예산서_무량산출()" xfId="2710"/>
    <cellStyle name="_인원계획표 _적격 _실행예산서(문산IC)_실행예산서_무량산출()_Inst. BM(한국항공_사천)" xfId="2711"/>
    <cellStyle name="_인원계획표 _적격 _실행예산서(문산IC)_실행예산서_무량산출()_무량산출()" xfId="2712"/>
    <cellStyle name="_인원계획표 _적격 _실행예산서(문산IC)_실행예산서_무량산출()_무량산출(신설조립공장)" xfId="2713"/>
    <cellStyle name="_인원계획표 _적격 _실행예산서(문산IC)_실행예산서_실행(운산조탑도로)" xfId="2714"/>
    <cellStyle name="_인원계획표 _적격 _실행예산서(문산IC)_실행예산서_실행(파주운정2택지5공구)" xfId="2715"/>
    <cellStyle name="_인원계획표 _적격 _실행예산서(문산IC)_원자재투입현황(03.7월)2" xfId="2716"/>
    <cellStyle name="_인원계획표 _적격 _실행예산서(문산IC)_원자재투입현황(03.7월)2_실행(운산조탑도로)" xfId="2717"/>
    <cellStyle name="_인원계획표 _적격 _실행예산서(문산IC)_원자재투입현황(03.7월)2_실행(파주운정2택지5공구)" xfId="2718"/>
    <cellStyle name="_인원계획표 _적격 _실행예산서_030902 아산154KV 관로 전기공사" xfId="2719"/>
    <cellStyle name="_인원계획표 _적격 _실행예산서_030902 아산154KV 관로 전기공사_무량산출()" xfId="2720"/>
    <cellStyle name="_인원계획표 _적격 _실행예산서_030902 아산154KV 관로 전기공사_무량산출()_Inst. BM(한국항공_사천)" xfId="2721"/>
    <cellStyle name="_인원계획표 _적격 _실행예산서_030902 아산154KV 관로 전기공사_무량산출()_무량산출()" xfId="2722"/>
    <cellStyle name="_인원계획표 _적격 _실행예산서_030902 아산154KV 관로 전기공사_무량산출()_무량산출(신설조립공장)" xfId="2723"/>
    <cellStyle name="_인원계획표 _적격 _실행예산서_도급계약내역서(공배2단계)-정배수지" xfId="2724"/>
    <cellStyle name="_인원계획표 _적격 _실행예산서_도급계약내역서(공배2단계)-정배수지_실행(운산조탑도로)" xfId="2725"/>
    <cellStyle name="_인원계획표 _적격 _실행예산서_도급계약내역서(공배2단계)-정배수지_실행(파주운정2택지5공구)" xfId="2726"/>
    <cellStyle name="_인원계획표 _적격 _실행예산서_무량산출()" xfId="2727"/>
    <cellStyle name="_인원계획표 _적격 _실행예산서_무량산출()_Inst. BM(한국항공_사천)" xfId="2728"/>
    <cellStyle name="_인원계획표 _적격 _실행예산서_무량산출()_무량산출()" xfId="2729"/>
    <cellStyle name="_인원계획표 _적격 _실행예산서_무량산출()_무량산출(신설조립공장)" xfId="2730"/>
    <cellStyle name="_인원계획표 _적격 _실행예산서_실행(운산조탑도로)" xfId="2731"/>
    <cellStyle name="_인원계획표 _적격 _실행예산서_실행(파주운정2택지5공구)" xfId="2732"/>
    <cellStyle name="_인원계획표 _적격 _원가계산서" xfId="2733"/>
    <cellStyle name="_인원계획표 _적격 _원가계산서,총괄산출내역서-2005" xfId="2734"/>
    <cellStyle name="_인원계획표 _적격 _원가계산서,총괄산출내역서-2005_순공사비(전체분)_20070504_PAC 회수금삭제" xfId="2735"/>
    <cellStyle name="_인원계획표 _적격 _원가계산서,총괄산출내역서-2005_순공사비(전체분)_20070504_PAC 회수금삭제_순공사비(전체분)_20070504_PAC 회수금삭제" xfId="2736"/>
    <cellStyle name="_인원계획표 _적격 _원가계산서,총괄산출내역서-2005_순공사비(전체분)_20070504_PAC 회수금삭제_순공사비(전체분)_20070504_PAC 회수금삭제_실행(파주운정2택지5공구)" xfId="2737"/>
    <cellStyle name="_인원계획표 _적격 _원가계산서,총괄산출내역서-2005_순공사비(전체분)_20070504_PAC 회수금삭제_실행(파주운정2택지5공구)" xfId="2738"/>
    <cellStyle name="_인원계획표 _적격 _원가계산서,총괄산출내역서-2005_실행(파주운정2택지5공구)" xfId="2739"/>
    <cellStyle name="_인원계획표 _적격 _원가계산서_순공사비(전체분)_20070504_PAC 회수금삭제" xfId="2740"/>
    <cellStyle name="_인원계획표 _적격 _원가계산서_순공사비(전체분)_20070504_PAC 회수금삭제_순공사비(전체분)_20070504_PAC 회수금삭제" xfId="2741"/>
    <cellStyle name="_인원계획표 _적격 _원가계산서_순공사비(전체분)_20070504_PAC 회수금삭제_순공사비(전체분)_20070504_PAC 회수금삭제_실행(파주운정2택지5공구)" xfId="2742"/>
    <cellStyle name="_인원계획표 _적격 _원가계산서_순공사비(전체분)_20070504_PAC 회수금삭제_실행(파주운정2택지5공구)" xfId="2743"/>
    <cellStyle name="_인원계획표 _적격 _원가계산서_실행(파주운정2택지5공구)" xfId="2744"/>
    <cellStyle name="_인원계획표 _적격 _원자재투입현황(03.7월)2" xfId="2745"/>
    <cellStyle name="_인원계획표 _적격 _원자재투입현황(03.7월)2_실행(운산조탑도로)" xfId="2746"/>
    <cellStyle name="_인원계획표 _적격 _원자재투입현황(03.7월)2_실행(파주운정2택지5공구)" xfId="2747"/>
    <cellStyle name="_인원계획표 _적격 _총괄집계및영구설비내역12.22" xfId="2748"/>
    <cellStyle name="_인원계획표 _적격 _총괄집계및영구설비내역12.22_순공사비(전체분)_20070504_PAC 회수금삭제" xfId="2749"/>
    <cellStyle name="_인원계획표 _적격 _총괄집계및영구설비내역12.22_순공사비(전체분)_20070504_PAC 회수금삭제_순공사비(전체분)_20070504_PAC 회수금삭제" xfId="2750"/>
    <cellStyle name="_인원계획표 _적격 _총괄집계및영구설비내역12.22_순공사비(전체분)_20070504_PAC 회수금삭제_순공사비(전체분)_20070504_PAC 회수금삭제_실행(파주운정2택지5공구)" xfId="2751"/>
    <cellStyle name="_인원계획표 _적격 _총괄집계및영구설비내역12.22_순공사비(전체분)_20070504_PAC 회수금삭제_실행(파주운정2택지5공구)" xfId="2752"/>
    <cellStyle name="_인원계획표 _적격 _총괄집계및영구설비내역12.22_실행(파주운정2택지5공구)" xfId="2753"/>
    <cellStyle name="_인원계획표 _적격 _총괄집계및영구설비내역12.22_총괄집계및영구설비내역12.22" xfId="2754"/>
    <cellStyle name="_인원계획표 _적격 _총괄집계및영구설비내역12.22_총괄집계및영구설비내역12.22_순공사비(전체분)_20070504_PAC 회수금삭제" xfId="2755"/>
    <cellStyle name="_인원계획표 _적격 _총괄집계및영구설비내역12.22_총괄집계및영구설비내역12.22_순공사비(전체분)_20070504_PAC 회수금삭제_순공사비(전체분)_20070504_PAC 회수금삭제" xfId="2756"/>
    <cellStyle name="_인원계획표 _적격 _총괄집계및영구설비내역12.22_총괄집계및영구설비내역12.22_순공사비(전체분)_20070504_PAC 회수금삭제_순공사비(전체분)_20070504_PAC 회수금삭제_실행(파주운정2택지5공구)" xfId="2757"/>
    <cellStyle name="_인원계획표 _적격 _총괄집계및영구설비내역12.22_총괄집계및영구설비내역12.22_순공사비(전체분)_20070504_PAC 회수금삭제_실행(파주운정2택지5공구)" xfId="2758"/>
    <cellStyle name="_인원계획표 _적격 _총괄집계및영구설비내역12.22_총괄집계및영구설비내역12.22_실행(파주운정2택지5공구)" xfId="2759"/>
    <cellStyle name="_인원계획표 _적격 _투찰" xfId="2760"/>
    <cellStyle name="_인원계획표 _적격 _투찰(14-1)" xfId="2761"/>
    <cellStyle name="_인원계획표 _적격 _투찰(14-1)_실행(운산조탑도로)" xfId="2762"/>
    <cellStyle name="_인원계획표 _적격 _투찰(14-1)_실행(파주운정2택지5공구)" xfId="2763"/>
    <cellStyle name="_인원계획표 _적격 _투찰(14-1)_투찰서" xfId="2764"/>
    <cellStyle name="_인원계획표 _적격 _투찰(14-1)_투찰서_실행(운산조탑도로)" xfId="2765"/>
    <cellStyle name="_인원계획표 _적격 _투찰(14-1)_투찰서_실행(파주운정2택지5공구)" xfId="2766"/>
    <cellStyle name="_인원계획표 _적격 _투찰(8공구)" xfId="2767"/>
    <cellStyle name="_인원계획표 _적격 _투찰(8공구)_실행(운산조탑도로)" xfId="2768"/>
    <cellStyle name="_인원계획표 _적격 _투찰(8공구)_실행(파주운정2택지5공구)" xfId="2769"/>
    <cellStyle name="_인원계획표 _적격 _투찰(고철10-4)" xfId="2770"/>
    <cellStyle name="_인원계획표 _적격 _투찰(고철10-4)_실행(운산조탑도로)" xfId="2771"/>
    <cellStyle name="_인원계획표 _적격 _투찰(고철10-4)_실행(파주운정2택지5공구)" xfId="2772"/>
    <cellStyle name="_인원계획표 _적격 _투찰(고철10-4)_투찰서" xfId="2773"/>
    <cellStyle name="_인원계획표 _적격 _투찰(고철10-4)_투찰서_실행(운산조탑도로)" xfId="2774"/>
    <cellStyle name="_인원계획표 _적격 _투찰(고철10-4)_투찰서_실행(파주운정2택지5공구)" xfId="2775"/>
    <cellStyle name="_인원계획표 _적격 _투찰(무안광주3공구)" xfId="2776"/>
    <cellStyle name="_인원계획표 _적격 _투찰(무안광주3공구)_실행(운산조탑도로)" xfId="2777"/>
    <cellStyle name="_인원계획표 _적격 _투찰(무안광주3공구)_실행(파주운정2택지5공구)" xfId="2778"/>
    <cellStyle name="_인원계획표 _적격 _투찰(토목)" xfId="2779"/>
    <cellStyle name="_인원계획표 _적격 _투찰(토목)_실행(운산조탑도로)" xfId="2780"/>
    <cellStyle name="_인원계획표 _적격 _투찰(토목)_실행(파주운정2택지5공구)" xfId="2781"/>
    <cellStyle name="_인원계획표 _적격 _투찰_1" xfId="2782"/>
    <cellStyle name="_인원계획표 _적격 _투찰_1_실행(운산조탑도로)" xfId="2783"/>
    <cellStyle name="_인원계획표 _적격 _투찰_1_실행(파주운정2택지5공구)" xfId="2784"/>
    <cellStyle name="_인원계획표 _적격 _투찰_부대입찰결과" xfId="2785"/>
    <cellStyle name="_인원계획표 _적격 _투찰_부대입찰결과_실행(운산조탑도로)" xfId="2786"/>
    <cellStyle name="_인원계획표 _적격 _투찰_부대입찰결과_실행(파주운정2택지5공구)" xfId="2787"/>
    <cellStyle name="_인원계획표 _적격 _투찰_부대입찰송부" xfId="2788"/>
    <cellStyle name="_인원계획표 _적격 _투찰_부대입찰송부_실행(운산조탑도로)" xfId="2789"/>
    <cellStyle name="_인원계획표 _적격 _투찰_부대입찰송부_실행(파주운정2택지5공구)" xfId="2790"/>
    <cellStyle name="_인원계획표 _적격 _투찰_부대입찰조정" xfId="2791"/>
    <cellStyle name="_인원계획표 _적격 _투찰_부대입찰조정_실행(운산조탑도로)" xfId="2792"/>
    <cellStyle name="_인원계획표 _적격 _투찰_부대입찰조정_실행(파주운정2택지5공구)" xfId="2793"/>
    <cellStyle name="_인원계획표 _적격 _투찰_부대입찰특별조건및내역송부" xfId="2794"/>
    <cellStyle name="_인원계획표 _적격 _투찰_부대입찰특별조건및내역송부_실행(운산조탑도로)" xfId="2795"/>
    <cellStyle name="_인원계획표 _적격 _투찰_부대입찰특별조건및내역송부_실행(파주운정2택지5공구)" xfId="2796"/>
    <cellStyle name="_인원계획표 _적격 _투찰_실행(운산조탑도로)" xfId="2797"/>
    <cellStyle name="_인원계획표 _적격 _투찰_실행(파주운정2택지5공구)" xfId="2798"/>
    <cellStyle name="_인원계획표 _적격 _투찰_투찰" xfId="2799"/>
    <cellStyle name="_인원계획표 _적격 _투찰_투찰(8공구)" xfId="2800"/>
    <cellStyle name="_인원계획표 _적격 _투찰_투찰(8공구)_실행(운산조탑도로)" xfId="2801"/>
    <cellStyle name="_인원계획표 _적격 _투찰_투찰(8공구)_실행(파주운정2택지5공구)" xfId="2802"/>
    <cellStyle name="_인원계획표 _적격 _투찰_투찰(토목)" xfId="2803"/>
    <cellStyle name="_인원계획표 _적격 _투찰_투찰(토목)_실행(운산조탑도로)" xfId="2804"/>
    <cellStyle name="_인원계획표 _적격 _투찰_투찰(토목)_실행(파주운정2택지5공구)" xfId="2805"/>
    <cellStyle name="_인원계획표 _적격 _투찰_투찰_실행(운산조탑도로)" xfId="2806"/>
    <cellStyle name="_인원계획표 _적격 _투찰_투찰_실행(파주운정2택지5공구)" xfId="2807"/>
    <cellStyle name="_인원계획표 _적격 _투찰_투찰서" xfId="2808"/>
    <cellStyle name="_인원계획표 _적격 _투찰_투찰서_실행(운산조탑도로)" xfId="2809"/>
    <cellStyle name="_인원계획표 _적격 _투찰_투찰서_실행(파주운정2택지5공구)" xfId="2810"/>
    <cellStyle name="_인원계획표 _적격 _투찰서" xfId="2811"/>
    <cellStyle name="_인원계획표 _적격 _투찰서(시화)" xfId="2812"/>
    <cellStyle name="_인원계획표 _적격 _투찰서(시화)_순공사비(전체분)_20070504_PAC 회수금삭제" xfId="2813"/>
    <cellStyle name="_인원계획표 _적격 _투찰서(시화)_순공사비(전체분)_20070504_PAC 회수금삭제_순공사비(전체분)_20070504_PAC 회수금삭제" xfId="2814"/>
    <cellStyle name="_인원계획표 _적격 _투찰서(시화)_순공사비(전체분)_20070504_PAC 회수금삭제_순공사비(전체분)_20070504_PAC 회수금삭제_실행(파주운정2택지5공구)" xfId="2815"/>
    <cellStyle name="_인원계획표 _적격 _투찰서(시화)_순공사비(전체분)_20070504_PAC 회수금삭제_실행(파주운정2택지5공구)" xfId="2816"/>
    <cellStyle name="_인원계획표 _적격 _투찰서(시화)_실행(파주운정2택지5공구)" xfId="2817"/>
    <cellStyle name="_인원계획표 _적격 _투찰서(시화조력)" xfId="2818"/>
    <cellStyle name="_인원계획표 _적격 _투찰서(시화조력)_순공사비(전체분)_20070504_PAC 회수금삭제" xfId="2819"/>
    <cellStyle name="_인원계획표 _적격 _투찰서(시화조력)_순공사비(전체분)_20070504_PAC 회수금삭제_순공사비(전체분)_20070504_PAC 회수금삭제" xfId="2820"/>
    <cellStyle name="_인원계획표 _적격 _투찰서(시화조력)_순공사비(전체분)_20070504_PAC 회수금삭제_순공사비(전체분)_20070504_PAC 회수금삭제_실행(파주운정2택지5공구)" xfId="2821"/>
    <cellStyle name="_인원계획표 _적격 _투찰서(시화조력)_순공사비(전체분)_20070504_PAC 회수금삭제_실행(파주운정2택지5공구)" xfId="2822"/>
    <cellStyle name="_인원계획표 _적격 _투찰서(시화조력)_실행(파주운정2택지5공구)" xfId="2823"/>
    <cellStyle name="_인원계획표 _적격 _투찰서_실행(운산조탑도로)" xfId="2824"/>
    <cellStyle name="_인원계획표 _적격 _투찰서_실행(파주운정2택지5공구)" xfId="2825"/>
    <cellStyle name="_인원계획표 _적격 _흥산-구룡" xfId="2826"/>
    <cellStyle name="_인원계획표 _적격 _흥산-구룡_030902 아산154KV 관로 전기공사" xfId="2827"/>
    <cellStyle name="_인원계획표 _적격 _흥산-구룡_030902 아산154KV 관로 전기공사_무량산출()" xfId="2828"/>
    <cellStyle name="_인원계획표 _적격 _흥산-구룡_030902 아산154KV 관로 전기공사_무량산출()_Inst. BM(한국항공_사천)" xfId="2829"/>
    <cellStyle name="_인원계획표 _적격 _흥산-구룡_030902 아산154KV 관로 전기공사_무량산출()_무량산출()" xfId="2830"/>
    <cellStyle name="_인원계획표 _적격 _흥산-구룡_030902 아산154KV 관로 전기공사_무량산출()_무량산출(신설조립공장)" xfId="2831"/>
    <cellStyle name="_인원계획표 _적격 _흥산-구룡_도급계약내역서(공배2단계)-정배수지" xfId="2832"/>
    <cellStyle name="_인원계획표 _적격 _흥산-구룡_도급계약내역서(공배2단계)-정배수지_실행(운산조탑도로)" xfId="2833"/>
    <cellStyle name="_인원계획표 _적격 _흥산-구룡_도급계약내역서(공배2단계)-정배수지_실행(파주운정2택지5공구)" xfId="2834"/>
    <cellStyle name="_인원계획표 _적격 _흥산-구룡_무량산출()" xfId="2835"/>
    <cellStyle name="_인원계획표 _적격 _흥산-구룡_무량산출()_Inst. BM(한국항공_사천)" xfId="2836"/>
    <cellStyle name="_인원계획표 _적격 _흥산-구룡_무량산출()_무량산출()" xfId="2837"/>
    <cellStyle name="_인원계획표 _적격 _흥산-구룡_무량산출()_무량산출(신설조립공장)" xfId="2838"/>
    <cellStyle name="_인원계획표 _적격 _흥산-구룡_실행(운산조탑도로)" xfId="2839"/>
    <cellStyle name="_인원계획표 _적격 _흥산-구룡_실행(파주운정2택지5공구)" xfId="2840"/>
    <cellStyle name="_인원계획표 _적격 _흥산-구룡_실행예산서" xfId="2841"/>
    <cellStyle name="_인원계획표 _적격 _흥산-구룡_실행예산서(3공구)" xfId="2842"/>
    <cellStyle name="_인원계획표 _적격 _흥산-구룡_실행예산서(3공구)_030902 아산154KV 관로 전기공사" xfId="2843"/>
    <cellStyle name="_인원계획표 _적격 _흥산-구룡_실행예산서(3공구)_030902 아산154KV 관로 전기공사_무량산출()" xfId="2844"/>
    <cellStyle name="_인원계획표 _적격 _흥산-구룡_실행예산서(3공구)_030902 아산154KV 관로 전기공사_무량산출()_Inst. BM(한국항공_사천)" xfId="2845"/>
    <cellStyle name="_인원계획표 _적격 _흥산-구룡_실행예산서(3공구)_030902 아산154KV 관로 전기공사_무량산출()_무량산출()" xfId="2846"/>
    <cellStyle name="_인원계획표 _적격 _흥산-구룡_실행예산서(3공구)_030902 아산154KV 관로 전기공사_무량산출()_무량산출(신설조립공장)" xfId="2847"/>
    <cellStyle name="_인원계획표 _적격 _흥산-구룡_실행예산서(3공구)_도급계약내역서(공배2단계)-정배수지" xfId="2848"/>
    <cellStyle name="_인원계획표 _적격 _흥산-구룡_실행예산서(3공구)_도급계약내역서(공배2단계)-정배수지_실행(운산조탑도로)" xfId="2849"/>
    <cellStyle name="_인원계획표 _적격 _흥산-구룡_실행예산서(3공구)_도급계약내역서(공배2단계)-정배수지_실행(파주운정2택지5공구)" xfId="2850"/>
    <cellStyle name="_인원계획표 _적격 _흥산-구룡_실행예산서(3공구)_무량산출()" xfId="2851"/>
    <cellStyle name="_인원계획표 _적격 _흥산-구룡_실행예산서(3공구)_무량산출()_Inst. BM(한국항공_사천)" xfId="2852"/>
    <cellStyle name="_인원계획표 _적격 _흥산-구룡_실행예산서(3공구)_무량산출()_무량산출()" xfId="2853"/>
    <cellStyle name="_인원계획표 _적격 _흥산-구룡_실행예산서(3공구)_무량산출()_무량산출(신설조립공장)" xfId="2854"/>
    <cellStyle name="_인원계획표 _적격 _흥산-구룡_실행예산서(3공구)_실행(운산조탑도로)" xfId="2855"/>
    <cellStyle name="_인원계획표 _적격 _흥산-구룡_실행예산서(3공구)_실행(파주운정2택지5공구)" xfId="2856"/>
    <cellStyle name="_인원계획표 _적격 _흥산-구룡_실행예산서(문산IC)" xfId="2857"/>
    <cellStyle name="_인원계획표 _적격 _흥산-구룡_실행예산서(문산IC)_030902 아산154KV 관로 전기공사" xfId="2858"/>
    <cellStyle name="_인원계획표 _적격 _흥산-구룡_실행예산서(문산IC)_030902 아산154KV 관로 전기공사_무량산출()" xfId="2859"/>
    <cellStyle name="_인원계획표 _적격 _흥산-구룡_실행예산서(문산IC)_030902 아산154KV 관로 전기공사_무량산출()_Inst. BM(한국항공_사천)" xfId="2860"/>
    <cellStyle name="_인원계획표 _적격 _흥산-구룡_실행예산서(문산IC)_030902 아산154KV 관로 전기공사_무량산출()_무량산출()" xfId="2861"/>
    <cellStyle name="_인원계획표 _적격 _흥산-구룡_실행예산서(문산IC)_030902 아산154KV 관로 전기공사_무량산출()_무량산출(신설조립공장)" xfId="2862"/>
    <cellStyle name="_인원계획표 _적격 _흥산-구룡_실행예산서(문산IC)_도급계약내역서(공배2단계)-정배수지" xfId="2863"/>
    <cellStyle name="_인원계획표 _적격 _흥산-구룡_실행예산서(문산IC)_도급계약내역서(공배2단계)-정배수지_실행(운산조탑도로)" xfId="2864"/>
    <cellStyle name="_인원계획표 _적격 _흥산-구룡_실행예산서(문산IC)_도급계약내역서(공배2단계)-정배수지_실행(파주운정2택지5공구)" xfId="2865"/>
    <cellStyle name="_인원계획표 _적격 _흥산-구룡_실행예산서(문산IC)_무량산출()" xfId="2866"/>
    <cellStyle name="_인원계획표 _적격 _흥산-구룡_실행예산서(문산IC)_무량산출()_Inst. BM(한국항공_사천)" xfId="2867"/>
    <cellStyle name="_인원계획표 _적격 _흥산-구룡_실행예산서(문산IC)_무량산출()_무량산출()" xfId="2868"/>
    <cellStyle name="_인원계획표 _적격 _흥산-구룡_실행예산서(문산IC)_무량산출()_무량산출(신설조립공장)" xfId="2869"/>
    <cellStyle name="_인원계획표 _적격 _흥산-구룡_실행예산서(문산IC)_실행(운산조탑도로)" xfId="2870"/>
    <cellStyle name="_인원계획표 _적격 _흥산-구룡_실행예산서(문산IC)_실행(파주운정2택지5공구)" xfId="2871"/>
    <cellStyle name="_인원계획표 _적격 _흥산-구룡_실행예산서_030902 아산154KV 관로 전기공사" xfId="2872"/>
    <cellStyle name="_인원계획표 _적격 _흥산-구룡_실행예산서_030902 아산154KV 관로 전기공사_무량산출()" xfId="2873"/>
    <cellStyle name="_인원계획표 _적격 _흥산-구룡_실행예산서_030902 아산154KV 관로 전기공사_무량산출()_Inst. BM(한국항공_사천)" xfId="2874"/>
    <cellStyle name="_인원계획표 _적격 _흥산-구룡_실행예산서_030902 아산154KV 관로 전기공사_무량산출()_무량산출()" xfId="2875"/>
    <cellStyle name="_인원계획표 _적격 _흥산-구룡_실행예산서_030902 아산154KV 관로 전기공사_무량산출()_무량산출(신설조립공장)" xfId="2876"/>
    <cellStyle name="_인원계획표 _적격 _흥산-구룡_실행예산서_도급계약내역서(공배2단계)-정배수지" xfId="2877"/>
    <cellStyle name="_인원계획표 _적격 _흥산-구룡_실행예산서_도급계약내역서(공배2단계)-정배수지_실행(운산조탑도로)" xfId="2878"/>
    <cellStyle name="_인원계획표 _적격 _흥산-구룡_실행예산서_도급계약내역서(공배2단계)-정배수지_실행(파주운정2택지5공구)" xfId="2879"/>
    <cellStyle name="_인원계획표 _적격 _흥산-구룡_실행예산서_무량산출()" xfId="2880"/>
    <cellStyle name="_인원계획표 _적격 _흥산-구룡_실행예산서_무량산출()_Inst. BM(한국항공_사천)" xfId="2881"/>
    <cellStyle name="_인원계획표 _적격 _흥산-구룡_실행예산서_무량산출()_무량산출()" xfId="2882"/>
    <cellStyle name="_인원계획표 _적격 _흥산-구룡_실행예산서_무량산출()_무량산출(신설조립공장)" xfId="2883"/>
    <cellStyle name="_인원계획표 _적격 _흥산-구룡_실행예산서_실행(운산조탑도로)" xfId="2884"/>
    <cellStyle name="_인원계획표 _적격 _흥산-구룡_실행예산서_실행(파주운정2택지5공구)" xfId="2885"/>
    <cellStyle name="_인원계획표 _적격 _흥산-구룡_원자재투입현황(03.7월)2" xfId="2886"/>
    <cellStyle name="_인원계획표 _적격 _흥산-구룡_원자재투입현황(03.7월)2_실행(운산조탑도로)" xfId="2887"/>
    <cellStyle name="_인원계획표 _적격 _흥산-구룡_원자재투입현황(03.7월)2_실행(파주운정2택지5공구)" xfId="2888"/>
    <cellStyle name="_인원계획표 _총괄집계및영구설비내역12.22" xfId="2889"/>
    <cellStyle name="_인원계획표 _총괄집계및영구설비내역12.22_순공사비(전체분)_20070504_PAC 회수금삭제" xfId="2890"/>
    <cellStyle name="_인원계획표 _총괄집계및영구설비내역12.22_순공사비(전체분)_20070504_PAC 회수금삭제_순공사비(전체분)_20070504_PAC 회수금삭제" xfId="2891"/>
    <cellStyle name="_인원계획표 _총괄집계및영구설비내역12.22_순공사비(전체분)_20070504_PAC 회수금삭제_순공사비(전체분)_20070504_PAC 회수금삭제_실행(파주운정2택지5공구)" xfId="2892"/>
    <cellStyle name="_인원계획표 _총괄집계및영구설비내역12.22_순공사비(전체분)_20070504_PAC 회수금삭제_실행(파주운정2택지5공구)" xfId="2893"/>
    <cellStyle name="_인원계획표 _총괄집계및영구설비내역12.22_실행(파주운정2택지5공구)" xfId="2894"/>
    <cellStyle name="_인원계획표 _총괄집계및영구설비내역12.22_총괄집계및영구설비내역12.22" xfId="2895"/>
    <cellStyle name="_인원계획표 _총괄집계및영구설비내역12.22_총괄집계및영구설비내역12.22_순공사비(전체분)_20070504_PAC 회수금삭제" xfId="2896"/>
    <cellStyle name="_인원계획표 _총괄집계및영구설비내역12.22_총괄집계및영구설비내역12.22_순공사비(전체분)_20070504_PAC 회수금삭제_순공사비(전체분)_20070504_PAC 회수금삭제" xfId="2897"/>
    <cellStyle name="_인원계획표 _총괄집계및영구설비내역12.22_총괄집계및영구설비내역12.22_순공사비(전체분)_20070504_PAC 회수금삭제_순공사비(전체분)_20070504_PAC 회수금삭제_실행(파주운정2택지5공구)" xfId="2898"/>
    <cellStyle name="_인원계획표 _총괄집계및영구설비내역12.22_총괄집계및영구설비내역12.22_순공사비(전체분)_20070504_PAC 회수금삭제_실행(파주운정2택지5공구)" xfId="2899"/>
    <cellStyle name="_인원계획표 _총괄집계및영구설비내역12.22_총괄집계및영구설비내역12.22_실행(파주운정2택지5공구)" xfId="2900"/>
    <cellStyle name="_인원계획표 _투찰" xfId="2901"/>
    <cellStyle name="_인원계획표 _투찰(14-1)" xfId="2902"/>
    <cellStyle name="_인원계획표 _투찰(14-1)_실행(운산조탑도로)" xfId="2903"/>
    <cellStyle name="_인원계획표 _투찰(14-1)_실행(파주운정2택지5공구)" xfId="2904"/>
    <cellStyle name="_인원계획표 _투찰(14-1)_투찰서" xfId="2905"/>
    <cellStyle name="_인원계획표 _투찰(14-1)_투찰서_실행(운산조탑도로)" xfId="2906"/>
    <cellStyle name="_인원계획표 _투찰(14-1)_투찰서_실행(파주운정2택지5공구)" xfId="2907"/>
    <cellStyle name="_인원계획표 _투찰(8공구)" xfId="2908"/>
    <cellStyle name="_인원계획표 _투찰(8공구)_실행(운산조탑도로)" xfId="2909"/>
    <cellStyle name="_인원계획표 _투찰(8공구)_실행(파주운정2택지5공구)" xfId="2910"/>
    <cellStyle name="_인원계획표 _투찰(고철10-4)" xfId="2911"/>
    <cellStyle name="_인원계획표 _투찰(고철10-4)_실행(운산조탑도로)" xfId="2912"/>
    <cellStyle name="_인원계획표 _투찰(고철10-4)_실행(파주운정2택지5공구)" xfId="2913"/>
    <cellStyle name="_인원계획표 _투찰(고철10-4)_투찰서" xfId="2914"/>
    <cellStyle name="_인원계획표 _투찰(고철10-4)_투찰서_실행(운산조탑도로)" xfId="2915"/>
    <cellStyle name="_인원계획표 _투찰(고철10-4)_투찰서_실행(파주운정2택지5공구)" xfId="2916"/>
    <cellStyle name="_인원계획표 _투찰(무안광주3공구)" xfId="2917"/>
    <cellStyle name="_인원계획표 _투찰(무안광주3공구)_실행(운산조탑도로)" xfId="2918"/>
    <cellStyle name="_인원계획표 _투찰(무안광주3공구)_실행(파주운정2택지5공구)" xfId="2919"/>
    <cellStyle name="_인원계획표 _투찰(토목)" xfId="2920"/>
    <cellStyle name="_인원계획표 _투찰(토목)_실행(운산조탑도로)" xfId="2921"/>
    <cellStyle name="_인원계획표 _투찰(토목)_실행(파주운정2택지5공구)" xfId="2922"/>
    <cellStyle name="_인원계획표 _투찰_1" xfId="2923"/>
    <cellStyle name="_인원계획표 _투찰_1_실행(운산조탑도로)" xfId="2924"/>
    <cellStyle name="_인원계획표 _투찰_1_실행(파주운정2택지5공구)" xfId="2925"/>
    <cellStyle name="_인원계획표 _투찰_부대입찰결과" xfId="2926"/>
    <cellStyle name="_인원계획표 _투찰_부대입찰결과_실행(운산조탑도로)" xfId="2927"/>
    <cellStyle name="_인원계획표 _투찰_부대입찰결과_실행(파주운정2택지5공구)" xfId="2928"/>
    <cellStyle name="_인원계획표 _투찰_부대입찰송부" xfId="2929"/>
    <cellStyle name="_인원계획표 _투찰_부대입찰송부_실행(운산조탑도로)" xfId="2930"/>
    <cellStyle name="_인원계획표 _투찰_부대입찰송부_실행(파주운정2택지5공구)" xfId="2931"/>
    <cellStyle name="_인원계획표 _투찰_부대입찰조정" xfId="2932"/>
    <cellStyle name="_인원계획표 _투찰_부대입찰조정_실행(운산조탑도로)" xfId="2933"/>
    <cellStyle name="_인원계획표 _투찰_부대입찰조정_실행(파주운정2택지5공구)" xfId="2934"/>
    <cellStyle name="_인원계획표 _투찰_부대입찰특별조건및내역송부" xfId="2935"/>
    <cellStyle name="_인원계획표 _투찰_부대입찰특별조건및내역송부_실행(운산조탑도로)" xfId="2936"/>
    <cellStyle name="_인원계획표 _투찰_부대입찰특별조건및내역송부_실행(파주운정2택지5공구)" xfId="2937"/>
    <cellStyle name="_인원계획표 _투찰_실행(운산조탑도로)" xfId="2938"/>
    <cellStyle name="_인원계획표 _투찰_실행(파주운정2택지5공구)" xfId="2939"/>
    <cellStyle name="_인원계획표 _투찰_투찰" xfId="2940"/>
    <cellStyle name="_인원계획표 _투찰_투찰(8공구)" xfId="2941"/>
    <cellStyle name="_인원계획표 _투찰_투찰(8공구)_실행(운산조탑도로)" xfId="2942"/>
    <cellStyle name="_인원계획표 _투찰_투찰(8공구)_실행(파주운정2택지5공구)" xfId="2943"/>
    <cellStyle name="_인원계획표 _투찰_투찰(토목)" xfId="2944"/>
    <cellStyle name="_인원계획표 _투찰_투찰(토목)_실행(운산조탑도로)" xfId="2945"/>
    <cellStyle name="_인원계획표 _투찰_투찰(토목)_실행(파주운정2택지5공구)" xfId="2946"/>
    <cellStyle name="_인원계획표 _투찰_투찰_실행(운산조탑도로)" xfId="2947"/>
    <cellStyle name="_인원계획표 _투찰_투찰_실행(파주운정2택지5공구)" xfId="2948"/>
    <cellStyle name="_인원계획표 _투찰_투찰서" xfId="2949"/>
    <cellStyle name="_인원계획표 _투찰_투찰서_실행(운산조탑도로)" xfId="2950"/>
    <cellStyle name="_인원계획표 _투찰_투찰서_실행(파주운정2택지5공구)" xfId="2951"/>
    <cellStyle name="_인원계획표 _투찰서" xfId="2952"/>
    <cellStyle name="_인원계획표 _투찰서(시화)" xfId="2953"/>
    <cellStyle name="_인원계획표 _투찰서(시화)_순공사비(전체분)_20070504_PAC 회수금삭제" xfId="2954"/>
    <cellStyle name="_인원계획표 _투찰서(시화)_순공사비(전체분)_20070504_PAC 회수금삭제_순공사비(전체분)_20070504_PAC 회수금삭제" xfId="2955"/>
    <cellStyle name="_인원계획표 _투찰서(시화)_순공사비(전체분)_20070504_PAC 회수금삭제_순공사비(전체분)_20070504_PAC 회수금삭제_실행(파주운정2택지5공구)" xfId="2956"/>
    <cellStyle name="_인원계획표 _투찰서(시화)_순공사비(전체분)_20070504_PAC 회수금삭제_실행(파주운정2택지5공구)" xfId="2957"/>
    <cellStyle name="_인원계획표 _투찰서(시화)_실행(파주운정2택지5공구)" xfId="2958"/>
    <cellStyle name="_인원계획표 _투찰서(시화조력)" xfId="2959"/>
    <cellStyle name="_인원계획표 _투찰서(시화조력)_순공사비(전체분)_20070504_PAC 회수금삭제" xfId="2960"/>
    <cellStyle name="_인원계획표 _투찰서(시화조력)_순공사비(전체분)_20070504_PAC 회수금삭제_순공사비(전체분)_20070504_PAC 회수금삭제" xfId="2961"/>
    <cellStyle name="_인원계획표 _투찰서(시화조력)_순공사비(전체분)_20070504_PAC 회수금삭제_순공사비(전체분)_20070504_PAC 회수금삭제_실행(파주운정2택지5공구)" xfId="2962"/>
    <cellStyle name="_인원계획표 _투찰서(시화조력)_순공사비(전체분)_20070504_PAC 회수금삭제_실행(파주운정2택지5공구)" xfId="2963"/>
    <cellStyle name="_인원계획표 _투찰서(시화조력)_실행(파주운정2택지5공구)" xfId="2964"/>
    <cellStyle name="_인원계획표 _투찰서_실행(운산조탑도로)" xfId="2965"/>
    <cellStyle name="_인원계획표 _투찰서_실행(파주운정2택지5공구)" xfId="2966"/>
    <cellStyle name="_인원계획표 _흥산-구룡" xfId="2967"/>
    <cellStyle name="_인원계획표 _흥산-구룡_030902 아산154KV 관로 전기공사" xfId="2968"/>
    <cellStyle name="_인원계획표 _흥산-구룡_030902 아산154KV 관로 전기공사_무량산출()" xfId="2969"/>
    <cellStyle name="_인원계획표 _흥산-구룡_030902 아산154KV 관로 전기공사_무량산출()_Inst. BM(한국항공_사천)" xfId="2970"/>
    <cellStyle name="_인원계획표 _흥산-구룡_030902 아산154KV 관로 전기공사_무량산출()_무량산출()" xfId="2971"/>
    <cellStyle name="_인원계획표 _흥산-구룡_030902 아산154KV 관로 전기공사_무량산출()_무량산출(신설조립공장)" xfId="2972"/>
    <cellStyle name="_인원계획표 _흥산-구룡_도급계약내역서(공배2단계)-정배수지" xfId="2973"/>
    <cellStyle name="_인원계획표 _흥산-구룡_도급계약내역서(공배2단계)-정배수지_실행(운산조탑도로)" xfId="2974"/>
    <cellStyle name="_인원계획표 _흥산-구룡_도급계약내역서(공배2단계)-정배수지_실행(파주운정2택지5공구)" xfId="2975"/>
    <cellStyle name="_인원계획표 _흥산-구룡_무량산출()" xfId="2976"/>
    <cellStyle name="_인원계획표 _흥산-구룡_무량산출()_Inst. BM(한국항공_사천)" xfId="2977"/>
    <cellStyle name="_인원계획표 _흥산-구룡_무량산출()_무량산출()" xfId="2978"/>
    <cellStyle name="_인원계획표 _흥산-구룡_무량산출()_무량산출(신설조립공장)" xfId="2979"/>
    <cellStyle name="_인원계획표 _흥산-구룡_실행(운산조탑도로)" xfId="2980"/>
    <cellStyle name="_인원계획표 _흥산-구룡_실행(파주운정2택지5공구)" xfId="2981"/>
    <cellStyle name="_인원계획표 _흥산-구룡_실행예산서" xfId="2982"/>
    <cellStyle name="_인원계획표 _흥산-구룡_실행예산서(3공구)" xfId="2983"/>
    <cellStyle name="_인원계획표 _흥산-구룡_실행예산서(3공구)_030902 아산154KV 관로 전기공사" xfId="2984"/>
    <cellStyle name="_인원계획표 _흥산-구룡_실행예산서(3공구)_030902 아산154KV 관로 전기공사_무량산출()" xfId="2985"/>
    <cellStyle name="_인원계획표 _흥산-구룡_실행예산서(3공구)_030902 아산154KV 관로 전기공사_무량산출()_Inst. BM(한국항공_사천)" xfId="2986"/>
    <cellStyle name="_인원계획표 _흥산-구룡_실행예산서(3공구)_030902 아산154KV 관로 전기공사_무량산출()_무량산출()" xfId="2987"/>
    <cellStyle name="_인원계획표 _흥산-구룡_실행예산서(3공구)_030902 아산154KV 관로 전기공사_무량산출()_무량산출(신설조립공장)" xfId="2988"/>
    <cellStyle name="_인원계획표 _흥산-구룡_실행예산서(3공구)_도급계약내역서(공배2단계)-정배수지" xfId="2989"/>
    <cellStyle name="_인원계획표 _흥산-구룡_실행예산서(3공구)_도급계약내역서(공배2단계)-정배수지_실행(운산조탑도로)" xfId="2990"/>
    <cellStyle name="_인원계획표 _흥산-구룡_실행예산서(3공구)_도급계약내역서(공배2단계)-정배수지_실행(파주운정2택지5공구)" xfId="2991"/>
    <cellStyle name="_인원계획표 _흥산-구룡_실행예산서(3공구)_무량산출()" xfId="2992"/>
    <cellStyle name="_인원계획표 _흥산-구룡_실행예산서(3공구)_무량산출()_Inst. BM(한국항공_사천)" xfId="2993"/>
    <cellStyle name="_인원계획표 _흥산-구룡_실행예산서(3공구)_무량산출()_무량산출()" xfId="2994"/>
    <cellStyle name="_인원계획표 _흥산-구룡_실행예산서(3공구)_무량산출()_무량산출(신설조립공장)" xfId="2995"/>
    <cellStyle name="_인원계획표 _흥산-구룡_실행예산서(3공구)_실행(운산조탑도로)" xfId="2996"/>
    <cellStyle name="_인원계획표 _흥산-구룡_실행예산서(3공구)_실행(파주운정2택지5공구)" xfId="2997"/>
    <cellStyle name="_인원계획표 _흥산-구룡_실행예산서(문산IC)" xfId="2998"/>
    <cellStyle name="_인원계획표 _흥산-구룡_실행예산서(문산IC)_030902 아산154KV 관로 전기공사" xfId="2999"/>
    <cellStyle name="_인원계획표 _흥산-구룡_실행예산서(문산IC)_030902 아산154KV 관로 전기공사_무량산출()" xfId="3000"/>
    <cellStyle name="_인원계획표 _흥산-구룡_실행예산서(문산IC)_030902 아산154KV 관로 전기공사_무량산출()_Inst. BM(한국항공_사천)" xfId="3001"/>
    <cellStyle name="_인원계획표 _흥산-구룡_실행예산서(문산IC)_030902 아산154KV 관로 전기공사_무량산출()_무량산출()" xfId="3002"/>
    <cellStyle name="_인원계획표 _흥산-구룡_실행예산서(문산IC)_030902 아산154KV 관로 전기공사_무량산출()_무량산출(신설조립공장)" xfId="3003"/>
    <cellStyle name="_인원계획표 _흥산-구룡_실행예산서(문산IC)_도급계약내역서(공배2단계)-정배수지" xfId="3004"/>
    <cellStyle name="_인원계획표 _흥산-구룡_실행예산서(문산IC)_도급계약내역서(공배2단계)-정배수지_실행(운산조탑도로)" xfId="3005"/>
    <cellStyle name="_인원계획표 _흥산-구룡_실행예산서(문산IC)_도급계약내역서(공배2단계)-정배수지_실행(파주운정2택지5공구)" xfId="3006"/>
    <cellStyle name="_인원계획표 _흥산-구룡_실행예산서(문산IC)_무량산출()" xfId="3007"/>
    <cellStyle name="_인원계획표 _흥산-구룡_실행예산서(문산IC)_무량산출()_Inst. BM(한국항공_사천)" xfId="3008"/>
    <cellStyle name="_인원계획표 _흥산-구룡_실행예산서(문산IC)_무량산출()_무량산출()" xfId="3009"/>
    <cellStyle name="_인원계획표 _흥산-구룡_실행예산서(문산IC)_무량산출()_무량산출(신설조립공장)" xfId="3010"/>
    <cellStyle name="_인원계획표 _흥산-구룡_실행예산서(문산IC)_실행(운산조탑도로)" xfId="3011"/>
    <cellStyle name="_인원계획표 _흥산-구룡_실행예산서(문산IC)_실행(파주운정2택지5공구)" xfId="3012"/>
    <cellStyle name="_인원계획표 _흥산-구룡_실행예산서_030902 아산154KV 관로 전기공사" xfId="3013"/>
    <cellStyle name="_인원계획표 _흥산-구룡_실행예산서_030902 아산154KV 관로 전기공사_무량산출()" xfId="3014"/>
    <cellStyle name="_인원계획표 _흥산-구룡_실행예산서_030902 아산154KV 관로 전기공사_무량산출()_Inst. BM(한국항공_사천)" xfId="3015"/>
    <cellStyle name="_인원계획표 _흥산-구룡_실행예산서_030902 아산154KV 관로 전기공사_무량산출()_무량산출()" xfId="3016"/>
    <cellStyle name="_인원계획표 _흥산-구룡_실행예산서_030902 아산154KV 관로 전기공사_무량산출()_무량산출(신설조립공장)" xfId="3017"/>
    <cellStyle name="_인원계획표 _흥산-구룡_실행예산서_도급계약내역서(공배2단계)-정배수지" xfId="3018"/>
    <cellStyle name="_인원계획표 _흥산-구룡_실행예산서_도급계약내역서(공배2단계)-정배수지_실행(운산조탑도로)" xfId="3019"/>
    <cellStyle name="_인원계획표 _흥산-구룡_실행예산서_도급계약내역서(공배2단계)-정배수지_실행(파주운정2택지5공구)" xfId="3020"/>
    <cellStyle name="_인원계획표 _흥산-구룡_실행예산서_무량산출()" xfId="3021"/>
    <cellStyle name="_인원계획표 _흥산-구룡_실행예산서_무량산출()_Inst. BM(한국항공_사천)" xfId="3022"/>
    <cellStyle name="_인원계획표 _흥산-구룡_실행예산서_무량산출()_무량산출()" xfId="3023"/>
    <cellStyle name="_인원계획표 _흥산-구룡_실행예산서_무량산출()_무량산출(신설조립공장)" xfId="3024"/>
    <cellStyle name="_인원계획표 _흥산-구룡_실행예산서_실행(운산조탑도로)" xfId="3025"/>
    <cellStyle name="_인원계획표 _흥산-구룡_실행예산서_실행(파주운정2택지5공구)" xfId="3026"/>
    <cellStyle name="_인원계획표 _흥산-구룡_원자재투입현황(03.7월)2" xfId="3027"/>
    <cellStyle name="_인원계획표 _흥산-구룡_원자재투입현황(03.7월)2_실행(운산조탑도로)" xfId="3028"/>
    <cellStyle name="_인원계획표 _흥산-구룡_원자재투입현황(03.7월)2_실행(파주운정2택지5공구)" xfId="3029"/>
    <cellStyle name="_일위대가" xfId="3030"/>
    <cellStyle name="_일위대가표-2" xfId="3031"/>
    <cellStyle name="_임목폐기물(주공)-최종0225" xfId="3032"/>
    <cellStyle name="_임목폐기물(주공)-최종-1" xfId="3033"/>
    <cellStyle name="_임목폐기물(주공)-최종-3" xfId="3034"/>
    <cellStyle name="_입찰표지 " xfId="23"/>
    <cellStyle name="_입찰표지 _030902 아산154KV 관로 전기공사" xfId="3035"/>
    <cellStyle name="_입찰표지 _030902 아산154KV 관로 전기공사_무량산출()" xfId="3036"/>
    <cellStyle name="_입찰표지 _030902 아산154KV 관로 전기공사_무량산출()_Inst. BM(한국항공_사천)" xfId="3037"/>
    <cellStyle name="_입찰표지 _030902 아산154KV 관로 전기공사_무량산출()_무량산출()" xfId="3038"/>
    <cellStyle name="_입찰표지 _030902 아산154KV 관로 전기공사_무량산출()_무량산출(신설조립공장)" xfId="3039"/>
    <cellStyle name="_입찰표지 _Book5" xfId="3040"/>
    <cellStyle name="_입찰표지 _Book5_무량산출()" xfId="3041"/>
    <cellStyle name="_입찰표지 _Book5_무량산출()_Inst. BM(한국항공_사천)" xfId="3042"/>
    <cellStyle name="_입찰표지 _Book5_무량산출()_무량산출()" xfId="3043"/>
    <cellStyle name="_입찰표지 _Book5_무량산출()_무량산출(신설조립공장)" xfId="3044"/>
    <cellStyle name="_입찰표지 _검암2차사전공사(본사검토) " xfId="5"/>
    <cellStyle name="_입찰표지 _도급계약내역서(공배2단계)-정배수지" xfId="3045"/>
    <cellStyle name="_입찰표지 _도급계약내역서(공배2단계)-정배수지_실행(운산조탑도로)" xfId="3046"/>
    <cellStyle name="_입찰표지 _도급계약내역서(공배2단계)-정배수지_실행(파주운정2택지5공구)" xfId="3047"/>
    <cellStyle name="_입찰표지 _무량산출()" xfId="3048"/>
    <cellStyle name="_입찰표지 _무량산출()_Inst. BM(한국항공_사천)" xfId="3049"/>
    <cellStyle name="_입찰표지 _무량산출()_무량산출()" xfId="3050"/>
    <cellStyle name="_입찰표지 _무량산출()_무량산출(신설조립공장)" xfId="3051"/>
    <cellStyle name="_입찰표지 _부대입찰결과" xfId="3052"/>
    <cellStyle name="_입찰표지 _부대입찰결과_실행(운산조탑도로)" xfId="3053"/>
    <cellStyle name="_입찰표지 _부대입찰결과_실행(파주운정2택지5공구)" xfId="3054"/>
    <cellStyle name="_입찰표지 _부대입찰송부" xfId="3055"/>
    <cellStyle name="_입찰표지 _부대입찰송부(무안광주)" xfId="3056"/>
    <cellStyle name="_입찰표지 _부대입찰송부(무안광주)_실행(운산조탑도로)" xfId="3057"/>
    <cellStyle name="_입찰표지 _부대입찰송부(무안광주)_실행(파주운정2택지5공구)" xfId="3058"/>
    <cellStyle name="_입찰표지 _부대입찰송부_실행(운산조탑도로)" xfId="3059"/>
    <cellStyle name="_입찰표지 _부대입찰송부_실행(파주운정2택지5공구)" xfId="3060"/>
    <cellStyle name="_입찰표지 _부대입찰조정" xfId="3061"/>
    <cellStyle name="_입찰표지 _부대입찰조정(광릉숲)" xfId="3062"/>
    <cellStyle name="_입찰표지 _부대입찰조정(광릉숲)_실행(운산조탑도로)" xfId="3063"/>
    <cellStyle name="_입찰표지 _부대입찰조정(광릉숲)_실행(파주운정2택지5공구)" xfId="3064"/>
    <cellStyle name="_입찰표지 _부대입찰조정_실행(운산조탑도로)" xfId="3065"/>
    <cellStyle name="_입찰표지 _부대입찰조정_실행(파주운정2택지5공구)" xfId="3066"/>
    <cellStyle name="_입찰표지 _부대입찰특별조건및내역송부" xfId="3067"/>
    <cellStyle name="_입찰표지 _부대입찰특별조건및내역송부(최저가)" xfId="3068"/>
    <cellStyle name="_입찰표지 _부대입찰특별조건및내역송부(최저가)_실행(운산조탑도로)" xfId="3069"/>
    <cellStyle name="_입찰표지 _부대입찰특별조건및내역송부(최저가)_실행(파주운정2택지5공구)" xfId="3070"/>
    <cellStyle name="_입찰표지 _부대입찰특별조건및내역송부_실행(운산조탑도로)" xfId="3071"/>
    <cellStyle name="_입찰표지 _부대입찰특별조건및내역송부_실행(파주운정2택지5공구)" xfId="3072"/>
    <cellStyle name="_입찰표지 _사전공사(토목본사검토) " xfId="75"/>
    <cellStyle name="_입찰표지 _산출내역(전기11.21)" xfId="3073"/>
    <cellStyle name="_입찰표지 _산출내역(전기11.21)_순공사비(전체분)_20070504_PAC 회수금삭제" xfId="3074"/>
    <cellStyle name="_입찰표지 _산출내역(전기11.21)_순공사비(전체분)_20070504_PAC 회수금삭제_순공사비(전체분)_20070504_PAC 회수금삭제" xfId="3075"/>
    <cellStyle name="_입찰표지 _산출내역(전기11.21)_순공사비(전체분)_20070504_PAC 회수금삭제_순공사비(전체분)_20070504_PAC 회수금삭제_실행(파주운정2택지5공구)" xfId="3076"/>
    <cellStyle name="_입찰표지 _산출내역(전기11.21)_순공사비(전체분)_20070504_PAC 회수금삭제_실행(파주운정2택지5공구)" xfId="3077"/>
    <cellStyle name="_입찰표지 _산출내역(전기11.21)_실행(파주운정2택지5공구)" xfId="3078"/>
    <cellStyle name="_입찰표지 _산출내역(전기11.21)_총괄집계및영구설비내역12.22" xfId="3079"/>
    <cellStyle name="_입찰표지 _산출내역(전기11.21)_총괄집계및영구설비내역12.22_순공사비(전체분)_20070504_PAC 회수금삭제" xfId="3080"/>
    <cellStyle name="_입찰표지 _산출내역(전기11.21)_총괄집계및영구설비내역12.22_순공사비(전체분)_20070504_PAC 회수금삭제_순공사비(전체분)_20070504_PAC 회수금삭제" xfId="3081"/>
    <cellStyle name="_입찰표지 _산출내역(전기11.21)_총괄집계및영구설비내역12.22_순공사비(전체분)_20070504_PAC 회수금삭제_순공사비(전체분)_20070504_PAC 회수금삭제_실행(파주운정2택지5공구)" xfId="3082"/>
    <cellStyle name="_입찰표지 _산출내역(전기11.21)_총괄집계및영구설비내역12.22_순공사비(전체분)_20070504_PAC 회수금삭제_실행(파주운정2택지5공구)" xfId="3083"/>
    <cellStyle name="_입찰표지 _산출내역(전기11.21)_총괄집계및영구설비내역12.22_실행(파주운정2택지5공구)" xfId="3084"/>
    <cellStyle name="_입찰표지 _산출내역서(양식검토)" xfId="3085"/>
    <cellStyle name="_입찰표지 _산출내역서(양식검토)_순공사비(전체분)_20070504_PAC 회수금삭제" xfId="3086"/>
    <cellStyle name="_입찰표지 _산출내역서(양식검토)_순공사비(전체분)_20070504_PAC 회수금삭제_순공사비(전체분)_20070504_PAC 회수금삭제" xfId="3087"/>
    <cellStyle name="_입찰표지 _산출내역서(양식검토)_순공사비(전체분)_20070504_PAC 회수금삭제_순공사비(전체분)_20070504_PAC 회수금삭제_실행(파주운정2택지5공구)" xfId="3088"/>
    <cellStyle name="_입찰표지 _산출내역서(양식검토)_순공사비(전체분)_20070504_PAC 회수금삭제_실행(파주운정2택지5공구)" xfId="3089"/>
    <cellStyle name="_입찰표지 _산출내역서(양식검토)_실행(파주운정2택지5공구)" xfId="3090"/>
    <cellStyle name="_입찰표지 _순공사비(전체분)_20070504_PAC 회수금삭제" xfId="3091"/>
    <cellStyle name="_입찰표지 _순공사비(전체분)_20070504_PAC 회수금삭제_순공사비(전체분)_20070504_PAC 회수금삭제" xfId="3092"/>
    <cellStyle name="_입찰표지 _순공사비(전체분)_20070504_PAC 회수금삭제_순공사비(전체분)_20070504_PAC 회수금삭제_실행(파주운정2택지5공구)" xfId="3093"/>
    <cellStyle name="_입찰표지 _순공사비(전체분)_20070504_PAC 회수금삭제_실행(파주운정2택지5공구)" xfId="3094"/>
    <cellStyle name="_입찰표지 _실행(운산조탑도로)" xfId="3095"/>
    <cellStyle name="_입찰표지 _실행(파주운정2택지5공구)" xfId="3096"/>
    <cellStyle name="_입찰표지 _실행예산내역서" xfId="3097"/>
    <cellStyle name="_입찰표지 _실행예산내역서_무량산출()" xfId="3098"/>
    <cellStyle name="_입찰표지 _실행예산내역서_무량산출()_Inst. BM(한국항공_사천)" xfId="3099"/>
    <cellStyle name="_입찰표지 _실행예산내역서_무량산출()_무량산출()" xfId="3100"/>
    <cellStyle name="_입찰표지 _실행예산내역서_무량산출()_무량산출(신설조립공장)" xfId="3101"/>
    <cellStyle name="_입찰표지 _실행예산서" xfId="3102"/>
    <cellStyle name="_입찰표지 _실행예산서(3공구)" xfId="3103"/>
    <cellStyle name="_입찰표지 _실행예산서(3공구)_030902 아산154KV 관로 전기공사" xfId="3104"/>
    <cellStyle name="_입찰표지 _실행예산서(3공구)_030902 아산154KV 관로 전기공사_무량산출()" xfId="3105"/>
    <cellStyle name="_입찰표지 _실행예산서(3공구)_030902 아산154KV 관로 전기공사_무량산출()_Inst. BM(한국항공_사천)" xfId="3106"/>
    <cellStyle name="_입찰표지 _실행예산서(3공구)_030902 아산154KV 관로 전기공사_무량산출()_무량산출()" xfId="3107"/>
    <cellStyle name="_입찰표지 _실행예산서(3공구)_030902 아산154KV 관로 전기공사_무량산출()_무량산출(신설조립공장)" xfId="3108"/>
    <cellStyle name="_입찰표지 _실행예산서(3공구)_도급계약내역서(공배2단계)-정배수지" xfId="3109"/>
    <cellStyle name="_입찰표지 _실행예산서(3공구)_도급계약내역서(공배2단계)-정배수지_실행(운산조탑도로)" xfId="3110"/>
    <cellStyle name="_입찰표지 _실행예산서(3공구)_도급계약내역서(공배2단계)-정배수지_실행(파주운정2택지5공구)" xfId="3111"/>
    <cellStyle name="_입찰표지 _실행예산서(3공구)_무량산출()" xfId="3112"/>
    <cellStyle name="_입찰표지 _실행예산서(3공구)_무량산출()_Inst. BM(한국항공_사천)" xfId="3113"/>
    <cellStyle name="_입찰표지 _실행예산서(3공구)_무량산출()_무량산출()" xfId="3114"/>
    <cellStyle name="_입찰표지 _실행예산서(3공구)_무량산출()_무량산출(신설조립공장)" xfId="3115"/>
    <cellStyle name="_입찰표지 _실행예산서(3공구)_실행(운산조탑도로)" xfId="3116"/>
    <cellStyle name="_입찰표지 _실행예산서(3공구)_실행(파주운정2택지5공구)" xfId="3117"/>
    <cellStyle name="_입찰표지 _실행예산서(문산IC)" xfId="3118"/>
    <cellStyle name="_입찰표지 _실행예산서(문산IC)_030902 아산154KV 관로 전기공사" xfId="3119"/>
    <cellStyle name="_입찰표지 _실행예산서(문산IC)_030902 아산154KV 관로 전기공사_무량산출()" xfId="3120"/>
    <cellStyle name="_입찰표지 _실행예산서(문산IC)_030902 아산154KV 관로 전기공사_무량산출()_Inst. BM(한국항공_사천)" xfId="3121"/>
    <cellStyle name="_입찰표지 _실행예산서(문산IC)_030902 아산154KV 관로 전기공사_무량산출()_무량산출()" xfId="3122"/>
    <cellStyle name="_입찰표지 _실행예산서(문산IC)_030902 아산154KV 관로 전기공사_무량산출()_무량산출(신설조립공장)" xfId="3123"/>
    <cellStyle name="_입찰표지 _실행예산서(문산IC)_1" xfId="3124"/>
    <cellStyle name="_입찰표지 _실행예산서(문산IC)_1_030902 아산154KV 관로 전기공사" xfId="3125"/>
    <cellStyle name="_입찰표지 _실행예산서(문산IC)_1_030902 아산154KV 관로 전기공사_무량산출()" xfId="3126"/>
    <cellStyle name="_입찰표지 _실행예산서(문산IC)_1_030902 아산154KV 관로 전기공사_무량산출()_Inst. BM(한국항공_사천)" xfId="3127"/>
    <cellStyle name="_입찰표지 _실행예산서(문산IC)_1_030902 아산154KV 관로 전기공사_무량산출()_무량산출()" xfId="3128"/>
    <cellStyle name="_입찰표지 _실행예산서(문산IC)_1_030902 아산154KV 관로 전기공사_무량산출()_무량산출(신설조립공장)" xfId="3129"/>
    <cellStyle name="_입찰표지 _실행예산서(문산IC)_1_도급계약내역서(공배2단계)-정배수지" xfId="3130"/>
    <cellStyle name="_입찰표지 _실행예산서(문산IC)_1_도급계약내역서(공배2단계)-정배수지_실행(운산조탑도로)" xfId="3131"/>
    <cellStyle name="_입찰표지 _실행예산서(문산IC)_1_도급계약내역서(공배2단계)-정배수지_실행(파주운정2택지5공구)" xfId="3132"/>
    <cellStyle name="_입찰표지 _실행예산서(문산IC)_1_무량산출()" xfId="3133"/>
    <cellStyle name="_입찰표지 _실행예산서(문산IC)_1_무량산출()_Inst. BM(한국항공_사천)" xfId="3134"/>
    <cellStyle name="_입찰표지 _실행예산서(문산IC)_1_무량산출()_무량산출()" xfId="3135"/>
    <cellStyle name="_입찰표지 _실행예산서(문산IC)_1_무량산출()_무량산출(신설조립공장)" xfId="3136"/>
    <cellStyle name="_입찰표지 _실행예산서(문산IC)_1_실행(운산조탑도로)" xfId="3137"/>
    <cellStyle name="_입찰표지 _실행예산서(문산IC)_1_실행(파주운정2택지5공구)" xfId="3138"/>
    <cellStyle name="_입찰표지 _실행예산서(문산IC)_도급계약내역서(공배2단계)-정배수지" xfId="3139"/>
    <cellStyle name="_입찰표지 _실행예산서(문산IC)_도급계약내역서(공배2단계)-정배수지_실행(운산조탑도로)" xfId="3140"/>
    <cellStyle name="_입찰표지 _실행예산서(문산IC)_도급계약내역서(공배2단계)-정배수지_실행(파주운정2택지5공구)" xfId="3141"/>
    <cellStyle name="_입찰표지 _실행예산서(문산IC)_무량산출()" xfId="3142"/>
    <cellStyle name="_입찰표지 _실행예산서(문산IC)_무량산출()_Inst. BM(한국항공_사천)" xfId="3143"/>
    <cellStyle name="_입찰표지 _실행예산서(문산IC)_무량산출()_무량산출()" xfId="3144"/>
    <cellStyle name="_입찰표지 _실행예산서(문산IC)_무량산출()_무량산출(신설조립공장)" xfId="3145"/>
    <cellStyle name="_입찰표지 _실행예산서(문산IC)_실행(운산조탑도로)" xfId="3146"/>
    <cellStyle name="_입찰표지 _실행예산서(문산IC)_실행(파주운정2택지5공구)" xfId="3147"/>
    <cellStyle name="_입찰표지 _실행예산서(문산IC)_실행예산서" xfId="3148"/>
    <cellStyle name="_입찰표지 _실행예산서(문산IC)_실행예산서(3공구)" xfId="3149"/>
    <cellStyle name="_입찰표지 _실행예산서(문산IC)_실행예산서(3공구)_030902 아산154KV 관로 전기공사" xfId="3150"/>
    <cellStyle name="_입찰표지 _실행예산서(문산IC)_실행예산서(3공구)_030902 아산154KV 관로 전기공사_무량산출()" xfId="3151"/>
    <cellStyle name="_입찰표지 _실행예산서(문산IC)_실행예산서(3공구)_030902 아산154KV 관로 전기공사_무량산출()_Inst. BM(한국항공_사천)" xfId="3152"/>
    <cellStyle name="_입찰표지 _실행예산서(문산IC)_실행예산서(3공구)_030902 아산154KV 관로 전기공사_무량산출()_무량산출()" xfId="3153"/>
    <cellStyle name="_입찰표지 _실행예산서(문산IC)_실행예산서(3공구)_030902 아산154KV 관로 전기공사_무량산출()_무량산출(신설조립공장)" xfId="3154"/>
    <cellStyle name="_입찰표지 _실행예산서(문산IC)_실행예산서(3공구)_도급계약내역서(공배2단계)-정배수지" xfId="3155"/>
    <cellStyle name="_입찰표지 _실행예산서(문산IC)_실행예산서(3공구)_도급계약내역서(공배2단계)-정배수지_실행(운산조탑도로)" xfId="3156"/>
    <cellStyle name="_입찰표지 _실행예산서(문산IC)_실행예산서(3공구)_도급계약내역서(공배2단계)-정배수지_실행(파주운정2택지5공구)" xfId="3157"/>
    <cellStyle name="_입찰표지 _실행예산서(문산IC)_실행예산서(3공구)_무량산출()" xfId="3158"/>
    <cellStyle name="_입찰표지 _실행예산서(문산IC)_실행예산서(3공구)_무량산출()_Inst. BM(한국항공_사천)" xfId="3159"/>
    <cellStyle name="_입찰표지 _실행예산서(문산IC)_실행예산서(3공구)_무량산출()_무량산출()" xfId="3160"/>
    <cellStyle name="_입찰표지 _실행예산서(문산IC)_실행예산서(3공구)_무량산출()_무량산출(신설조립공장)" xfId="3161"/>
    <cellStyle name="_입찰표지 _실행예산서(문산IC)_실행예산서(3공구)_실행(운산조탑도로)" xfId="3162"/>
    <cellStyle name="_입찰표지 _실행예산서(문산IC)_실행예산서(3공구)_실행(파주운정2택지5공구)" xfId="3163"/>
    <cellStyle name="_입찰표지 _실행예산서(문산IC)_실행예산서(문산IC)" xfId="3164"/>
    <cellStyle name="_입찰표지 _실행예산서(문산IC)_실행예산서(문산IC)_030902 아산154KV 관로 전기공사" xfId="3165"/>
    <cellStyle name="_입찰표지 _실행예산서(문산IC)_실행예산서(문산IC)_030902 아산154KV 관로 전기공사_무량산출()" xfId="3166"/>
    <cellStyle name="_입찰표지 _실행예산서(문산IC)_실행예산서(문산IC)_030902 아산154KV 관로 전기공사_무량산출()_Inst. BM(한국항공_사천)" xfId="3167"/>
    <cellStyle name="_입찰표지 _실행예산서(문산IC)_실행예산서(문산IC)_030902 아산154KV 관로 전기공사_무량산출()_무량산출()" xfId="3168"/>
    <cellStyle name="_입찰표지 _실행예산서(문산IC)_실행예산서(문산IC)_030902 아산154KV 관로 전기공사_무량산출()_무량산출(신설조립공장)" xfId="3169"/>
    <cellStyle name="_입찰표지 _실행예산서(문산IC)_실행예산서(문산IC)_도급계약내역서(공배2단계)-정배수지" xfId="3170"/>
    <cellStyle name="_입찰표지 _실행예산서(문산IC)_실행예산서(문산IC)_도급계약내역서(공배2단계)-정배수지_실행(운산조탑도로)" xfId="3171"/>
    <cellStyle name="_입찰표지 _실행예산서(문산IC)_실행예산서(문산IC)_도급계약내역서(공배2단계)-정배수지_실행(파주운정2택지5공구)" xfId="3172"/>
    <cellStyle name="_입찰표지 _실행예산서(문산IC)_실행예산서(문산IC)_무량산출()" xfId="3173"/>
    <cellStyle name="_입찰표지 _실행예산서(문산IC)_실행예산서(문산IC)_무량산출()_Inst. BM(한국항공_사천)" xfId="3174"/>
    <cellStyle name="_입찰표지 _실행예산서(문산IC)_실행예산서(문산IC)_무량산출()_무량산출()" xfId="3175"/>
    <cellStyle name="_입찰표지 _실행예산서(문산IC)_실행예산서(문산IC)_무량산출()_무량산출(신설조립공장)" xfId="3176"/>
    <cellStyle name="_입찰표지 _실행예산서(문산IC)_실행예산서(문산IC)_실행(운산조탑도로)" xfId="3177"/>
    <cellStyle name="_입찰표지 _실행예산서(문산IC)_실행예산서(문산IC)_실행(파주운정2택지5공구)" xfId="3178"/>
    <cellStyle name="_입찰표지 _실행예산서(문산IC)_실행예산서_030902 아산154KV 관로 전기공사" xfId="3179"/>
    <cellStyle name="_입찰표지 _실행예산서(문산IC)_실행예산서_030902 아산154KV 관로 전기공사_무량산출()" xfId="3180"/>
    <cellStyle name="_입찰표지 _실행예산서(문산IC)_실행예산서_030902 아산154KV 관로 전기공사_무량산출()_Inst. BM(한국항공_사천)" xfId="3181"/>
    <cellStyle name="_입찰표지 _실행예산서(문산IC)_실행예산서_030902 아산154KV 관로 전기공사_무량산출()_무량산출()" xfId="3182"/>
    <cellStyle name="_입찰표지 _실행예산서(문산IC)_실행예산서_030902 아산154KV 관로 전기공사_무량산출()_무량산출(신설조립공장)" xfId="3183"/>
    <cellStyle name="_입찰표지 _실행예산서(문산IC)_실행예산서_도급계약내역서(공배2단계)-정배수지" xfId="3184"/>
    <cellStyle name="_입찰표지 _실행예산서(문산IC)_실행예산서_도급계약내역서(공배2단계)-정배수지_실행(운산조탑도로)" xfId="3185"/>
    <cellStyle name="_입찰표지 _실행예산서(문산IC)_실행예산서_도급계약내역서(공배2단계)-정배수지_실행(파주운정2택지5공구)" xfId="3186"/>
    <cellStyle name="_입찰표지 _실행예산서(문산IC)_실행예산서_무량산출()" xfId="3187"/>
    <cellStyle name="_입찰표지 _실행예산서(문산IC)_실행예산서_무량산출()_Inst. BM(한국항공_사천)" xfId="3188"/>
    <cellStyle name="_입찰표지 _실행예산서(문산IC)_실행예산서_무량산출()_무량산출()" xfId="3189"/>
    <cellStyle name="_입찰표지 _실행예산서(문산IC)_실행예산서_무량산출()_무량산출(신설조립공장)" xfId="3190"/>
    <cellStyle name="_입찰표지 _실행예산서(문산IC)_실행예산서_실행(운산조탑도로)" xfId="3191"/>
    <cellStyle name="_입찰표지 _실행예산서(문산IC)_실행예산서_실행(파주운정2택지5공구)" xfId="3192"/>
    <cellStyle name="_입찰표지 _실행예산서(문산IC)_원자재투입현황(03.7월)2" xfId="3193"/>
    <cellStyle name="_입찰표지 _실행예산서(문산IC)_원자재투입현황(03.7월)2_실행(운산조탑도로)" xfId="3194"/>
    <cellStyle name="_입찰표지 _실행예산서(문산IC)_원자재투입현황(03.7월)2_실행(파주운정2택지5공구)" xfId="3195"/>
    <cellStyle name="_입찰표지 _실행예산서_030902 아산154KV 관로 전기공사" xfId="3196"/>
    <cellStyle name="_입찰표지 _실행예산서_030902 아산154KV 관로 전기공사_무량산출()" xfId="3197"/>
    <cellStyle name="_입찰표지 _실행예산서_030902 아산154KV 관로 전기공사_무량산출()_Inst. BM(한국항공_사천)" xfId="3198"/>
    <cellStyle name="_입찰표지 _실행예산서_030902 아산154KV 관로 전기공사_무량산출()_무량산출()" xfId="3199"/>
    <cellStyle name="_입찰표지 _실행예산서_030902 아산154KV 관로 전기공사_무량산출()_무량산출(신설조립공장)" xfId="3200"/>
    <cellStyle name="_입찰표지 _실행예산서_도급계약내역서(공배2단계)-정배수지" xfId="3201"/>
    <cellStyle name="_입찰표지 _실행예산서_도급계약내역서(공배2단계)-정배수지_실행(운산조탑도로)" xfId="3202"/>
    <cellStyle name="_입찰표지 _실행예산서_도급계약내역서(공배2단계)-정배수지_실행(파주운정2택지5공구)" xfId="3203"/>
    <cellStyle name="_입찰표지 _실행예산서_무량산출()" xfId="3204"/>
    <cellStyle name="_입찰표지 _실행예산서_무량산출()_Inst. BM(한국항공_사천)" xfId="3205"/>
    <cellStyle name="_입찰표지 _실행예산서_무량산출()_무량산출()" xfId="3206"/>
    <cellStyle name="_입찰표지 _실행예산서_무량산출()_무량산출(신설조립공장)" xfId="3207"/>
    <cellStyle name="_입찰표지 _실행예산서_실행(운산조탑도로)" xfId="3208"/>
    <cellStyle name="_입찰표지 _실행예산서_실행(파주운정2택지5공구)" xfId="3209"/>
    <cellStyle name="_입찰표지 _원가계산서" xfId="3210"/>
    <cellStyle name="_입찰표지 _원가계산서,총괄산출내역서-2005" xfId="3211"/>
    <cellStyle name="_입찰표지 _원가계산서,총괄산출내역서-2005_순공사비(전체분)_20070504_PAC 회수금삭제" xfId="3212"/>
    <cellStyle name="_입찰표지 _원가계산서,총괄산출내역서-2005_순공사비(전체분)_20070504_PAC 회수금삭제_순공사비(전체분)_20070504_PAC 회수금삭제" xfId="3213"/>
    <cellStyle name="_입찰표지 _원가계산서,총괄산출내역서-2005_순공사비(전체분)_20070504_PAC 회수금삭제_순공사비(전체분)_20070504_PAC 회수금삭제_실행(파주운정2택지5공구)" xfId="3214"/>
    <cellStyle name="_입찰표지 _원가계산서,총괄산출내역서-2005_순공사비(전체분)_20070504_PAC 회수금삭제_실행(파주운정2택지5공구)" xfId="3215"/>
    <cellStyle name="_입찰표지 _원가계산서,총괄산출내역서-2005_실행(파주운정2택지5공구)" xfId="3216"/>
    <cellStyle name="_입찰표지 _원가계산서_순공사비(전체분)_20070504_PAC 회수금삭제" xfId="3217"/>
    <cellStyle name="_입찰표지 _원가계산서_순공사비(전체분)_20070504_PAC 회수금삭제_순공사비(전체분)_20070504_PAC 회수금삭제" xfId="3218"/>
    <cellStyle name="_입찰표지 _원가계산서_순공사비(전체분)_20070504_PAC 회수금삭제_순공사비(전체분)_20070504_PAC 회수금삭제_실행(파주운정2택지5공구)" xfId="3219"/>
    <cellStyle name="_입찰표지 _원가계산서_순공사비(전체분)_20070504_PAC 회수금삭제_실행(파주운정2택지5공구)" xfId="3220"/>
    <cellStyle name="_입찰표지 _원가계산서_실행(파주운정2택지5공구)" xfId="3221"/>
    <cellStyle name="_입찰표지 _원자재투입현황(03.7월)2" xfId="3222"/>
    <cellStyle name="_입찰표지 _원자재투입현황(03.7월)2_실행(운산조탑도로)" xfId="3223"/>
    <cellStyle name="_입찰표지 _원자재투입현황(03.7월)2_실행(파주운정2택지5공구)" xfId="3224"/>
    <cellStyle name="_입찰표지 _총괄집계및영구설비내역12.22" xfId="3225"/>
    <cellStyle name="_입찰표지 _총괄집계및영구설비내역12.22_순공사비(전체분)_20070504_PAC 회수금삭제" xfId="3226"/>
    <cellStyle name="_입찰표지 _총괄집계및영구설비내역12.22_순공사비(전체분)_20070504_PAC 회수금삭제_순공사비(전체분)_20070504_PAC 회수금삭제" xfId="3227"/>
    <cellStyle name="_입찰표지 _총괄집계및영구설비내역12.22_순공사비(전체분)_20070504_PAC 회수금삭제_순공사비(전체분)_20070504_PAC 회수금삭제_실행(파주운정2택지5공구)" xfId="3228"/>
    <cellStyle name="_입찰표지 _총괄집계및영구설비내역12.22_순공사비(전체분)_20070504_PAC 회수금삭제_실행(파주운정2택지5공구)" xfId="3229"/>
    <cellStyle name="_입찰표지 _총괄집계및영구설비내역12.22_실행(파주운정2택지5공구)" xfId="3230"/>
    <cellStyle name="_입찰표지 _총괄집계및영구설비내역12.22_총괄집계및영구설비내역12.22" xfId="3231"/>
    <cellStyle name="_입찰표지 _총괄집계및영구설비내역12.22_총괄집계및영구설비내역12.22_순공사비(전체분)_20070504_PAC 회수금삭제" xfId="3232"/>
    <cellStyle name="_입찰표지 _총괄집계및영구설비내역12.22_총괄집계및영구설비내역12.22_순공사비(전체분)_20070504_PAC 회수금삭제_순공사비(전체분)_20070504_PAC 회수금삭제" xfId="3233"/>
    <cellStyle name="_입찰표지 _총괄집계및영구설비내역12.22_총괄집계및영구설비내역12.22_순공사비(전체분)_20070504_PAC 회수금삭제_순공사비(전체분)_20070504_PAC 회수금삭제_실행(파주운정2택지5공구)" xfId="3234"/>
    <cellStyle name="_입찰표지 _총괄집계및영구설비내역12.22_총괄집계및영구설비내역12.22_순공사비(전체분)_20070504_PAC 회수금삭제_실행(파주운정2택지5공구)" xfId="3235"/>
    <cellStyle name="_입찰표지 _총괄집계및영구설비내역12.22_총괄집계및영구설비내역12.22_실행(파주운정2택지5공구)" xfId="3236"/>
    <cellStyle name="_입찰표지 _투찰" xfId="3237"/>
    <cellStyle name="_입찰표지 _투찰(14-1)" xfId="3238"/>
    <cellStyle name="_입찰표지 _투찰(14-1)_실행(운산조탑도로)" xfId="3239"/>
    <cellStyle name="_입찰표지 _투찰(14-1)_실행(파주운정2택지5공구)" xfId="3240"/>
    <cellStyle name="_입찰표지 _투찰(14-1)_투찰서" xfId="3241"/>
    <cellStyle name="_입찰표지 _투찰(14-1)_투찰서_실행(운산조탑도로)" xfId="3242"/>
    <cellStyle name="_입찰표지 _투찰(14-1)_투찰서_실행(파주운정2택지5공구)" xfId="3243"/>
    <cellStyle name="_입찰표지 _투찰(8공구)" xfId="3244"/>
    <cellStyle name="_입찰표지 _투찰(8공구)_실행(운산조탑도로)" xfId="3245"/>
    <cellStyle name="_입찰표지 _투찰(8공구)_실행(파주운정2택지5공구)" xfId="3246"/>
    <cellStyle name="_입찰표지 _투찰(고철10-4)" xfId="3247"/>
    <cellStyle name="_입찰표지 _투찰(고철10-4)_실행(운산조탑도로)" xfId="3248"/>
    <cellStyle name="_입찰표지 _투찰(고철10-4)_실행(파주운정2택지5공구)" xfId="3249"/>
    <cellStyle name="_입찰표지 _투찰(고철10-4)_투찰서" xfId="3250"/>
    <cellStyle name="_입찰표지 _투찰(고철10-4)_투찰서_실행(운산조탑도로)" xfId="3251"/>
    <cellStyle name="_입찰표지 _투찰(고철10-4)_투찰서_실행(파주운정2택지5공구)" xfId="3252"/>
    <cellStyle name="_입찰표지 _투찰(무안광주3공구)" xfId="3253"/>
    <cellStyle name="_입찰표지 _투찰(무안광주3공구)_실행(운산조탑도로)" xfId="3254"/>
    <cellStyle name="_입찰표지 _투찰(무안광주3공구)_실행(파주운정2택지5공구)" xfId="3255"/>
    <cellStyle name="_입찰표지 _투찰(토목)" xfId="3256"/>
    <cellStyle name="_입찰표지 _투찰(토목)_실행(운산조탑도로)" xfId="3257"/>
    <cellStyle name="_입찰표지 _투찰(토목)_실행(파주운정2택지5공구)" xfId="3258"/>
    <cellStyle name="_입찰표지 _투찰_1" xfId="3259"/>
    <cellStyle name="_입찰표지 _투찰_1_실행(운산조탑도로)" xfId="3260"/>
    <cellStyle name="_입찰표지 _투찰_1_실행(파주운정2택지5공구)" xfId="3261"/>
    <cellStyle name="_입찰표지 _투찰_부대입찰결과" xfId="3262"/>
    <cellStyle name="_입찰표지 _투찰_부대입찰결과_실행(운산조탑도로)" xfId="3263"/>
    <cellStyle name="_입찰표지 _투찰_부대입찰결과_실행(파주운정2택지5공구)" xfId="3264"/>
    <cellStyle name="_입찰표지 _투찰_부대입찰송부" xfId="3265"/>
    <cellStyle name="_입찰표지 _투찰_부대입찰송부_실행(운산조탑도로)" xfId="3266"/>
    <cellStyle name="_입찰표지 _투찰_부대입찰송부_실행(파주운정2택지5공구)" xfId="3267"/>
    <cellStyle name="_입찰표지 _투찰_부대입찰조정" xfId="3268"/>
    <cellStyle name="_입찰표지 _투찰_부대입찰조정_실행(운산조탑도로)" xfId="3269"/>
    <cellStyle name="_입찰표지 _투찰_부대입찰조정_실행(파주운정2택지5공구)" xfId="3270"/>
    <cellStyle name="_입찰표지 _투찰_부대입찰특별조건및내역송부" xfId="3271"/>
    <cellStyle name="_입찰표지 _투찰_부대입찰특별조건및내역송부_실행(운산조탑도로)" xfId="3272"/>
    <cellStyle name="_입찰표지 _투찰_부대입찰특별조건및내역송부_실행(파주운정2택지5공구)" xfId="3273"/>
    <cellStyle name="_입찰표지 _투찰_실행(운산조탑도로)" xfId="3274"/>
    <cellStyle name="_입찰표지 _투찰_실행(파주운정2택지5공구)" xfId="3275"/>
    <cellStyle name="_입찰표지 _투찰_투찰" xfId="3276"/>
    <cellStyle name="_입찰표지 _투찰_투찰(8공구)" xfId="3277"/>
    <cellStyle name="_입찰표지 _투찰_투찰(8공구)_실행(운산조탑도로)" xfId="3278"/>
    <cellStyle name="_입찰표지 _투찰_투찰(8공구)_실행(파주운정2택지5공구)" xfId="3279"/>
    <cellStyle name="_입찰표지 _투찰_투찰(토목)" xfId="3280"/>
    <cellStyle name="_입찰표지 _투찰_투찰(토목)_실행(운산조탑도로)" xfId="3281"/>
    <cellStyle name="_입찰표지 _투찰_투찰(토목)_실행(파주운정2택지5공구)" xfId="3282"/>
    <cellStyle name="_입찰표지 _투찰_투찰_실행(운산조탑도로)" xfId="3283"/>
    <cellStyle name="_입찰표지 _투찰_투찰_실행(파주운정2택지5공구)" xfId="3284"/>
    <cellStyle name="_입찰표지 _투찰_투찰서" xfId="3285"/>
    <cellStyle name="_입찰표지 _투찰_투찰서_실행(운산조탑도로)" xfId="3286"/>
    <cellStyle name="_입찰표지 _투찰_투찰서_실행(파주운정2택지5공구)" xfId="3287"/>
    <cellStyle name="_입찰표지 _투찰서" xfId="3288"/>
    <cellStyle name="_입찰표지 _투찰서(시화)" xfId="3289"/>
    <cellStyle name="_입찰표지 _투찰서(시화)_순공사비(전체분)_20070504_PAC 회수금삭제" xfId="3290"/>
    <cellStyle name="_입찰표지 _투찰서(시화)_순공사비(전체분)_20070504_PAC 회수금삭제_순공사비(전체분)_20070504_PAC 회수금삭제" xfId="3291"/>
    <cellStyle name="_입찰표지 _투찰서(시화)_순공사비(전체분)_20070504_PAC 회수금삭제_순공사비(전체분)_20070504_PAC 회수금삭제_실행(파주운정2택지5공구)" xfId="3292"/>
    <cellStyle name="_입찰표지 _투찰서(시화)_순공사비(전체분)_20070504_PAC 회수금삭제_실행(파주운정2택지5공구)" xfId="3293"/>
    <cellStyle name="_입찰표지 _투찰서(시화)_실행(파주운정2택지5공구)" xfId="3294"/>
    <cellStyle name="_입찰표지 _투찰서(시화조력)" xfId="3295"/>
    <cellStyle name="_입찰표지 _투찰서(시화조력)_순공사비(전체분)_20070504_PAC 회수금삭제" xfId="3296"/>
    <cellStyle name="_입찰표지 _투찰서(시화조력)_순공사비(전체분)_20070504_PAC 회수금삭제_순공사비(전체분)_20070504_PAC 회수금삭제" xfId="3297"/>
    <cellStyle name="_입찰표지 _투찰서(시화조력)_순공사비(전체분)_20070504_PAC 회수금삭제_순공사비(전체분)_20070504_PAC 회수금삭제_실행(파주운정2택지5공구)" xfId="3298"/>
    <cellStyle name="_입찰표지 _투찰서(시화조력)_순공사비(전체분)_20070504_PAC 회수금삭제_실행(파주운정2택지5공구)" xfId="3299"/>
    <cellStyle name="_입찰표지 _투찰서(시화조력)_실행(파주운정2택지5공구)" xfId="3300"/>
    <cellStyle name="_입찰표지 _투찰서_실행(운산조탑도로)" xfId="3301"/>
    <cellStyle name="_입찰표지 _투찰서_실행(파주운정2택지5공구)" xfId="3302"/>
    <cellStyle name="_입찰표지 _흥산-구룡" xfId="3303"/>
    <cellStyle name="_입찰표지 _흥산-구룡_030902 아산154KV 관로 전기공사" xfId="3304"/>
    <cellStyle name="_입찰표지 _흥산-구룡_030902 아산154KV 관로 전기공사_무량산출()" xfId="3305"/>
    <cellStyle name="_입찰표지 _흥산-구룡_030902 아산154KV 관로 전기공사_무량산출()_Inst. BM(한국항공_사천)" xfId="3306"/>
    <cellStyle name="_입찰표지 _흥산-구룡_030902 아산154KV 관로 전기공사_무량산출()_무량산출()" xfId="3307"/>
    <cellStyle name="_입찰표지 _흥산-구룡_030902 아산154KV 관로 전기공사_무량산출()_무량산출(신설조립공장)" xfId="3308"/>
    <cellStyle name="_입찰표지 _흥산-구룡_도급계약내역서(공배2단계)-정배수지" xfId="3309"/>
    <cellStyle name="_입찰표지 _흥산-구룡_도급계약내역서(공배2단계)-정배수지_실행(운산조탑도로)" xfId="3310"/>
    <cellStyle name="_입찰표지 _흥산-구룡_도급계약내역서(공배2단계)-정배수지_실행(파주운정2택지5공구)" xfId="3311"/>
    <cellStyle name="_입찰표지 _흥산-구룡_무량산출()" xfId="3312"/>
    <cellStyle name="_입찰표지 _흥산-구룡_무량산출()_Inst. BM(한국항공_사천)" xfId="3313"/>
    <cellStyle name="_입찰표지 _흥산-구룡_무량산출()_무량산출()" xfId="3314"/>
    <cellStyle name="_입찰표지 _흥산-구룡_무량산출()_무량산출(신설조립공장)" xfId="3315"/>
    <cellStyle name="_입찰표지 _흥산-구룡_실행(운산조탑도로)" xfId="3316"/>
    <cellStyle name="_입찰표지 _흥산-구룡_실행(파주운정2택지5공구)" xfId="3317"/>
    <cellStyle name="_입찰표지 _흥산-구룡_실행예산서" xfId="3318"/>
    <cellStyle name="_입찰표지 _흥산-구룡_실행예산서(3공구)" xfId="3319"/>
    <cellStyle name="_입찰표지 _흥산-구룡_실행예산서(3공구)_030902 아산154KV 관로 전기공사" xfId="3320"/>
    <cellStyle name="_입찰표지 _흥산-구룡_실행예산서(3공구)_030902 아산154KV 관로 전기공사_무량산출()" xfId="3321"/>
    <cellStyle name="_입찰표지 _흥산-구룡_실행예산서(3공구)_030902 아산154KV 관로 전기공사_무량산출()_Inst. BM(한국항공_사천)" xfId="3322"/>
    <cellStyle name="_입찰표지 _흥산-구룡_실행예산서(3공구)_030902 아산154KV 관로 전기공사_무량산출()_무량산출()" xfId="3323"/>
    <cellStyle name="_입찰표지 _흥산-구룡_실행예산서(3공구)_030902 아산154KV 관로 전기공사_무량산출()_무량산출(신설조립공장)" xfId="3324"/>
    <cellStyle name="_입찰표지 _흥산-구룡_실행예산서(3공구)_도급계약내역서(공배2단계)-정배수지" xfId="3325"/>
    <cellStyle name="_입찰표지 _흥산-구룡_실행예산서(3공구)_도급계약내역서(공배2단계)-정배수지_실행(운산조탑도로)" xfId="3326"/>
    <cellStyle name="_입찰표지 _흥산-구룡_실행예산서(3공구)_도급계약내역서(공배2단계)-정배수지_실행(파주운정2택지5공구)" xfId="3327"/>
    <cellStyle name="_입찰표지 _흥산-구룡_실행예산서(3공구)_무량산출()" xfId="3328"/>
    <cellStyle name="_입찰표지 _흥산-구룡_실행예산서(3공구)_무량산출()_Inst. BM(한국항공_사천)" xfId="3329"/>
    <cellStyle name="_입찰표지 _흥산-구룡_실행예산서(3공구)_무량산출()_무량산출()" xfId="3330"/>
    <cellStyle name="_입찰표지 _흥산-구룡_실행예산서(3공구)_무량산출()_무량산출(신설조립공장)" xfId="3331"/>
    <cellStyle name="_입찰표지 _흥산-구룡_실행예산서(3공구)_실행(운산조탑도로)" xfId="3332"/>
    <cellStyle name="_입찰표지 _흥산-구룡_실행예산서(3공구)_실행(파주운정2택지5공구)" xfId="3333"/>
    <cellStyle name="_입찰표지 _흥산-구룡_실행예산서(문산IC)" xfId="3334"/>
    <cellStyle name="_입찰표지 _흥산-구룡_실행예산서(문산IC)_030902 아산154KV 관로 전기공사" xfId="3335"/>
    <cellStyle name="_입찰표지 _흥산-구룡_실행예산서(문산IC)_030902 아산154KV 관로 전기공사_무량산출()" xfId="3336"/>
    <cellStyle name="_입찰표지 _흥산-구룡_실행예산서(문산IC)_030902 아산154KV 관로 전기공사_무량산출()_Inst. BM(한국항공_사천)" xfId="3337"/>
    <cellStyle name="_입찰표지 _흥산-구룡_실행예산서(문산IC)_030902 아산154KV 관로 전기공사_무량산출()_무량산출()" xfId="3338"/>
    <cellStyle name="_입찰표지 _흥산-구룡_실행예산서(문산IC)_030902 아산154KV 관로 전기공사_무량산출()_무량산출(신설조립공장)" xfId="3339"/>
    <cellStyle name="_입찰표지 _흥산-구룡_실행예산서(문산IC)_도급계약내역서(공배2단계)-정배수지" xfId="3340"/>
    <cellStyle name="_입찰표지 _흥산-구룡_실행예산서(문산IC)_도급계약내역서(공배2단계)-정배수지_실행(운산조탑도로)" xfId="3341"/>
    <cellStyle name="_입찰표지 _흥산-구룡_실행예산서(문산IC)_도급계약내역서(공배2단계)-정배수지_실행(파주운정2택지5공구)" xfId="3342"/>
    <cellStyle name="_입찰표지 _흥산-구룡_실행예산서(문산IC)_무량산출()" xfId="3343"/>
    <cellStyle name="_입찰표지 _흥산-구룡_실행예산서(문산IC)_무량산출()_Inst. BM(한국항공_사천)" xfId="3344"/>
    <cellStyle name="_입찰표지 _흥산-구룡_실행예산서(문산IC)_무량산출()_무량산출()" xfId="3345"/>
    <cellStyle name="_입찰표지 _흥산-구룡_실행예산서(문산IC)_무량산출()_무량산출(신설조립공장)" xfId="3346"/>
    <cellStyle name="_입찰표지 _흥산-구룡_실행예산서(문산IC)_실행(운산조탑도로)" xfId="3347"/>
    <cellStyle name="_입찰표지 _흥산-구룡_실행예산서(문산IC)_실행(파주운정2택지5공구)" xfId="3348"/>
    <cellStyle name="_입찰표지 _흥산-구룡_실행예산서_030902 아산154KV 관로 전기공사" xfId="3349"/>
    <cellStyle name="_입찰표지 _흥산-구룡_실행예산서_030902 아산154KV 관로 전기공사_무량산출()" xfId="3350"/>
    <cellStyle name="_입찰표지 _흥산-구룡_실행예산서_030902 아산154KV 관로 전기공사_무량산출()_Inst. BM(한국항공_사천)" xfId="3351"/>
    <cellStyle name="_입찰표지 _흥산-구룡_실행예산서_030902 아산154KV 관로 전기공사_무량산출()_무량산출()" xfId="3352"/>
    <cellStyle name="_입찰표지 _흥산-구룡_실행예산서_030902 아산154KV 관로 전기공사_무량산출()_무량산출(신설조립공장)" xfId="3353"/>
    <cellStyle name="_입찰표지 _흥산-구룡_실행예산서_도급계약내역서(공배2단계)-정배수지" xfId="3354"/>
    <cellStyle name="_입찰표지 _흥산-구룡_실행예산서_도급계약내역서(공배2단계)-정배수지_실행(운산조탑도로)" xfId="3355"/>
    <cellStyle name="_입찰표지 _흥산-구룡_실행예산서_도급계약내역서(공배2단계)-정배수지_실행(파주운정2택지5공구)" xfId="3356"/>
    <cellStyle name="_입찰표지 _흥산-구룡_실행예산서_무량산출()" xfId="3357"/>
    <cellStyle name="_입찰표지 _흥산-구룡_실행예산서_무량산출()_Inst. BM(한국항공_사천)" xfId="3358"/>
    <cellStyle name="_입찰표지 _흥산-구룡_실행예산서_무량산출()_무량산출()" xfId="3359"/>
    <cellStyle name="_입찰표지 _흥산-구룡_실행예산서_무량산출()_무량산출(신설조립공장)" xfId="3360"/>
    <cellStyle name="_입찰표지 _흥산-구룡_실행예산서_실행(운산조탑도로)" xfId="3361"/>
    <cellStyle name="_입찰표지 _흥산-구룡_실행예산서_실행(파주운정2택지5공구)" xfId="3362"/>
    <cellStyle name="_입찰표지 _흥산-구룡_원자재투입현황(03.7월)2" xfId="3363"/>
    <cellStyle name="_입찰표지 _흥산-구룡_원자재투입현황(03.7월)2_실행(운산조탑도로)" xfId="3364"/>
    <cellStyle name="_입찰표지 _흥산-구룡_원자재투입현황(03.7월)2_실행(파주운정2택지5공구)" xfId="3365"/>
    <cellStyle name="_자료" xfId="3366"/>
    <cellStyle name="_작업내역(전기,통신)" xfId="3367"/>
    <cellStyle name="_작업내역(전기,통신)_견적내역" xfId="3368"/>
    <cellStyle name="_작업내역(전기,통신)_기흥TN내역" xfId="3369"/>
    <cellStyle name="_작업내역(전기,통신)_기흥TN설비전기BM" xfId="3370"/>
    <cellStyle name="_작업내역(전기,통신)_변경계약" xfId="3371"/>
    <cellStyle name="_작업내역(전기,통신)_설계변경물량산출근거" xfId="3372"/>
    <cellStyle name="_작업내역(전기,통신)_잠원동2차아파트내역" xfId="3373"/>
    <cellStyle name="_잠실갤러리아팰리스-제출" xfId="3374"/>
    <cellStyle name="_잠원동2차아파트내역" xfId="3375"/>
    <cellStyle name="_적격 " xfId="76"/>
    <cellStyle name="_적격 _030902 아산154KV 관로 전기공사" xfId="3376"/>
    <cellStyle name="_적격 _030902 아산154KV 관로 전기공사_무량산출()" xfId="3377"/>
    <cellStyle name="_적격 _030902 아산154KV 관로 전기공사_무량산출()_Inst. BM(한국항공_사천)" xfId="3378"/>
    <cellStyle name="_적격 _030902 아산154KV 관로 전기공사_무량산출()_무량산출()" xfId="3379"/>
    <cellStyle name="_적격 _030902 아산154KV 관로 전기공사_무량산출()_무량산출(신설조립공장)" xfId="3380"/>
    <cellStyle name="_적격 _Book5" xfId="3381"/>
    <cellStyle name="_적격 _Book5_무량산출()" xfId="3382"/>
    <cellStyle name="_적격 _Book5_무량산출()_Inst. BM(한국항공_사천)" xfId="3383"/>
    <cellStyle name="_적격 _Book5_무량산출()_무량산출()" xfId="3384"/>
    <cellStyle name="_적격 _Book5_무량산출()_무량산출(신설조립공장)" xfId="3385"/>
    <cellStyle name="_적격 _도급계약내역서(공배2단계)-정배수지" xfId="3386"/>
    <cellStyle name="_적격 _도급계약내역서(공배2단계)-정배수지_실행(운산조탑도로)" xfId="3387"/>
    <cellStyle name="_적격 _도급계약내역서(공배2단계)-정배수지_실행(파주운정2택지5공구)" xfId="3388"/>
    <cellStyle name="_적격 _무량산출()" xfId="3389"/>
    <cellStyle name="_적격 _무량산출()_Inst. BM(한국항공_사천)" xfId="3390"/>
    <cellStyle name="_적격 _무량산출()_무량산출()" xfId="3391"/>
    <cellStyle name="_적격 _무량산출()_무량산출(신설조립공장)" xfId="3392"/>
    <cellStyle name="_적격 _부대입찰결과" xfId="3393"/>
    <cellStyle name="_적격 _부대입찰결과_실행(운산조탑도로)" xfId="3394"/>
    <cellStyle name="_적격 _부대입찰결과_실행(파주운정2택지5공구)" xfId="3395"/>
    <cellStyle name="_적격 _부대입찰송부" xfId="3396"/>
    <cellStyle name="_적격 _부대입찰송부(무안광주)" xfId="3397"/>
    <cellStyle name="_적격 _부대입찰송부(무안광주)_실행(운산조탑도로)" xfId="3398"/>
    <cellStyle name="_적격 _부대입찰송부(무안광주)_실행(파주운정2택지5공구)" xfId="3399"/>
    <cellStyle name="_적격 _부대입찰송부_실행(운산조탑도로)" xfId="3400"/>
    <cellStyle name="_적격 _부대입찰송부_실행(파주운정2택지5공구)" xfId="3401"/>
    <cellStyle name="_적격 _부대입찰조정" xfId="3402"/>
    <cellStyle name="_적격 _부대입찰조정(광릉숲)" xfId="3403"/>
    <cellStyle name="_적격 _부대입찰조정(광릉숲)_실행(운산조탑도로)" xfId="3404"/>
    <cellStyle name="_적격 _부대입찰조정(광릉숲)_실행(파주운정2택지5공구)" xfId="3405"/>
    <cellStyle name="_적격 _부대입찰조정_실행(운산조탑도로)" xfId="3406"/>
    <cellStyle name="_적격 _부대입찰조정_실행(파주운정2택지5공구)" xfId="3407"/>
    <cellStyle name="_적격 _부대입찰특별조건및내역송부" xfId="3408"/>
    <cellStyle name="_적격 _부대입찰특별조건및내역송부(최저가)" xfId="3409"/>
    <cellStyle name="_적격 _부대입찰특별조건및내역송부(최저가)_실행(운산조탑도로)" xfId="3410"/>
    <cellStyle name="_적격 _부대입찰특별조건및내역송부(최저가)_실행(파주운정2택지5공구)" xfId="3411"/>
    <cellStyle name="_적격 _부대입찰특별조건및내역송부_실행(운산조탑도로)" xfId="3412"/>
    <cellStyle name="_적격 _부대입찰특별조건및내역송부_실행(파주운정2택지5공구)" xfId="3413"/>
    <cellStyle name="_적격 _산출내역(전기11.21)" xfId="3414"/>
    <cellStyle name="_적격 _산출내역(전기11.21)_순공사비(전체분)_20070504_PAC 회수금삭제" xfId="3415"/>
    <cellStyle name="_적격 _산출내역(전기11.21)_순공사비(전체분)_20070504_PAC 회수금삭제_순공사비(전체분)_20070504_PAC 회수금삭제" xfId="3416"/>
    <cellStyle name="_적격 _산출내역(전기11.21)_순공사비(전체분)_20070504_PAC 회수금삭제_순공사비(전체분)_20070504_PAC 회수금삭제_실행(파주운정2택지5공구)" xfId="3417"/>
    <cellStyle name="_적격 _산출내역(전기11.21)_순공사비(전체분)_20070504_PAC 회수금삭제_실행(파주운정2택지5공구)" xfId="3418"/>
    <cellStyle name="_적격 _산출내역(전기11.21)_실행(파주운정2택지5공구)" xfId="3419"/>
    <cellStyle name="_적격 _산출내역(전기11.21)_총괄집계및영구설비내역12.22" xfId="3420"/>
    <cellStyle name="_적격 _산출내역(전기11.21)_총괄집계및영구설비내역12.22_순공사비(전체분)_20070504_PAC 회수금삭제" xfId="3421"/>
    <cellStyle name="_적격 _산출내역(전기11.21)_총괄집계및영구설비내역12.22_순공사비(전체분)_20070504_PAC 회수금삭제_순공사비(전체분)_20070504_PAC 회수금삭제" xfId="3422"/>
    <cellStyle name="_적격 _산출내역(전기11.21)_총괄집계및영구설비내역12.22_순공사비(전체분)_20070504_PAC 회수금삭제_순공사비(전체분)_20070504_PAC 회수금삭제_실행(파주운정2택지5공구)" xfId="3423"/>
    <cellStyle name="_적격 _산출내역(전기11.21)_총괄집계및영구설비내역12.22_순공사비(전체분)_20070504_PAC 회수금삭제_실행(파주운정2택지5공구)" xfId="3424"/>
    <cellStyle name="_적격 _산출내역(전기11.21)_총괄집계및영구설비내역12.22_실행(파주운정2택지5공구)" xfId="3425"/>
    <cellStyle name="_적격 _산출내역서(양식검토)" xfId="3426"/>
    <cellStyle name="_적격 _산출내역서(양식검토)_순공사비(전체분)_20070504_PAC 회수금삭제" xfId="3427"/>
    <cellStyle name="_적격 _산출내역서(양식검토)_순공사비(전체분)_20070504_PAC 회수금삭제_순공사비(전체분)_20070504_PAC 회수금삭제" xfId="3428"/>
    <cellStyle name="_적격 _산출내역서(양식검토)_순공사비(전체분)_20070504_PAC 회수금삭제_순공사비(전체분)_20070504_PAC 회수금삭제_실행(파주운정2택지5공구)" xfId="3429"/>
    <cellStyle name="_적격 _산출내역서(양식검토)_순공사비(전체분)_20070504_PAC 회수금삭제_실행(파주운정2택지5공구)" xfId="3430"/>
    <cellStyle name="_적격 _산출내역서(양식검토)_실행(파주운정2택지5공구)" xfId="3431"/>
    <cellStyle name="_적격 _순공사비(전체분)_20070504_PAC 회수금삭제" xfId="3432"/>
    <cellStyle name="_적격 _순공사비(전체분)_20070504_PAC 회수금삭제_순공사비(전체분)_20070504_PAC 회수금삭제" xfId="3433"/>
    <cellStyle name="_적격 _순공사비(전체분)_20070504_PAC 회수금삭제_순공사비(전체분)_20070504_PAC 회수금삭제_실행(파주운정2택지5공구)" xfId="3434"/>
    <cellStyle name="_적격 _순공사비(전체분)_20070504_PAC 회수금삭제_실행(파주운정2택지5공구)" xfId="3435"/>
    <cellStyle name="_적격 _실행(운산조탑도로)" xfId="3436"/>
    <cellStyle name="_적격 _실행(파주운정2택지5공구)" xfId="3437"/>
    <cellStyle name="_적격 _실행예산내역서" xfId="3438"/>
    <cellStyle name="_적격 _실행예산내역서_무량산출()" xfId="3439"/>
    <cellStyle name="_적격 _실행예산내역서_무량산출()_Inst. BM(한국항공_사천)" xfId="3440"/>
    <cellStyle name="_적격 _실행예산내역서_무량산출()_무량산출()" xfId="3441"/>
    <cellStyle name="_적격 _실행예산내역서_무량산출()_무량산출(신설조립공장)" xfId="3442"/>
    <cellStyle name="_적격 _실행예산서" xfId="3443"/>
    <cellStyle name="_적격 _실행예산서(3공구)" xfId="3444"/>
    <cellStyle name="_적격 _실행예산서(3공구)_030902 아산154KV 관로 전기공사" xfId="3445"/>
    <cellStyle name="_적격 _실행예산서(3공구)_030902 아산154KV 관로 전기공사_무량산출()" xfId="3446"/>
    <cellStyle name="_적격 _실행예산서(3공구)_030902 아산154KV 관로 전기공사_무량산출()_Inst. BM(한국항공_사천)" xfId="3447"/>
    <cellStyle name="_적격 _실행예산서(3공구)_030902 아산154KV 관로 전기공사_무량산출()_무량산출()" xfId="3448"/>
    <cellStyle name="_적격 _실행예산서(3공구)_030902 아산154KV 관로 전기공사_무량산출()_무량산출(신설조립공장)" xfId="3449"/>
    <cellStyle name="_적격 _실행예산서(3공구)_도급계약내역서(공배2단계)-정배수지" xfId="3450"/>
    <cellStyle name="_적격 _실행예산서(3공구)_도급계약내역서(공배2단계)-정배수지_실행(운산조탑도로)" xfId="3451"/>
    <cellStyle name="_적격 _실행예산서(3공구)_도급계약내역서(공배2단계)-정배수지_실행(파주운정2택지5공구)" xfId="3452"/>
    <cellStyle name="_적격 _실행예산서(3공구)_무량산출()" xfId="3453"/>
    <cellStyle name="_적격 _실행예산서(3공구)_무량산출()_Inst. BM(한국항공_사천)" xfId="3454"/>
    <cellStyle name="_적격 _실행예산서(3공구)_무량산출()_무량산출()" xfId="3455"/>
    <cellStyle name="_적격 _실행예산서(3공구)_무량산출()_무량산출(신설조립공장)" xfId="3456"/>
    <cellStyle name="_적격 _실행예산서(3공구)_실행(운산조탑도로)" xfId="3457"/>
    <cellStyle name="_적격 _실행예산서(3공구)_실행(파주운정2택지5공구)" xfId="3458"/>
    <cellStyle name="_적격 _실행예산서(문산IC)" xfId="3459"/>
    <cellStyle name="_적격 _실행예산서(문산IC)_030902 아산154KV 관로 전기공사" xfId="3460"/>
    <cellStyle name="_적격 _실행예산서(문산IC)_030902 아산154KV 관로 전기공사_무량산출()" xfId="3461"/>
    <cellStyle name="_적격 _실행예산서(문산IC)_030902 아산154KV 관로 전기공사_무량산출()_Inst. BM(한국항공_사천)" xfId="3462"/>
    <cellStyle name="_적격 _실행예산서(문산IC)_030902 아산154KV 관로 전기공사_무량산출()_무량산출()" xfId="3463"/>
    <cellStyle name="_적격 _실행예산서(문산IC)_030902 아산154KV 관로 전기공사_무량산출()_무량산출(신설조립공장)" xfId="3464"/>
    <cellStyle name="_적격 _실행예산서(문산IC)_1" xfId="3465"/>
    <cellStyle name="_적격 _실행예산서(문산IC)_1_030902 아산154KV 관로 전기공사" xfId="3466"/>
    <cellStyle name="_적격 _실행예산서(문산IC)_1_030902 아산154KV 관로 전기공사_무량산출()" xfId="3467"/>
    <cellStyle name="_적격 _실행예산서(문산IC)_1_030902 아산154KV 관로 전기공사_무량산출()_Inst. BM(한국항공_사천)" xfId="3468"/>
    <cellStyle name="_적격 _실행예산서(문산IC)_1_030902 아산154KV 관로 전기공사_무량산출()_무량산출()" xfId="3469"/>
    <cellStyle name="_적격 _실행예산서(문산IC)_1_030902 아산154KV 관로 전기공사_무량산출()_무량산출(신설조립공장)" xfId="3470"/>
    <cellStyle name="_적격 _실행예산서(문산IC)_1_도급계약내역서(공배2단계)-정배수지" xfId="3471"/>
    <cellStyle name="_적격 _실행예산서(문산IC)_1_도급계약내역서(공배2단계)-정배수지_실행(운산조탑도로)" xfId="3472"/>
    <cellStyle name="_적격 _실행예산서(문산IC)_1_도급계약내역서(공배2단계)-정배수지_실행(파주운정2택지5공구)" xfId="3473"/>
    <cellStyle name="_적격 _실행예산서(문산IC)_1_무량산출()" xfId="3474"/>
    <cellStyle name="_적격 _실행예산서(문산IC)_1_무량산출()_Inst. BM(한국항공_사천)" xfId="3475"/>
    <cellStyle name="_적격 _실행예산서(문산IC)_1_무량산출()_무량산출()" xfId="3476"/>
    <cellStyle name="_적격 _실행예산서(문산IC)_1_무량산출()_무량산출(신설조립공장)" xfId="3477"/>
    <cellStyle name="_적격 _실행예산서(문산IC)_1_실행(운산조탑도로)" xfId="3478"/>
    <cellStyle name="_적격 _실행예산서(문산IC)_1_실행(파주운정2택지5공구)" xfId="3479"/>
    <cellStyle name="_적격 _실행예산서(문산IC)_도급계약내역서(공배2단계)-정배수지" xfId="3480"/>
    <cellStyle name="_적격 _실행예산서(문산IC)_도급계약내역서(공배2단계)-정배수지_실행(운산조탑도로)" xfId="3481"/>
    <cellStyle name="_적격 _실행예산서(문산IC)_도급계약내역서(공배2단계)-정배수지_실행(파주운정2택지5공구)" xfId="3482"/>
    <cellStyle name="_적격 _실행예산서(문산IC)_무량산출()" xfId="3483"/>
    <cellStyle name="_적격 _실행예산서(문산IC)_무량산출()_Inst. BM(한국항공_사천)" xfId="3484"/>
    <cellStyle name="_적격 _실행예산서(문산IC)_무량산출()_무량산출()" xfId="3485"/>
    <cellStyle name="_적격 _실행예산서(문산IC)_무량산출()_무량산출(신설조립공장)" xfId="3486"/>
    <cellStyle name="_적격 _실행예산서(문산IC)_실행(운산조탑도로)" xfId="3487"/>
    <cellStyle name="_적격 _실행예산서(문산IC)_실행(파주운정2택지5공구)" xfId="3488"/>
    <cellStyle name="_적격 _실행예산서(문산IC)_실행예산서" xfId="3489"/>
    <cellStyle name="_적격 _실행예산서(문산IC)_실행예산서(3공구)" xfId="3490"/>
    <cellStyle name="_적격 _실행예산서(문산IC)_실행예산서(3공구)_030902 아산154KV 관로 전기공사" xfId="3491"/>
    <cellStyle name="_적격 _실행예산서(문산IC)_실행예산서(3공구)_030902 아산154KV 관로 전기공사_무량산출()" xfId="3492"/>
    <cellStyle name="_적격 _실행예산서(문산IC)_실행예산서(3공구)_030902 아산154KV 관로 전기공사_무량산출()_Inst. BM(한국항공_사천)" xfId="3493"/>
    <cellStyle name="_적격 _실행예산서(문산IC)_실행예산서(3공구)_030902 아산154KV 관로 전기공사_무량산출()_무량산출()" xfId="3494"/>
    <cellStyle name="_적격 _실행예산서(문산IC)_실행예산서(3공구)_030902 아산154KV 관로 전기공사_무량산출()_무량산출(신설조립공장)" xfId="3495"/>
    <cellStyle name="_적격 _실행예산서(문산IC)_실행예산서(3공구)_도급계약내역서(공배2단계)-정배수지" xfId="3496"/>
    <cellStyle name="_적격 _실행예산서(문산IC)_실행예산서(3공구)_도급계약내역서(공배2단계)-정배수지_실행(운산조탑도로)" xfId="3497"/>
    <cellStyle name="_적격 _실행예산서(문산IC)_실행예산서(3공구)_도급계약내역서(공배2단계)-정배수지_실행(파주운정2택지5공구)" xfId="3498"/>
    <cellStyle name="_적격 _실행예산서(문산IC)_실행예산서(3공구)_무량산출()" xfId="3499"/>
    <cellStyle name="_적격 _실행예산서(문산IC)_실행예산서(3공구)_무량산출()_Inst. BM(한국항공_사천)" xfId="3500"/>
    <cellStyle name="_적격 _실행예산서(문산IC)_실행예산서(3공구)_무량산출()_무량산출()" xfId="3501"/>
    <cellStyle name="_적격 _실행예산서(문산IC)_실행예산서(3공구)_무량산출()_무량산출(신설조립공장)" xfId="3502"/>
    <cellStyle name="_적격 _실행예산서(문산IC)_실행예산서(3공구)_실행(운산조탑도로)" xfId="3503"/>
    <cellStyle name="_적격 _실행예산서(문산IC)_실행예산서(3공구)_실행(파주운정2택지5공구)" xfId="3504"/>
    <cellStyle name="_적격 _실행예산서(문산IC)_실행예산서(문산IC)" xfId="3505"/>
    <cellStyle name="_적격 _실행예산서(문산IC)_실행예산서(문산IC)_030902 아산154KV 관로 전기공사" xfId="3506"/>
    <cellStyle name="_적격 _실행예산서(문산IC)_실행예산서(문산IC)_030902 아산154KV 관로 전기공사_무량산출()" xfId="3507"/>
    <cellStyle name="_적격 _실행예산서(문산IC)_실행예산서(문산IC)_030902 아산154KV 관로 전기공사_무량산출()_Inst. BM(한국항공_사천)" xfId="3508"/>
    <cellStyle name="_적격 _실행예산서(문산IC)_실행예산서(문산IC)_030902 아산154KV 관로 전기공사_무량산출()_무량산출()" xfId="3509"/>
    <cellStyle name="_적격 _실행예산서(문산IC)_실행예산서(문산IC)_030902 아산154KV 관로 전기공사_무량산출()_무량산출(신설조립공장)" xfId="3510"/>
    <cellStyle name="_적격 _실행예산서(문산IC)_실행예산서(문산IC)_도급계약내역서(공배2단계)-정배수지" xfId="3511"/>
    <cellStyle name="_적격 _실행예산서(문산IC)_실행예산서(문산IC)_도급계약내역서(공배2단계)-정배수지_실행(운산조탑도로)" xfId="3512"/>
    <cellStyle name="_적격 _실행예산서(문산IC)_실행예산서(문산IC)_도급계약내역서(공배2단계)-정배수지_실행(파주운정2택지5공구)" xfId="3513"/>
    <cellStyle name="_적격 _실행예산서(문산IC)_실행예산서(문산IC)_무량산출()" xfId="3514"/>
    <cellStyle name="_적격 _실행예산서(문산IC)_실행예산서(문산IC)_무량산출()_Inst. BM(한국항공_사천)" xfId="3515"/>
    <cellStyle name="_적격 _실행예산서(문산IC)_실행예산서(문산IC)_무량산출()_무량산출()" xfId="3516"/>
    <cellStyle name="_적격 _실행예산서(문산IC)_실행예산서(문산IC)_무량산출()_무량산출(신설조립공장)" xfId="3517"/>
    <cellStyle name="_적격 _실행예산서(문산IC)_실행예산서(문산IC)_실행(운산조탑도로)" xfId="3518"/>
    <cellStyle name="_적격 _실행예산서(문산IC)_실행예산서(문산IC)_실행(파주운정2택지5공구)" xfId="3519"/>
    <cellStyle name="_적격 _실행예산서(문산IC)_실행예산서_030902 아산154KV 관로 전기공사" xfId="3520"/>
    <cellStyle name="_적격 _실행예산서(문산IC)_실행예산서_030902 아산154KV 관로 전기공사_무량산출()" xfId="3521"/>
    <cellStyle name="_적격 _실행예산서(문산IC)_실행예산서_030902 아산154KV 관로 전기공사_무량산출()_Inst. BM(한국항공_사천)" xfId="3522"/>
    <cellStyle name="_적격 _실행예산서(문산IC)_실행예산서_030902 아산154KV 관로 전기공사_무량산출()_무량산출()" xfId="3523"/>
    <cellStyle name="_적격 _실행예산서(문산IC)_실행예산서_030902 아산154KV 관로 전기공사_무량산출()_무량산출(신설조립공장)" xfId="3524"/>
    <cellStyle name="_적격 _실행예산서(문산IC)_실행예산서_도급계약내역서(공배2단계)-정배수지" xfId="3525"/>
    <cellStyle name="_적격 _실행예산서(문산IC)_실행예산서_도급계약내역서(공배2단계)-정배수지_실행(운산조탑도로)" xfId="3526"/>
    <cellStyle name="_적격 _실행예산서(문산IC)_실행예산서_도급계약내역서(공배2단계)-정배수지_실행(파주운정2택지5공구)" xfId="3527"/>
    <cellStyle name="_적격 _실행예산서(문산IC)_실행예산서_무량산출()" xfId="3528"/>
    <cellStyle name="_적격 _실행예산서(문산IC)_실행예산서_무량산출()_Inst. BM(한국항공_사천)" xfId="3529"/>
    <cellStyle name="_적격 _실행예산서(문산IC)_실행예산서_무량산출()_무량산출()" xfId="3530"/>
    <cellStyle name="_적격 _실행예산서(문산IC)_실행예산서_무량산출()_무량산출(신설조립공장)" xfId="3531"/>
    <cellStyle name="_적격 _실행예산서(문산IC)_실행예산서_실행(운산조탑도로)" xfId="3532"/>
    <cellStyle name="_적격 _실행예산서(문산IC)_실행예산서_실행(파주운정2택지5공구)" xfId="3533"/>
    <cellStyle name="_적격 _실행예산서(문산IC)_원자재투입현황(03.7월)2" xfId="3534"/>
    <cellStyle name="_적격 _실행예산서(문산IC)_원자재투입현황(03.7월)2_실행(운산조탑도로)" xfId="3535"/>
    <cellStyle name="_적격 _실행예산서(문산IC)_원자재투입현황(03.7월)2_실행(파주운정2택지5공구)" xfId="3536"/>
    <cellStyle name="_적격 _실행예산서_030902 아산154KV 관로 전기공사" xfId="3537"/>
    <cellStyle name="_적격 _실행예산서_030902 아산154KV 관로 전기공사_무량산출()" xfId="3538"/>
    <cellStyle name="_적격 _실행예산서_030902 아산154KV 관로 전기공사_무량산출()_Inst. BM(한국항공_사천)" xfId="3539"/>
    <cellStyle name="_적격 _실행예산서_030902 아산154KV 관로 전기공사_무량산출()_무량산출()" xfId="3540"/>
    <cellStyle name="_적격 _실행예산서_030902 아산154KV 관로 전기공사_무량산출()_무량산출(신설조립공장)" xfId="3541"/>
    <cellStyle name="_적격 _실행예산서_도급계약내역서(공배2단계)-정배수지" xfId="3542"/>
    <cellStyle name="_적격 _실행예산서_도급계약내역서(공배2단계)-정배수지_실행(운산조탑도로)" xfId="3543"/>
    <cellStyle name="_적격 _실행예산서_도급계약내역서(공배2단계)-정배수지_실행(파주운정2택지5공구)" xfId="3544"/>
    <cellStyle name="_적격 _실행예산서_무량산출()" xfId="3545"/>
    <cellStyle name="_적격 _실행예산서_무량산출()_Inst. BM(한국항공_사천)" xfId="3546"/>
    <cellStyle name="_적격 _실행예산서_무량산출()_무량산출()" xfId="3547"/>
    <cellStyle name="_적격 _실행예산서_무량산출()_무량산출(신설조립공장)" xfId="3548"/>
    <cellStyle name="_적격 _실행예산서_실행(운산조탑도로)" xfId="3549"/>
    <cellStyle name="_적격 _실행예산서_실행(파주운정2택지5공구)" xfId="3550"/>
    <cellStyle name="_적격 _원가계산서" xfId="3551"/>
    <cellStyle name="_적격 _원가계산서,총괄산출내역서-2005" xfId="3552"/>
    <cellStyle name="_적격 _원가계산서,총괄산출내역서-2005_순공사비(전체분)_20070504_PAC 회수금삭제" xfId="3553"/>
    <cellStyle name="_적격 _원가계산서,총괄산출내역서-2005_순공사비(전체분)_20070504_PAC 회수금삭제_순공사비(전체분)_20070504_PAC 회수금삭제" xfId="3554"/>
    <cellStyle name="_적격 _원가계산서,총괄산출내역서-2005_순공사비(전체분)_20070504_PAC 회수금삭제_순공사비(전체분)_20070504_PAC 회수금삭제_실행(파주운정2택지5공구)" xfId="3555"/>
    <cellStyle name="_적격 _원가계산서,총괄산출내역서-2005_순공사비(전체분)_20070504_PAC 회수금삭제_실행(파주운정2택지5공구)" xfId="3556"/>
    <cellStyle name="_적격 _원가계산서,총괄산출내역서-2005_실행(파주운정2택지5공구)" xfId="3557"/>
    <cellStyle name="_적격 _원가계산서_순공사비(전체분)_20070504_PAC 회수금삭제" xfId="3558"/>
    <cellStyle name="_적격 _원가계산서_순공사비(전체분)_20070504_PAC 회수금삭제_순공사비(전체분)_20070504_PAC 회수금삭제" xfId="3559"/>
    <cellStyle name="_적격 _원가계산서_순공사비(전체분)_20070504_PAC 회수금삭제_순공사비(전체분)_20070504_PAC 회수금삭제_실행(파주운정2택지5공구)" xfId="3560"/>
    <cellStyle name="_적격 _원가계산서_순공사비(전체분)_20070504_PAC 회수금삭제_실행(파주운정2택지5공구)" xfId="3561"/>
    <cellStyle name="_적격 _원가계산서_실행(파주운정2택지5공구)" xfId="3562"/>
    <cellStyle name="_적격 _원자재투입현황(03.7월)2" xfId="3563"/>
    <cellStyle name="_적격 _원자재투입현황(03.7월)2_실행(운산조탑도로)" xfId="3564"/>
    <cellStyle name="_적격 _원자재투입현황(03.7월)2_실행(파주운정2택지5공구)" xfId="3565"/>
    <cellStyle name="_적격 _집행갑지 " xfId="51"/>
    <cellStyle name="_적격 _집행갑지 _030902 아산154KV 관로 전기공사" xfId="3566"/>
    <cellStyle name="_적격 _집행갑지 _030902 아산154KV 관로 전기공사_무량산출()" xfId="3567"/>
    <cellStyle name="_적격 _집행갑지 _030902 아산154KV 관로 전기공사_무량산출()_Inst. BM(한국항공_사천)" xfId="3568"/>
    <cellStyle name="_적격 _집행갑지 _030902 아산154KV 관로 전기공사_무량산출()_무량산출()" xfId="3569"/>
    <cellStyle name="_적격 _집행갑지 _030902 아산154KV 관로 전기공사_무량산출()_무량산출(신설조립공장)" xfId="3570"/>
    <cellStyle name="_적격 _집행갑지 _도급계약내역서(공배2단계)-정배수지" xfId="3571"/>
    <cellStyle name="_적격 _집행갑지 _도급계약내역서(공배2단계)-정배수지_실행(운산조탑도로)" xfId="3572"/>
    <cellStyle name="_적격 _집행갑지 _도급계약내역서(공배2단계)-정배수지_실행(파주운정2택지5공구)" xfId="3573"/>
    <cellStyle name="_적격 _집행갑지 _무량산출()" xfId="3574"/>
    <cellStyle name="_적격 _집행갑지 _무량산출()_Inst. BM(한국항공_사천)" xfId="3575"/>
    <cellStyle name="_적격 _집행갑지 _무량산출()_무량산출()" xfId="3576"/>
    <cellStyle name="_적격 _집행갑지 _무량산출()_무량산출(신설조립공장)" xfId="3577"/>
    <cellStyle name="_적격 _집행갑지 _부대입찰결과" xfId="3578"/>
    <cellStyle name="_적격 _집행갑지 _부대입찰결과_실행(운산조탑도로)" xfId="3579"/>
    <cellStyle name="_적격 _집행갑지 _부대입찰결과_실행(파주운정2택지5공구)" xfId="3580"/>
    <cellStyle name="_적격 _집행갑지 _부대입찰송부" xfId="3581"/>
    <cellStyle name="_적격 _집행갑지 _부대입찰송부(무안광주)" xfId="3582"/>
    <cellStyle name="_적격 _집행갑지 _부대입찰송부(무안광주)_실행(운산조탑도로)" xfId="3583"/>
    <cellStyle name="_적격 _집행갑지 _부대입찰송부(무안광주)_실행(파주운정2택지5공구)" xfId="3584"/>
    <cellStyle name="_적격 _집행갑지 _부대입찰송부_실행(운산조탑도로)" xfId="3585"/>
    <cellStyle name="_적격 _집행갑지 _부대입찰송부_실행(파주운정2택지5공구)" xfId="3586"/>
    <cellStyle name="_적격 _집행갑지 _부대입찰조정" xfId="3587"/>
    <cellStyle name="_적격 _집행갑지 _부대입찰조정(광릉숲)" xfId="3588"/>
    <cellStyle name="_적격 _집행갑지 _부대입찰조정(광릉숲)_실행(운산조탑도로)" xfId="3589"/>
    <cellStyle name="_적격 _집행갑지 _부대입찰조정(광릉숲)_실행(파주운정2택지5공구)" xfId="3590"/>
    <cellStyle name="_적격 _집행갑지 _부대입찰조정_실행(운산조탑도로)" xfId="3591"/>
    <cellStyle name="_적격 _집행갑지 _부대입찰조정_실행(파주운정2택지5공구)" xfId="3592"/>
    <cellStyle name="_적격 _집행갑지 _부대입찰특별조건및내역송부" xfId="3593"/>
    <cellStyle name="_적격 _집행갑지 _부대입찰특별조건및내역송부(최저가)" xfId="3594"/>
    <cellStyle name="_적격 _집행갑지 _부대입찰특별조건및내역송부(최저가)_실행(운산조탑도로)" xfId="3595"/>
    <cellStyle name="_적격 _집행갑지 _부대입찰특별조건및내역송부(최저가)_실행(파주운정2택지5공구)" xfId="3596"/>
    <cellStyle name="_적격 _집행갑지 _부대입찰특별조건및내역송부_실행(운산조탑도로)" xfId="3597"/>
    <cellStyle name="_적격 _집행갑지 _부대입찰특별조건및내역송부_실행(파주운정2택지5공구)" xfId="3598"/>
    <cellStyle name="_적격 _집행갑지 _실행(운산조탑도로)" xfId="3599"/>
    <cellStyle name="_적격 _집행갑지 _실행(파주운정2택지5공구)" xfId="3600"/>
    <cellStyle name="_적격 _집행갑지 _실행예산서" xfId="3601"/>
    <cellStyle name="_적격 _집행갑지 _실행예산서(3공구)" xfId="3602"/>
    <cellStyle name="_적격 _집행갑지 _실행예산서(3공구)_030902 아산154KV 관로 전기공사" xfId="3603"/>
    <cellStyle name="_적격 _집행갑지 _실행예산서(3공구)_030902 아산154KV 관로 전기공사_무량산출()" xfId="3604"/>
    <cellStyle name="_적격 _집행갑지 _실행예산서(3공구)_030902 아산154KV 관로 전기공사_무량산출()_Inst. BM(한국항공_사천)" xfId="3605"/>
    <cellStyle name="_적격 _집행갑지 _실행예산서(3공구)_030902 아산154KV 관로 전기공사_무량산출()_무량산출()" xfId="3606"/>
    <cellStyle name="_적격 _집행갑지 _실행예산서(3공구)_030902 아산154KV 관로 전기공사_무량산출()_무량산출(신설조립공장)" xfId="3607"/>
    <cellStyle name="_적격 _집행갑지 _실행예산서(3공구)_도급계약내역서(공배2단계)-정배수지" xfId="3608"/>
    <cellStyle name="_적격 _집행갑지 _실행예산서(3공구)_도급계약내역서(공배2단계)-정배수지_실행(운산조탑도로)" xfId="3609"/>
    <cellStyle name="_적격 _집행갑지 _실행예산서(3공구)_도급계약내역서(공배2단계)-정배수지_실행(파주운정2택지5공구)" xfId="3610"/>
    <cellStyle name="_적격 _집행갑지 _실행예산서(3공구)_무량산출()" xfId="3611"/>
    <cellStyle name="_적격 _집행갑지 _실행예산서(3공구)_무량산출()_Inst. BM(한국항공_사천)" xfId="3612"/>
    <cellStyle name="_적격 _집행갑지 _실행예산서(3공구)_무량산출()_무량산출()" xfId="3613"/>
    <cellStyle name="_적격 _집행갑지 _실행예산서(3공구)_무량산출()_무량산출(신설조립공장)" xfId="3614"/>
    <cellStyle name="_적격 _집행갑지 _실행예산서(3공구)_실행(운산조탑도로)" xfId="3615"/>
    <cellStyle name="_적격 _집행갑지 _실행예산서(3공구)_실행(파주운정2택지5공구)" xfId="3616"/>
    <cellStyle name="_적격 _집행갑지 _실행예산서(문산IC)" xfId="3617"/>
    <cellStyle name="_적격 _집행갑지 _실행예산서(문산IC)_030902 아산154KV 관로 전기공사" xfId="3618"/>
    <cellStyle name="_적격 _집행갑지 _실행예산서(문산IC)_030902 아산154KV 관로 전기공사_무량산출()" xfId="3619"/>
    <cellStyle name="_적격 _집행갑지 _실행예산서(문산IC)_030902 아산154KV 관로 전기공사_무량산출()_Inst. BM(한국항공_사천)" xfId="3620"/>
    <cellStyle name="_적격 _집행갑지 _실행예산서(문산IC)_030902 아산154KV 관로 전기공사_무량산출()_무량산출()" xfId="3621"/>
    <cellStyle name="_적격 _집행갑지 _실행예산서(문산IC)_030902 아산154KV 관로 전기공사_무량산출()_무량산출(신설조립공장)" xfId="3622"/>
    <cellStyle name="_적격 _집행갑지 _실행예산서(문산IC)_1" xfId="3623"/>
    <cellStyle name="_적격 _집행갑지 _실행예산서(문산IC)_1_030902 아산154KV 관로 전기공사" xfId="3624"/>
    <cellStyle name="_적격 _집행갑지 _실행예산서(문산IC)_1_030902 아산154KV 관로 전기공사_무량산출()" xfId="3625"/>
    <cellStyle name="_적격 _집행갑지 _실행예산서(문산IC)_1_030902 아산154KV 관로 전기공사_무량산출()_Inst. BM(한국항공_사천)" xfId="3626"/>
    <cellStyle name="_적격 _집행갑지 _실행예산서(문산IC)_1_030902 아산154KV 관로 전기공사_무량산출()_무량산출()" xfId="3627"/>
    <cellStyle name="_적격 _집행갑지 _실행예산서(문산IC)_1_030902 아산154KV 관로 전기공사_무량산출()_무량산출(신설조립공장)" xfId="3628"/>
    <cellStyle name="_적격 _집행갑지 _실행예산서(문산IC)_1_도급계약내역서(공배2단계)-정배수지" xfId="3629"/>
    <cellStyle name="_적격 _집행갑지 _실행예산서(문산IC)_1_도급계약내역서(공배2단계)-정배수지_실행(운산조탑도로)" xfId="3630"/>
    <cellStyle name="_적격 _집행갑지 _실행예산서(문산IC)_1_도급계약내역서(공배2단계)-정배수지_실행(파주운정2택지5공구)" xfId="3631"/>
    <cellStyle name="_적격 _집행갑지 _실행예산서(문산IC)_1_무량산출()" xfId="3632"/>
    <cellStyle name="_적격 _집행갑지 _실행예산서(문산IC)_1_무량산출()_Inst. BM(한국항공_사천)" xfId="3633"/>
    <cellStyle name="_적격 _집행갑지 _실행예산서(문산IC)_1_무량산출()_무량산출()" xfId="3634"/>
    <cellStyle name="_적격 _집행갑지 _실행예산서(문산IC)_1_무량산출()_무량산출(신설조립공장)" xfId="3635"/>
    <cellStyle name="_적격 _집행갑지 _실행예산서(문산IC)_1_실행(운산조탑도로)" xfId="3636"/>
    <cellStyle name="_적격 _집행갑지 _실행예산서(문산IC)_1_실행(파주운정2택지5공구)" xfId="3637"/>
    <cellStyle name="_적격 _집행갑지 _실행예산서(문산IC)_도급계약내역서(공배2단계)-정배수지" xfId="3638"/>
    <cellStyle name="_적격 _집행갑지 _실행예산서(문산IC)_도급계약내역서(공배2단계)-정배수지_실행(운산조탑도로)" xfId="3639"/>
    <cellStyle name="_적격 _집행갑지 _실행예산서(문산IC)_도급계약내역서(공배2단계)-정배수지_실행(파주운정2택지5공구)" xfId="3640"/>
    <cellStyle name="_적격 _집행갑지 _실행예산서(문산IC)_무량산출()" xfId="3641"/>
    <cellStyle name="_적격 _집행갑지 _실행예산서(문산IC)_무량산출()_Inst. BM(한국항공_사천)" xfId="3642"/>
    <cellStyle name="_적격 _집행갑지 _실행예산서(문산IC)_무량산출()_무량산출()" xfId="3643"/>
    <cellStyle name="_적격 _집행갑지 _실행예산서(문산IC)_무량산출()_무량산출(신설조립공장)" xfId="3644"/>
    <cellStyle name="_적격 _집행갑지 _실행예산서(문산IC)_실행(운산조탑도로)" xfId="3645"/>
    <cellStyle name="_적격 _집행갑지 _실행예산서(문산IC)_실행(파주운정2택지5공구)" xfId="3646"/>
    <cellStyle name="_적격 _집행갑지 _실행예산서(문산IC)_실행예산서" xfId="3647"/>
    <cellStyle name="_적격 _집행갑지 _실행예산서(문산IC)_실행예산서(3공구)" xfId="3648"/>
    <cellStyle name="_적격 _집행갑지 _실행예산서(문산IC)_실행예산서(3공구)_030902 아산154KV 관로 전기공사" xfId="3649"/>
    <cellStyle name="_적격 _집행갑지 _실행예산서(문산IC)_실행예산서(3공구)_030902 아산154KV 관로 전기공사_무량산출()" xfId="3650"/>
    <cellStyle name="_적격 _집행갑지 _실행예산서(문산IC)_실행예산서(3공구)_030902 아산154KV 관로 전기공사_무량산출()_Inst. BM(한국항공_사천)" xfId="3651"/>
    <cellStyle name="_적격 _집행갑지 _실행예산서(문산IC)_실행예산서(3공구)_030902 아산154KV 관로 전기공사_무량산출()_무량산출()" xfId="3652"/>
    <cellStyle name="_적격 _집행갑지 _실행예산서(문산IC)_실행예산서(3공구)_030902 아산154KV 관로 전기공사_무량산출()_무량산출(신설조립공장)" xfId="3653"/>
    <cellStyle name="_적격 _집행갑지 _실행예산서(문산IC)_실행예산서(3공구)_도급계약내역서(공배2단계)-정배수지" xfId="3654"/>
    <cellStyle name="_적격 _집행갑지 _실행예산서(문산IC)_실행예산서(3공구)_도급계약내역서(공배2단계)-정배수지_실행(운산조탑도로)" xfId="3655"/>
    <cellStyle name="_적격 _집행갑지 _실행예산서(문산IC)_실행예산서(3공구)_도급계약내역서(공배2단계)-정배수지_실행(파주운정2택지5공구)" xfId="3656"/>
    <cellStyle name="_적격 _집행갑지 _실행예산서(문산IC)_실행예산서(3공구)_무량산출()" xfId="3657"/>
    <cellStyle name="_적격 _집행갑지 _실행예산서(문산IC)_실행예산서(3공구)_무량산출()_Inst. BM(한국항공_사천)" xfId="3658"/>
    <cellStyle name="_적격 _집행갑지 _실행예산서(문산IC)_실행예산서(3공구)_무량산출()_무량산출()" xfId="3659"/>
    <cellStyle name="_적격 _집행갑지 _실행예산서(문산IC)_실행예산서(3공구)_무량산출()_무량산출(신설조립공장)" xfId="3660"/>
    <cellStyle name="_적격 _집행갑지 _실행예산서(문산IC)_실행예산서(3공구)_실행(운산조탑도로)" xfId="3661"/>
    <cellStyle name="_적격 _집행갑지 _실행예산서(문산IC)_실행예산서(3공구)_실행(파주운정2택지5공구)" xfId="3662"/>
    <cellStyle name="_적격 _집행갑지 _실행예산서(문산IC)_실행예산서(문산IC)" xfId="3663"/>
    <cellStyle name="_적격 _집행갑지 _실행예산서(문산IC)_실행예산서(문산IC)_030902 아산154KV 관로 전기공사" xfId="3664"/>
    <cellStyle name="_적격 _집행갑지 _실행예산서(문산IC)_실행예산서(문산IC)_030902 아산154KV 관로 전기공사_무량산출()" xfId="3665"/>
    <cellStyle name="_적격 _집행갑지 _실행예산서(문산IC)_실행예산서(문산IC)_030902 아산154KV 관로 전기공사_무량산출()_Inst. BM(한국항공_사천)" xfId="3666"/>
    <cellStyle name="_적격 _집행갑지 _실행예산서(문산IC)_실행예산서(문산IC)_030902 아산154KV 관로 전기공사_무량산출()_무량산출()" xfId="3667"/>
    <cellStyle name="_적격 _집행갑지 _실행예산서(문산IC)_실행예산서(문산IC)_030902 아산154KV 관로 전기공사_무량산출()_무량산출(신설조립공장)" xfId="3668"/>
    <cellStyle name="_적격 _집행갑지 _실행예산서(문산IC)_실행예산서(문산IC)_도급계약내역서(공배2단계)-정배수지" xfId="3669"/>
    <cellStyle name="_적격 _집행갑지 _실행예산서(문산IC)_실행예산서(문산IC)_도급계약내역서(공배2단계)-정배수지_실행(운산조탑도로)" xfId="3670"/>
    <cellStyle name="_적격 _집행갑지 _실행예산서(문산IC)_실행예산서(문산IC)_도급계약내역서(공배2단계)-정배수지_실행(파주운정2택지5공구)" xfId="3671"/>
    <cellStyle name="_적격 _집행갑지 _실행예산서(문산IC)_실행예산서(문산IC)_무량산출()" xfId="3672"/>
    <cellStyle name="_적격 _집행갑지 _실행예산서(문산IC)_실행예산서(문산IC)_무량산출()_Inst. BM(한국항공_사천)" xfId="3673"/>
    <cellStyle name="_적격 _집행갑지 _실행예산서(문산IC)_실행예산서(문산IC)_무량산출()_무량산출()" xfId="3674"/>
    <cellStyle name="_적격 _집행갑지 _실행예산서(문산IC)_실행예산서(문산IC)_무량산출()_무량산출(신설조립공장)" xfId="3675"/>
    <cellStyle name="_적격 _집행갑지 _실행예산서(문산IC)_실행예산서(문산IC)_실행(운산조탑도로)" xfId="3676"/>
    <cellStyle name="_적격 _집행갑지 _실행예산서(문산IC)_실행예산서(문산IC)_실행(파주운정2택지5공구)" xfId="3677"/>
    <cellStyle name="_적격 _집행갑지 _실행예산서(문산IC)_실행예산서_030902 아산154KV 관로 전기공사" xfId="3678"/>
    <cellStyle name="_적격 _집행갑지 _실행예산서(문산IC)_실행예산서_030902 아산154KV 관로 전기공사_무량산출()" xfId="3679"/>
    <cellStyle name="_적격 _집행갑지 _실행예산서(문산IC)_실행예산서_030902 아산154KV 관로 전기공사_무량산출()_Inst. BM(한국항공_사천)" xfId="3680"/>
    <cellStyle name="_적격 _집행갑지 _실행예산서(문산IC)_실행예산서_030902 아산154KV 관로 전기공사_무량산출()_무량산출()" xfId="3681"/>
    <cellStyle name="_적격 _집행갑지 _실행예산서(문산IC)_실행예산서_030902 아산154KV 관로 전기공사_무량산출()_무량산출(신설조립공장)" xfId="3682"/>
    <cellStyle name="_적격 _집행갑지 _실행예산서(문산IC)_실행예산서_도급계약내역서(공배2단계)-정배수지" xfId="3683"/>
    <cellStyle name="_적격 _집행갑지 _실행예산서(문산IC)_실행예산서_도급계약내역서(공배2단계)-정배수지_실행(운산조탑도로)" xfId="3684"/>
    <cellStyle name="_적격 _집행갑지 _실행예산서(문산IC)_실행예산서_도급계약내역서(공배2단계)-정배수지_실행(파주운정2택지5공구)" xfId="3685"/>
    <cellStyle name="_적격 _집행갑지 _실행예산서(문산IC)_실행예산서_무량산출()" xfId="3686"/>
    <cellStyle name="_적격 _집행갑지 _실행예산서(문산IC)_실행예산서_무량산출()_Inst. BM(한국항공_사천)" xfId="3687"/>
    <cellStyle name="_적격 _집행갑지 _실행예산서(문산IC)_실행예산서_무량산출()_무량산출()" xfId="3688"/>
    <cellStyle name="_적격 _집행갑지 _실행예산서(문산IC)_실행예산서_무량산출()_무량산출(신설조립공장)" xfId="3689"/>
    <cellStyle name="_적격 _집행갑지 _실행예산서(문산IC)_실행예산서_실행(운산조탑도로)" xfId="3690"/>
    <cellStyle name="_적격 _집행갑지 _실행예산서(문산IC)_실행예산서_실행(파주운정2택지5공구)" xfId="3691"/>
    <cellStyle name="_적격 _집행갑지 _실행예산서(문산IC)_원자재투입현황(03.7월)2" xfId="3692"/>
    <cellStyle name="_적격 _집행갑지 _실행예산서(문산IC)_원자재투입현황(03.7월)2_실행(운산조탑도로)" xfId="3693"/>
    <cellStyle name="_적격 _집행갑지 _실행예산서(문산IC)_원자재투입현황(03.7월)2_실행(파주운정2택지5공구)" xfId="3694"/>
    <cellStyle name="_적격 _집행갑지 _실행예산서_030902 아산154KV 관로 전기공사" xfId="3695"/>
    <cellStyle name="_적격 _집행갑지 _실행예산서_030902 아산154KV 관로 전기공사_무량산출()" xfId="3696"/>
    <cellStyle name="_적격 _집행갑지 _실행예산서_030902 아산154KV 관로 전기공사_무량산출()_Inst. BM(한국항공_사천)" xfId="3697"/>
    <cellStyle name="_적격 _집행갑지 _실행예산서_030902 아산154KV 관로 전기공사_무량산출()_무량산출()" xfId="3698"/>
    <cellStyle name="_적격 _집행갑지 _실행예산서_030902 아산154KV 관로 전기공사_무량산출()_무량산출(신설조립공장)" xfId="3699"/>
    <cellStyle name="_적격 _집행갑지 _실행예산서_도급계약내역서(공배2단계)-정배수지" xfId="3700"/>
    <cellStyle name="_적격 _집행갑지 _실행예산서_도급계약내역서(공배2단계)-정배수지_실행(운산조탑도로)" xfId="3701"/>
    <cellStyle name="_적격 _집행갑지 _실행예산서_도급계약내역서(공배2단계)-정배수지_실행(파주운정2택지5공구)" xfId="3702"/>
    <cellStyle name="_적격 _집행갑지 _실행예산서_무량산출()" xfId="3703"/>
    <cellStyle name="_적격 _집행갑지 _실행예산서_무량산출()_Inst. BM(한국항공_사천)" xfId="3704"/>
    <cellStyle name="_적격 _집행갑지 _실행예산서_무량산출()_무량산출()" xfId="3705"/>
    <cellStyle name="_적격 _집행갑지 _실행예산서_무량산출()_무량산출(신설조립공장)" xfId="3706"/>
    <cellStyle name="_적격 _집행갑지 _실행예산서_실행(운산조탑도로)" xfId="3707"/>
    <cellStyle name="_적격 _집행갑지 _실행예산서_실행(파주운정2택지5공구)" xfId="3708"/>
    <cellStyle name="_적격 _집행갑지 _원자재투입현황(03.7월)2" xfId="3709"/>
    <cellStyle name="_적격 _집행갑지 _원자재투입현황(03.7월)2_실행(운산조탑도로)" xfId="3710"/>
    <cellStyle name="_적격 _집행갑지 _원자재투입현황(03.7월)2_실행(파주운정2택지5공구)" xfId="3711"/>
    <cellStyle name="_적격 _집행갑지 _투찰" xfId="3712"/>
    <cellStyle name="_적격 _집행갑지 _투찰(14-1)" xfId="3713"/>
    <cellStyle name="_적격 _집행갑지 _투찰(14-1)_실행(운산조탑도로)" xfId="3714"/>
    <cellStyle name="_적격 _집행갑지 _투찰(14-1)_실행(파주운정2택지5공구)" xfId="3715"/>
    <cellStyle name="_적격 _집행갑지 _투찰(14-1)_투찰서" xfId="3716"/>
    <cellStyle name="_적격 _집행갑지 _투찰(14-1)_투찰서_실행(운산조탑도로)" xfId="3717"/>
    <cellStyle name="_적격 _집행갑지 _투찰(14-1)_투찰서_실행(파주운정2택지5공구)" xfId="3718"/>
    <cellStyle name="_적격 _집행갑지 _투찰(8공구)" xfId="3719"/>
    <cellStyle name="_적격 _집행갑지 _투찰(8공구)_실행(운산조탑도로)" xfId="3720"/>
    <cellStyle name="_적격 _집행갑지 _투찰(8공구)_실행(파주운정2택지5공구)" xfId="3721"/>
    <cellStyle name="_적격 _집행갑지 _투찰(고철10-4)" xfId="3722"/>
    <cellStyle name="_적격 _집행갑지 _투찰(고철10-4)_실행(운산조탑도로)" xfId="3723"/>
    <cellStyle name="_적격 _집행갑지 _투찰(고철10-4)_실행(파주운정2택지5공구)" xfId="3724"/>
    <cellStyle name="_적격 _집행갑지 _투찰(고철10-4)_투찰서" xfId="3725"/>
    <cellStyle name="_적격 _집행갑지 _투찰(고철10-4)_투찰서_실행(운산조탑도로)" xfId="3726"/>
    <cellStyle name="_적격 _집행갑지 _투찰(고철10-4)_투찰서_실행(파주운정2택지5공구)" xfId="3727"/>
    <cellStyle name="_적격 _집행갑지 _투찰(무안광주3공구)" xfId="3728"/>
    <cellStyle name="_적격 _집행갑지 _투찰(무안광주3공구)_실행(운산조탑도로)" xfId="3729"/>
    <cellStyle name="_적격 _집행갑지 _투찰(무안광주3공구)_실행(파주운정2택지5공구)" xfId="3730"/>
    <cellStyle name="_적격 _집행갑지 _투찰(토목)" xfId="3731"/>
    <cellStyle name="_적격 _집행갑지 _투찰(토목)_실행(운산조탑도로)" xfId="3732"/>
    <cellStyle name="_적격 _집행갑지 _투찰(토목)_실행(파주운정2택지5공구)" xfId="3733"/>
    <cellStyle name="_적격 _집행갑지 _투찰_1" xfId="3734"/>
    <cellStyle name="_적격 _집행갑지 _투찰_1_실행(운산조탑도로)" xfId="3735"/>
    <cellStyle name="_적격 _집행갑지 _투찰_1_실행(파주운정2택지5공구)" xfId="3736"/>
    <cellStyle name="_적격 _집행갑지 _투찰_부대입찰결과" xfId="3737"/>
    <cellStyle name="_적격 _집행갑지 _투찰_부대입찰결과_실행(운산조탑도로)" xfId="3738"/>
    <cellStyle name="_적격 _집행갑지 _투찰_부대입찰결과_실행(파주운정2택지5공구)" xfId="3739"/>
    <cellStyle name="_적격 _집행갑지 _투찰_부대입찰송부" xfId="3740"/>
    <cellStyle name="_적격 _집행갑지 _투찰_부대입찰송부_실행(운산조탑도로)" xfId="3741"/>
    <cellStyle name="_적격 _집행갑지 _투찰_부대입찰송부_실행(파주운정2택지5공구)" xfId="3742"/>
    <cellStyle name="_적격 _집행갑지 _투찰_부대입찰조정" xfId="3743"/>
    <cellStyle name="_적격 _집행갑지 _투찰_부대입찰조정_실행(운산조탑도로)" xfId="3744"/>
    <cellStyle name="_적격 _집행갑지 _투찰_부대입찰조정_실행(파주운정2택지5공구)" xfId="3745"/>
    <cellStyle name="_적격 _집행갑지 _투찰_부대입찰특별조건및내역송부" xfId="3746"/>
    <cellStyle name="_적격 _집행갑지 _투찰_부대입찰특별조건및내역송부_실행(운산조탑도로)" xfId="3747"/>
    <cellStyle name="_적격 _집행갑지 _투찰_부대입찰특별조건및내역송부_실행(파주운정2택지5공구)" xfId="3748"/>
    <cellStyle name="_적격 _집행갑지 _투찰_실행(운산조탑도로)" xfId="3749"/>
    <cellStyle name="_적격 _집행갑지 _투찰_실행(파주운정2택지5공구)" xfId="3750"/>
    <cellStyle name="_적격 _집행갑지 _투찰_투찰" xfId="3751"/>
    <cellStyle name="_적격 _집행갑지 _투찰_투찰(8공구)" xfId="3752"/>
    <cellStyle name="_적격 _집행갑지 _투찰_투찰(8공구)_실행(운산조탑도로)" xfId="3753"/>
    <cellStyle name="_적격 _집행갑지 _투찰_투찰(8공구)_실행(파주운정2택지5공구)" xfId="3754"/>
    <cellStyle name="_적격 _집행갑지 _투찰_투찰(토목)" xfId="3755"/>
    <cellStyle name="_적격 _집행갑지 _투찰_투찰(토목)_실행(운산조탑도로)" xfId="3756"/>
    <cellStyle name="_적격 _집행갑지 _투찰_투찰(토목)_실행(파주운정2택지5공구)" xfId="3757"/>
    <cellStyle name="_적격 _집행갑지 _투찰_투찰_실행(운산조탑도로)" xfId="3758"/>
    <cellStyle name="_적격 _집행갑지 _투찰_투찰_실행(파주운정2택지5공구)" xfId="3759"/>
    <cellStyle name="_적격 _집행갑지 _투찰_투찰서" xfId="3760"/>
    <cellStyle name="_적격 _집행갑지 _투찰_투찰서_실행(운산조탑도로)" xfId="3761"/>
    <cellStyle name="_적격 _집행갑지 _투찰_투찰서_실행(파주운정2택지5공구)" xfId="3762"/>
    <cellStyle name="_적격 _집행갑지 _투찰서" xfId="3763"/>
    <cellStyle name="_적격 _집행갑지 _투찰서_실행(운산조탑도로)" xfId="3764"/>
    <cellStyle name="_적격 _집행갑지 _투찰서_실행(파주운정2택지5공구)" xfId="3765"/>
    <cellStyle name="_적격 _집행갑지 _흥산-구룡" xfId="3766"/>
    <cellStyle name="_적격 _집행갑지 _흥산-구룡_030902 아산154KV 관로 전기공사" xfId="3767"/>
    <cellStyle name="_적격 _집행갑지 _흥산-구룡_030902 아산154KV 관로 전기공사_무량산출()" xfId="3768"/>
    <cellStyle name="_적격 _집행갑지 _흥산-구룡_030902 아산154KV 관로 전기공사_무량산출()_Inst. BM(한국항공_사천)" xfId="3769"/>
    <cellStyle name="_적격 _집행갑지 _흥산-구룡_030902 아산154KV 관로 전기공사_무량산출()_무량산출()" xfId="3770"/>
    <cellStyle name="_적격 _집행갑지 _흥산-구룡_030902 아산154KV 관로 전기공사_무량산출()_무량산출(신설조립공장)" xfId="3771"/>
    <cellStyle name="_적격 _집행갑지 _흥산-구룡_도급계약내역서(공배2단계)-정배수지" xfId="3772"/>
    <cellStyle name="_적격 _집행갑지 _흥산-구룡_도급계약내역서(공배2단계)-정배수지_실행(운산조탑도로)" xfId="3773"/>
    <cellStyle name="_적격 _집행갑지 _흥산-구룡_도급계약내역서(공배2단계)-정배수지_실행(파주운정2택지5공구)" xfId="3774"/>
    <cellStyle name="_적격 _집행갑지 _흥산-구룡_무량산출()" xfId="3775"/>
    <cellStyle name="_적격 _집행갑지 _흥산-구룡_무량산출()_Inst. BM(한국항공_사천)" xfId="3776"/>
    <cellStyle name="_적격 _집행갑지 _흥산-구룡_무량산출()_무량산출()" xfId="3777"/>
    <cellStyle name="_적격 _집행갑지 _흥산-구룡_무량산출()_무량산출(신설조립공장)" xfId="3778"/>
    <cellStyle name="_적격 _집행갑지 _흥산-구룡_실행(운산조탑도로)" xfId="3779"/>
    <cellStyle name="_적격 _집행갑지 _흥산-구룡_실행(파주운정2택지5공구)" xfId="3780"/>
    <cellStyle name="_적격 _집행갑지 _흥산-구룡_실행예산서" xfId="3781"/>
    <cellStyle name="_적격 _집행갑지 _흥산-구룡_실행예산서(3공구)" xfId="3782"/>
    <cellStyle name="_적격 _집행갑지 _흥산-구룡_실행예산서(3공구)_030902 아산154KV 관로 전기공사" xfId="3783"/>
    <cellStyle name="_적격 _집행갑지 _흥산-구룡_실행예산서(3공구)_030902 아산154KV 관로 전기공사_무량산출()" xfId="3784"/>
    <cellStyle name="_적격 _집행갑지 _흥산-구룡_실행예산서(3공구)_030902 아산154KV 관로 전기공사_무량산출()_Inst. BM(한국항공_사천)" xfId="3785"/>
    <cellStyle name="_적격 _집행갑지 _흥산-구룡_실행예산서(3공구)_030902 아산154KV 관로 전기공사_무량산출()_무량산출()" xfId="3786"/>
    <cellStyle name="_적격 _집행갑지 _흥산-구룡_실행예산서(3공구)_030902 아산154KV 관로 전기공사_무량산출()_무량산출(신설조립공장)" xfId="3787"/>
    <cellStyle name="_적격 _집행갑지 _흥산-구룡_실행예산서(3공구)_도급계약내역서(공배2단계)-정배수지" xfId="3788"/>
    <cellStyle name="_적격 _집행갑지 _흥산-구룡_실행예산서(3공구)_도급계약내역서(공배2단계)-정배수지_실행(운산조탑도로)" xfId="3789"/>
    <cellStyle name="_적격 _집행갑지 _흥산-구룡_실행예산서(3공구)_도급계약내역서(공배2단계)-정배수지_실행(파주운정2택지5공구)" xfId="3790"/>
    <cellStyle name="_적격 _집행갑지 _흥산-구룡_실행예산서(3공구)_무량산출()" xfId="3791"/>
    <cellStyle name="_적격 _집행갑지 _흥산-구룡_실행예산서(3공구)_무량산출()_Inst. BM(한국항공_사천)" xfId="3792"/>
    <cellStyle name="_적격 _집행갑지 _흥산-구룡_실행예산서(3공구)_무량산출()_무량산출()" xfId="3793"/>
    <cellStyle name="_적격 _집행갑지 _흥산-구룡_실행예산서(3공구)_무량산출()_무량산출(신설조립공장)" xfId="3794"/>
    <cellStyle name="_적격 _집행갑지 _흥산-구룡_실행예산서(3공구)_실행(운산조탑도로)" xfId="3795"/>
    <cellStyle name="_적격 _집행갑지 _흥산-구룡_실행예산서(3공구)_실행(파주운정2택지5공구)" xfId="3796"/>
    <cellStyle name="_적격 _집행갑지 _흥산-구룡_실행예산서(문산IC)" xfId="3797"/>
    <cellStyle name="_적격 _집행갑지 _흥산-구룡_실행예산서(문산IC)_030902 아산154KV 관로 전기공사" xfId="3798"/>
    <cellStyle name="_적격 _집행갑지 _흥산-구룡_실행예산서(문산IC)_030902 아산154KV 관로 전기공사_무량산출()" xfId="3799"/>
    <cellStyle name="_적격 _집행갑지 _흥산-구룡_실행예산서(문산IC)_030902 아산154KV 관로 전기공사_무량산출()_Inst. BM(한국항공_사천)" xfId="3800"/>
    <cellStyle name="_적격 _집행갑지 _흥산-구룡_실행예산서(문산IC)_030902 아산154KV 관로 전기공사_무량산출()_무량산출()" xfId="3801"/>
    <cellStyle name="_적격 _집행갑지 _흥산-구룡_실행예산서(문산IC)_030902 아산154KV 관로 전기공사_무량산출()_무량산출(신설조립공장)" xfId="3802"/>
    <cellStyle name="_적격 _집행갑지 _흥산-구룡_실행예산서(문산IC)_도급계약내역서(공배2단계)-정배수지" xfId="3803"/>
    <cellStyle name="_적격 _집행갑지 _흥산-구룡_실행예산서(문산IC)_도급계약내역서(공배2단계)-정배수지_실행(운산조탑도로)" xfId="3804"/>
    <cellStyle name="_적격 _집행갑지 _흥산-구룡_실행예산서(문산IC)_도급계약내역서(공배2단계)-정배수지_실행(파주운정2택지5공구)" xfId="3805"/>
    <cellStyle name="_적격 _집행갑지 _흥산-구룡_실행예산서(문산IC)_무량산출()" xfId="3806"/>
    <cellStyle name="_적격 _집행갑지 _흥산-구룡_실행예산서(문산IC)_무량산출()_Inst. BM(한국항공_사천)" xfId="3807"/>
    <cellStyle name="_적격 _집행갑지 _흥산-구룡_실행예산서(문산IC)_무량산출()_무량산출()" xfId="3808"/>
    <cellStyle name="_적격 _집행갑지 _흥산-구룡_실행예산서(문산IC)_무량산출()_무량산출(신설조립공장)" xfId="3809"/>
    <cellStyle name="_적격 _집행갑지 _흥산-구룡_실행예산서(문산IC)_실행(운산조탑도로)" xfId="3810"/>
    <cellStyle name="_적격 _집행갑지 _흥산-구룡_실행예산서(문산IC)_실행(파주운정2택지5공구)" xfId="3811"/>
    <cellStyle name="_적격 _집행갑지 _흥산-구룡_실행예산서_030902 아산154KV 관로 전기공사" xfId="3812"/>
    <cellStyle name="_적격 _집행갑지 _흥산-구룡_실행예산서_030902 아산154KV 관로 전기공사_무량산출()" xfId="3813"/>
    <cellStyle name="_적격 _집행갑지 _흥산-구룡_실행예산서_030902 아산154KV 관로 전기공사_무량산출()_Inst. BM(한국항공_사천)" xfId="3814"/>
    <cellStyle name="_적격 _집행갑지 _흥산-구룡_실행예산서_030902 아산154KV 관로 전기공사_무량산출()_무량산출()" xfId="3815"/>
    <cellStyle name="_적격 _집행갑지 _흥산-구룡_실행예산서_030902 아산154KV 관로 전기공사_무량산출()_무량산출(신설조립공장)" xfId="3816"/>
    <cellStyle name="_적격 _집행갑지 _흥산-구룡_실행예산서_도급계약내역서(공배2단계)-정배수지" xfId="3817"/>
    <cellStyle name="_적격 _집행갑지 _흥산-구룡_실행예산서_도급계약내역서(공배2단계)-정배수지_실행(운산조탑도로)" xfId="3818"/>
    <cellStyle name="_적격 _집행갑지 _흥산-구룡_실행예산서_도급계약내역서(공배2단계)-정배수지_실행(파주운정2택지5공구)" xfId="3819"/>
    <cellStyle name="_적격 _집행갑지 _흥산-구룡_실행예산서_무량산출()" xfId="3820"/>
    <cellStyle name="_적격 _집행갑지 _흥산-구룡_실행예산서_무량산출()_Inst. BM(한국항공_사천)" xfId="3821"/>
    <cellStyle name="_적격 _집행갑지 _흥산-구룡_실행예산서_무량산출()_무량산출()" xfId="3822"/>
    <cellStyle name="_적격 _집행갑지 _흥산-구룡_실행예산서_무량산출()_무량산출(신설조립공장)" xfId="3823"/>
    <cellStyle name="_적격 _집행갑지 _흥산-구룡_실행예산서_실행(운산조탑도로)" xfId="3824"/>
    <cellStyle name="_적격 _집행갑지 _흥산-구룡_실행예산서_실행(파주운정2택지5공구)" xfId="3825"/>
    <cellStyle name="_적격 _집행갑지 _흥산-구룡_원자재투입현황(03.7월)2" xfId="3826"/>
    <cellStyle name="_적격 _집행갑지 _흥산-구룡_원자재투입현황(03.7월)2_실행(운산조탑도로)" xfId="3827"/>
    <cellStyle name="_적격 _집행갑지 _흥산-구룡_원자재투입현황(03.7월)2_실행(파주운정2택지5공구)" xfId="3828"/>
    <cellStyle name="_적격 _총괄집계및영구설비내역12.22" xfId="3829"/>
    <cellStyle name="_적격 _총괄집계및영구설비내역12.22_순공사비(전체분)_20070504_PAC 회수금삭제" xfId="3830"/>
    <cellStyle name="_적격 _총괄집계및영구설비내역12.22_순공사비(전체분)_20070504_PAC 회수금삭제_순공사비(전체분)_20070504_PAC 회수금삭제" xfId="3831"/>
    <cellStyle name="_적격 _총괄집계및영구설비내역12.22_순공사비(전체분)_20070504_PAC 회수금삭제_순공사비(전체분)_20070504_PAC 회수금삭제_실행(파주운정2택지5공구)" xfId="3832"/>
    <cellStyle name="_적격 _총괄집계및영구설비내역12.22_순공사비(전체분)_20070504_PAC 회수금삭제_실행(파주운정2택지5공구)" xfId="3833"/>
    <cellStyle name="_적격 _총괄집계및영구설비내역12.22_실행(파주운정2택지5공구)" xfId="3834"/>
    <cellStyle name="_적격 _총괄집계및영구설비내역12.22_총괄집계및영구설비내역12.22" xfId="3835"/>
    <cellStyle name="_적격 _총괄집계및영구설비내역12.22_총괄집계및영구설비내역12.22_순공사비(전체분)_20070504_PAC 회수금삭제" xfId="3836"/>
    <cellStyle name="_적격 _총괄집계및영구설비내역12.22_총괄집계및영구설비내역12.22_순공사비(전체분)_20070504_PAC 회수금삭제_순공사비(전체분)_20070504_PAC 회수금삭제" xfId="3837"/>
    <cellStyle name="_적격 _총괄집계및영구설비내역12.22_총괄집계및영구설비내역12.22_순공사비(전체분)_20070504_PAC 회수금삭제_순공사비(전체분)_20070504_PAC 회수금삭제_실행(파주운정2택지5공구)" xfId="3838"/>
    <cellStyle name="_적격 _총괄집계및영구설비내역12.22_총괄집계및영구설비내역12.22_순공사비(전체분)_20070504_PAC 회수금삭제_실행(파주운정2택지5공구)" xfId="3839"/>
    <cellStyle name="_적격 _총괄집계및영구설비내역12.22_총괄집계및영구설비내역12.22_실행(파주운정2택지5공구)" xfId="3840"/>
    <cellStyle name="_적격 _투찰" xfId="3841"/>
    <cellStyle name="_적격 _투찰(14-1)" xfId="3842"/>
    <cellStyle name="_적격 _투찰(14-1)_실행(운산조탑도로)" xfId="3843"/>
    <cellStyle name="_적격 _투찰(14-1)_실행(파주운정2택지5공구)" xfId="3844"/>
    <cellStyle name="_적격 _투찰(14-1)_투찰서" xfId="3845"/>
    <cellStyle name="_적격 _투찰(14-1)_투찰서_실행(운산조탑도로)" xfId="3846"/>
    <cellStyle name="_적격 _투찰(14-1)_투찰서_실행(파주운정2택지5공구)" xfId="3847"/>
    <cellStyle name="_적격 _투찰(8공구)" xfId="3848"/>
    <cellStyle name="_적격 _투찰(8공구)_실행(운산조탑도로)" xfId="3849"/>
    <cellStyle name="_적격 _투찰(8공구)_실행(파주운정2택지5공구)" xfId="3850"/>
    <cellStyle name="_적격 _투찰(고철10-4)" xfId="3851"/>
    <cellStyle name="_적격 _투찰(고철10-4)_실행(운산조탑도로)" xfId="3852"/>
    <cellStyle name="_적격 _투찰(고철10-4)_실행(파주운정2택지5공구)" xfId="3853"/>
    <cellStyle name="_적격 _투찰(고철10-4)_투찰서" xfId="3854"/>
    <cellStyle name="_적격 _투찰(고철10-4)_투찰서_실행(운산조탑도로)" xfId="3855"/>
    <cellStyle name="_적격 _투찰(고철10-4)_투찰서_실행(파주운정2택지5공구)" xfId="3856"/>
    <cellStyle name="_적격 _투찰(무안광주3공구)" xfId="3857"/>
    <cellStyle name="_적격 _투찰(무안광주3공구)_실행(운산조탑도로)" xfId="3858"/>
    <cellStyle name="_적격 _투찰(무안광주3공구)_실행(파주운정2택지5공구)" xfId="3859"/>
    <cellStyle name="_적격 _투찰(토목)" xfId="3860"/>
    <cellStyle name="_적격 _투찰(토목)_실행(운산조탑도로)" xfId="3861"/>
    <cellStyle name="_적격 _투찰(토목)_실행(파주운정2택지5공구)" xfId="3862"/>
    <cellStyle name="_적격 _투찰_1" xfId="3863"/>
    <cellStyle name="_적격 _투찰_1_실행(운산조탑도로)" xfId="3864"/>
    <cellStyle name="_적격 _투찰_1_실행(파주운정2택지5공구)" xfId="3865"/>
    <cellStyle name="_적격 _투찰_부대입찰결과" xfId="3866"/>
    <cellStyle name="_적격 _투찰_부대입찰결과_실행(운산조탑도로)" xfId="3867"/>
    <cellStyle name="_적격 _투찰_부대입찰결과_실행(파주운정2택지5공구)" xfId="3868"/>
    <cellStyle name="_적격 _투찰_부대입찰송부" xfId="3869"/>
    <cellStyle name="_적격 _투찰_부대입찰송부_실행(운산조탑도로)" xfId="3870"/>
    <cellStyle name="_적격 _투찰_부대입찰송부_실행(파주운정2택지5공구)" xfId="3871"/>
    <cellStyle name="_적격 _투찰_부대입찰조정" xfId="3872"/>
    <cellStyle name="_적격 _투찰_부대입찰조정_실행(운산조탑도로)" xfId="3873"/>
    <cellStyle name="_적격 _투찰_부대입찰조정_실행(파주운정2택지5공구)" xfId="3874"/>
    <cellStyle name="_적격 _투찰_부대입찰특별조건및내역송부" xfId="3875"/>
    <cellStyle name="_적격 _투찰_부대입찰특별조건및내역송부_실행(운산조탑도로)" xfId="3876"/>
    <cellStyle name="_적격 _투찰_부대입찰특별조건및내역송부_실행(파주운정2택지5공구)" xfId="3877"/>
    <cellStyle name="_적격 _투찰_실행(운산조탑도로)" xfId="3878"/>
    <cellStyle name="_적격 _투찰_실행(파주운정2택지5공구)" xfId="3879"/>
    <cellStyle name="_적격 _투찰_투찰" xfId="3880"/>
    <cellStyle name="_적격 _투찰_투찰(8공구)" xfId="3881"/>
    <cellStyle name="_적격 _투찰_투찰(8공구)_실행(운산조탑도로)" xfId="3882"/>
    <cellStyle name="_적격 _투찰_투찰(8공구)_실행(파주운정2택지5공구)" xfId="3883"/>
    <cellStyle name="_적격 _투찰_투찰(토목)" xfId="3884"/>
    <cellStyle name="_적격 _투찰_투찰(토목)_실행(운산조탑도로)" xfId="3885"/>
    <cellStyle name="_적격 _투찰_투찰(토목)_실행(파주운정2택지5공구)" xfId="3886"/>
    <cellStyle name="_적격 _투찰_투찰_실행(운산조탑도로)" xfId="3887"/>
    <cellStyle name="_적격 _투찰_투찰_실행(파주운정2택지5공구)" xfId="3888"/>
    <cellStyle name="_적격 _투찰_투찰서" xfId="3889"/>
    <cellStyle name="_적격 _투찰_투찰서_실행(운산조탑도로)" xfId="3890"/>
    <cellStyle name="_적격 _투찰_투찰서_실행(파주운정2택지5공구)" xfId="3891"/>
    <cellStyle name="_적격 _투찰서" xfId="3892"/>
    <cellStyle name="_적격 _투찰서(시화)" xfId="3893"/>
    <cellStyle name="_적격 _투찰서(시화)_순공사비(전체분)_20070504_PAC 회수금삭제" xfId="3894"/>
    <cellStyle name="_적격 _투찰서(시화)_순공사비(전체분)_20070504_PAC 회수금삭제_순공사비(전체분)_20070504_PAC 회수금삭제" xfId="3895"/>
    <cellStyle name="_적격 _투찰서(시화)_순공사비(전체분)_20070504_PAC 회수금삭제_순공사비(전체분)_20070504_PAC 회수금삭제_실행(파주운정2택지5공구)" xfId="3896"/>
    <cellStyle name="_적격 _투찰서(시화)_순공사비(전체분)_20070504_PAC 회수금삭제_실행(파주운정2택지5공구)" xfId="3897"/>
    <cellStyle name="_적격 _투찰서(시화)_실행(파주운정2택지5공구)" xfId="3898"/>
    <cellStyle name="_적격 _투찰서(시화조력)" xfId="3899"/>
    <cellStyle name="_적격 _투찰서(시화조력)_순공사비(전체분)_20070504_PAC 회수금삭제" xfId="3900"/>
    <cellStyle name="_적격 _투찰서(시화조력)_순공사비(전체분)_20070504_PAC 회수금삭제_순공사비(전체분)_20070504_PAC 회수금삭제" xfId="3901"/>
    <cellStyle name="_적격 _투찰서(시화조력)_순공사비(전체분)_20070504_PAC 회수금삭제_순공사비(전체분)_20070504_PAC 회수금삭제_실행(파주운정2택지5공구)" xfId="3902"/>
    <cellStyle name="_적격 _투찰서(시화조력)_순공사비(전체분)_20070504_PAC 회수금삭제_실행(파주운정2택지5공구)" xfId="3903"/>
    <cellStyle name="_적격 _투찰서(시화조력)_실행(파주운정2택지5공구)" xfId="3904"/>
    <cellStyle name="_적격 _투찰서_실행(운산조탑도로)" xfId="3905"/>
    <cellStyle name="_적격 _투찰서_실행(파주운정2택지5공구)" xfId="3906"/>
    <cellStyle name="_적격 _흥산-구룡" xfId="3907"/>
    <cellStyle name="_적격 _흥산-구룡_030902 아산154KV 관로 전기공사" xfId="3908"/>
    <cellStyle name="_적격 _흥산-구룡_030902 아산154KV 관로 전기공사_무량산출()" xfId="3909"/>
    <cellStyle name="_적격 _흥산-구룡_030902 아산154KV 관로 전기공사_무량산출()_Inst. BM(한국항공_사천)" xfId="3910"/>
    <cellStyle name="_적격 _흥산-구룡_030902 아산154KV 관로 전기공사_무량산출()_무량산출()" xfId="3911"/>
    <cellStyle name="_적격 _흥산-구룡_030902 아산154KV 관로 전기공사_무량산출()_무량산출(신설조립공장)" xfId="3912"/>
    <cellStyle name="_적격 _흥산-구룡_도급계약내역서(공배2단계)-정배수지" xfId="3913"/>
    <cellStyle name="_적격 _흥산-구룡_도급계약내역서(공배2단계)-정배수지_실행(운산조탑도로)" xfId="3914"/>
    <cellStyle name="_적격 _흥산-구룡_도급계약내역서(공배2단계)-정배수지_실행(파주운정2택지5공구)" xfId="3915"/>
    <cellStyle name="_적격 _흥산-구룡_무량산출()" xfId="3916"/>
    <cellStyle name="_적격 _흥산-구룡_무량산출()_Inst. BM(한국항공_사천)" xfId="3917"/>
    <cellStyle name="_적격 _흥산-구룡_무량산출()_무량산출()" xfId="3918"/>
    <cellStyle name="_적격 _흥산-구룡_무량산출()_무량산출(신설조립공장)" xfId="3919"/>
    <cellStyle name="_적격 _흥산-구룡_실행(운산조탑도로)" xfId="3920"/>
    <cellStyle name="_적격 _흥산-구룡_실행(파주운정2택지5공구)" xfId="3921"/>
    <cellStyle name="_적격 _흥산-구룡_실행예산서" xfId="3922"/>
    <cellStyle name="_적격 _흥산-구룡_실행예산서(3공구)" xfId="3923"/>
    <cellStyle name="_적격 _흥산-구룡_실행예산서(3공구)_030902 아산154KV 관로 전기공사" xfId="3924"/>
    <cellStyle name="_적격 _흥산-구룡_실행예산서(3공구)_030902 아산154KV 관로 전기공사_무량산출()" xfId="3925"/>
    <cellStyle name="_적격 _흥산-구룡_실행예산서(3공구)_030902 아산154KV 관로 전기공사_무량산출()_Inst. BM(한국항공_사천)" xfId="3926"/>
    <cellStyle name="_적격 _흥산-구룡_실행예산서(3공구)_030902 아산154KV 관로 전기공사_무량산출()_무량산출()" xfId="3927"/>
    <cellStyle name="_적격 _흥산-구룡_실행예산서(3공구)_030902 아산154KV 관로 전기공사_무량산출()_무량산출(신설조립공장)" xfId="3928"/>
    <cellStyle name="_적격 _흥산-구룡_실행예산서(3공구)_도급계약내역서(공배2단계)-정배수지" xfId="3929"/>
    <cellStyle name="_적격 _흥산-구룡_실행예산서(3공구)_도급계약내역서(공배2단계)-정배수지_실행(운산조탑도로)" xfId="3930"/>
    <cellStyle name="_적격 _흥산-구룡_실행예산서(3공구)_도급계약내역서(공배2단계)-정배수지_실행(파주운정2택지5공구)" xfId="3931"/>
    <cellStyle name="_적격 _흥산-구룡_실행예산서(3공구)_무량산출()" xfId="3932"/>
    <cellStyle name="_적격 _흥산-구룡_실행예산서(3공구)_무량산출()_Inst. BM(한국항공_사천)" xfId="3933"/>
    <cellStyle name="_적격 _흥산-구룡_실행예산서(3공구)_무량산출()_무량산출()" xfId="3934"/>
    <cellStyle name="_적격 _흥산-구룡_실행예산서(3공구)_무량산출()_무량산출(신설조립공장)" xfId="3935"/>
    <cellStyle name="_적격 _흥산-구룡_실행예산서(3공구)_실행(운산조탑도로)" xfId="3936"/>
    <cellStyle name="_적격 _흥산-구룡_실행예산서(3공구)_실행(파주운정2택지5공구)" xfId="3937"/>
    <cellStyle name="_적격 _흥산-구룡_실행예산서(문산IC)" xfId="3938"/>
    <cellStyle name="_적격 _흥산-구룡_실행예산서(문산IC)_030902 아산154KV 관로 전기공사" xfId="3939"/>
    <cellStyle name="_적격 _흥산-구룡_실행예산서(문산IC)_030902 아산154KV 관로 전기공사_무량산출()" xfId="3940"/>
    <cellStyle name="_적격 _흥산-구룡_실행예산서(문산IC)_030902 아산154KV 관로 전기공사_무량산출()_Inst. BM(한국항공_사천)" xfId="3941"/>
    <cellStyle name="_적격 _흥산-구룡_실행예산서(문산IC)_030902 아산154KV 관로 전기공사_무량산출()_무량산출()" xfId="3942"/>
    <cellStyle name="_적격 _흥산-구룡_실행예산서(문산IC)_030902 아산154KV 관로 전기공사_무량산출()_무량산출(신설조립공장)" xfId="3943"/>
    <cellStyle name="_적격 _흥산-구룡_실행예산서(문산IC)_도급계약내역서(공배2단계)-정배수지" xfId="3944"/>
    <cellStyle name="_적격 _흥산-구룡_실행예산서(문산IC)_도급계약내역서(공배2단계)-정배수지_실행(운산조탑도로)" xfId="3945"/>
    <cellStyle name="_적격 _흥산-구룡_실행예산서(문산IC)_도급계약내역서(공배2단계)-정배수지_실행(파주운정2택지5공구)" xfId="3946"/>
    <cellStyle name="_적격 _흥산-구룡_실행예산서(문산IC)_무량산출()" xfId="3947"/>
    <cellStyle name="_적격 _흥산-구룡_실행예산서(문산IC)_무량산출()_Inst. BM(한국항공_사천)" xfId="3948"/>
    <cellStyle name="_적격 _흥산-구룡_실행예산서(문산IC)_무량산출()_무량산출()" xfId="3949"/>
    <cellStyle name="_적격 _흥산-구룡_실행예산서(문산IC)_무량산출()_무량산출(신설조립공장)" xfId="3950"/>
    <cellStyle name="_적격 _흥산-구룡_실행예산서(문산IC)_실행(운산조탑도로)" xfId="3951"/>
    <cellStyle name="_적격 _흥산-구룡_실행예산서(문산IC)_실행(파주운정2택지5공구)" xfId="3952"/>
    <cellStyle name="_적격 _흥산-구룡_실행예산서_030902 아산154KV 관로 전기공사" xfId="3953"/>
    <cellStyle name="_적격 _흥산-구룡_실행예산서_030902 아산154KV 관로 전기공사_무량산출()" xfId="3954"/>
    <cellStyle name="_적격 _흥산-구룡_실행예산서_030902 아산154KV 관로 전기공사_무량산출()_Inst. BM(한국항공_사천)" xfId="3955"/>
    <cellStyle name="_적격 _흥산-구룡_실행예산서_030902 아산154KV 관로 전기공사_무량산출()_무량산출()" xfId="3956"/>
    <cellStyle name="_적격 _흥산-구룡_실행예산서_030902 아산154KV 관로 전기공사_무량산출()_무량산출(신설조립공장)" xfId="3957"/>
    <cellStyle name="_적격 _흥산-구룡_실행예산서_도급계약내역서(공배2단계)-정배수지" xfId="3958"/>
    <cellStyle name="_적격 _흥산-구룡_실행예산서_도급계약내역서(공배2단계)-정배수지_실행(운산조탑도로)" xfId="3959"/>
    <cellStyle name="_적격 _흥산-구룡_실행예산서_도급계약내역서(공배2단계)-정배수지_실행(파주운정2택지5공구)" xfId="3960"/>
    <cellStyle name="_적격 _흥산-구룡_실행예산서_무량산출()" xfId="3961"/>
    <cellStyle name="_적격 _흥산-구룡_실행예산서_무량산출()_Inst. BM(한국항공_사천)" xfId="3962"/>
    <cellStyle name="_적격 _흥산-구룡_실행예산서_무량산출()_무량산출()" xfId="3963"/>
    <cellStyle name="_적격 _흥산-구룡_실행예산서_무량산출()_무량산출(신설조립공장)" xfId="3964"/>
    <cellStyle name="_적격 _흥산-구룡_실행예산서_실행(운산조탑도로)" xfId="3965"/>
    <cellStyle name="_적격 _흥산-구룡_실행예산서_실행(파주운정2택지5공구)" xfId="3966"/>
    <cellStyle name="_적격 _흥산-구룡_원자재투입현황(03.7월)2" xfId="3967"/>
    <cellStyle name="_적격 _흥산-구룡_원자재투입현황(03.7월)2_실행(운산조탑도로)" xfId="3968"/>
    <cellStyle name="_적격 _흥산-구룡_원자재투입현황(03.7월)2_실행(파주운정2택지5공구)" xfId="3969"/>
    <cellStyle name="_적격(화산) " xfId="29"/>
    <cellStyle name="_적격(화산) _030902 아산154KV 관로 전기공사" xfId="3970"/>
    <cellStyle name="_적격(화산) _030902 아산154KV 관로 전기공사_무량산출()" xfId="3971"/>
    <cellStyle name="_적격(화산) _030902 아산154KV 관로 전기공사_무량산출()_Inst. BM(한국항공_사천)" xfId="3972"/>
    <cellStyle name="_적격(화산) _030902 아산154KV 관로 전기공사_무량산출()_무량산출()" xfId="3973"/>
    <cellStyle name="_적격(화산) _030902 아산154KV 관로 전기공사_무량산출()_무량산출(신설조립공장)" xfId="3974"/>
    <cellStyle name="_적격(화산) _Book5" xfId="3975"/>
    <cellStyle name="_적격(화산) _Book5_무량산출()" xfId="3976"/>
    <cellStyle name="_적격(화산) _Book5_무량산출()_Inst. BM(한국항공_사천)" xfId="3977"/>
    <cellStyle name="_적격(화산) _Book5_무량산출()_무량산출()" xfId="3978"/>
    <cellStyle name="_적격(화산) _Book5_무량산출()_무량산출(신설조립공장)" xfId="3979"/>
    <cellStyle name="_적격(화산) _검암2차사전공사(본사검토) " xfId="78"/>
    <cellStyle name="_적격(화산) _도급계약내역서(공배2단계)-정배수지" xfId="3980"/>
    <cellStyle name="_적격(화산) _도급계약내역서(공배2단계)-정배수지_실행(운산조탑도로)" xfId="3981"/>
    <cellStyle name="_적격(화산) _도급계약내역서(공배2단계)-정배수지_실행(파주운정2택지5공구)" xfId="3982"/>
    <cellStyle name="_적격(화산) _무량산출()" xfId="3983"/>
    <cellStyle name="_적격(화산) _무량산출()_Inst. BM(한국항공_사천)" xfId="3984"/>
    <cellStyle name="_적격(화산) _무량산출()_무량산출()" xfId="3985"/>
    <cellStyle name="_적격(화산) _무량산출()_무량산출(신설조립공장)" xfId="3986"/>
    <cellStyle name="_적격(화산) _부대입찰결과" xfId="3987"/>
    <cellStyle name="_적격(화산) _부대입찰결과_실행(운산조탑도로)" xfId="3988"/>
    <cellStyle name="_적격(화산) _부대입찰결과_실행(파주운정2택지5공구)" xfId="3989"/>
    <cellStyle name="_적격(화산) _부대입찰송부" xfId="3990"/>
    <cellStyle name="_적격(화산) _부대입찰송부(무안광주)" xfId="3991"/>
    <cellStyle name="_적격(화산) _부대입찰송부(무안광주)_실행(운산조탑도로)" xfId="3992"/>
    <cellStyle name="_적격(화산) _부대입찰송부(무안광주)_실행(파주운정2택지5공구)" xfId="3993"/>
    <cellStyle name="_적격(화산) _부대입찰송부_실행(운산조탑도로)" xfId="3994"/>
    <cellStyle name="_적격(화산) _부대입찰송부_실행(파주운정2택지5공구)" xfId="3995"/>
    <cellStyle name="_적격(화산) _부대입찰조정" xfId="3996"/>
    <cellStyle name="_적격(화산) _부대입찰조정(광릉숲)" xfId="3997"/>
    <cellStyle name="_적격(화산) _부대입찰조정(광릉숲)_실행(운산조탑도로)" xfId="3998"/>
    <cellStyle name="_적격(화산) _부대입찰조정(광릉숲)_실행(파주운정2택지5공구)" xfId="3999"/>
    <cellStyle name="_적격(화산) _부대입찰조정_실행(운산조탑도로)" xfId="4000"/>
    <cellStyle name="_적격(화산) _부대입찰조정_실행(파주운정2택지5공구)" xfId="4001"/>
    <cellStyle name="_적격(화산) _부대입찰특별조건및내역송부" xfId="4002"/>
    <cellStyle name="_적격(화산) _부대입찰특별조건및내역송부(최저가)" xfId="4003"/>
    <cellStyle name="_적격(화산) _부대입찰특별조건및내역송부(최저가)_실행(운산조탑도로)" xfId="4004"/>
    <cellStyle name="_적격(화산) _부대입찰특별조건및내역송부(최저가)_실행(파주운정2택지5공구)" xfId="4005"/>
    <cellStyle name="_적격(화산) _부대입찰특별조건및내역송부_실행(운산조탑도로)" xfId="4006"/>
    <cellStyle name="_적격(화산) _부대입찰특별조건및내역송부_실행(파주운정2택지5공구)" xfId="4007"/>
    <cellStyle name="_적격(화산) _사전공사(토목본사검토) " xfId="19"/>
    <cellStyle name="_적격(화산) _산출내역(전기11.21)" xfId="4008"/>
    <cellStyle name="_적격(화산) _산출내역(전기11.21)_순공사비(전체분)_20070504_PAC 회수금삭제" xfId="4009"/>
    <cellStyle name="_적격(화산) _산출내역(전기11.21)_순공사비(전체분)_20070504_PAC 회수금삭제_순공사비(전체분)_20070504_PAC 회수금삭제" xfId="4010"/>
    <cellStyle name="_적격(화산) _산출내역(전기11.21)_순공사비(전체분)_20070504_PAC 회수금삭제_순공사비(전체분)_20070504_PAC 회수금삭제_실행(파주운정2택지5공구)" xfId="4011"/>
    <cellStyle name="_적격(화산) _산출내역(전기11.21)_순공사비(전체분)_20070504_PAC 회수금삭제_실행(파주운정2택지5공구)" xfId="4012"/>
    <cellStyle name="_적격(화산) _산출내역(전기11.21)_실행(파주운정2택지5공구)" xfId="4013"/>
    <cellStyle name="_적격(화산) _산출내역(전기11.21)_총괄집계및영구설비내역12.22" xfId="4014"/>
    <cellStyle name="_적격(화산) _산출내역(전기11.21)_총괄집계및영구설비내역12.22_순공사비(전체분)_20070504_PAC 회수금삭제" xfId="4015"/>
    <cellStyle name="_적격(화산) _산출내역(전기11.21)_총괄집계및영구설비내역12.22_순공사비(전체분)_20070504_PAC 회수금삭제_순공사비(전체분)_20070504_PAC 회수금삭제" xfId="4016"/>
    <cellStyle name="_적격(화산) _산출내역(전기11.21)_총괄집계및영구설비내역12.22_순공사비(전체분)_20070504_PAC 회수금삭제_순공사비(전체분)_20070504_PAC 회수금삭제_실행(파주운정2택지5공구)" xfId="4017"/>
    <cellStyle name="_적격(화산) _산출내역(전기11.21)_총괄집계및영구설비내역12.22_순공사비(전체분)_20070504_PAC 회수금삭제_실행(파주운정2택지5공구)" xfId="4018"/>
    <cellStyle name="_적격(화산) _산출내역(전기11.21)_총괄집계및영구설비내역12.22_실행(파주운정2택지5공구)" xfId="4019"/>
    <cellStyle name="_적격(화산) _산출내역서(양식검토)" xfId="4020"/>
    <cellStyle name="_적격(화산) _산출내역서(양식검토)_순공사비(전체분)_20070504_PAC 회수금삭제" xfId="4021"/>
    <cellStyle name="_적격(화산) _산출내역서(양식검토)_순공사비(전체분)_20070504_PAC 회수금삭제_순공사비(전체분)_20070504_PAC 회수금삭제" xfId="4022"/>
    <cellStyle name="_적격(화산) _산출내역서(양식검토)_순공사비(전체분)_20070504_PAC 회수금삭제_순공사비(전체분)_20070504_PAC 회수금삭제_실행(파주운정2택지5공구)" xfId="4023"/>
    <cellStyle name="_적격(화산) _산출내역서(양식검토)_순공사비(전체분)_20070504_PAC 회수금삭제_실행(파주운정2택지5공구)" xfId="4024"/>
    <cellStyle name="_적격(화산) _산출내역서(양식검토)_실행(파주운정2택지5공구)" xfId="4025"/>
    <cellStyle name="_적격(화산) _순공사비(전체분)_20070504_PAC 회수금삭제" xfId="4026"/>
    <cellStyle name="_적격(화산) _순공사비(전체분)_20070504_PAC 회수금삭제_순공사비(전체분)_20070504_PAC 회수금삭제" xfId="4027"/>
    <cellStyle name="_적격(화산) _순공사비(전체분)_20070504_PAC 회수금삭제_순공사비(전체분)_20070504_PAC 회수금삭제_실행(파주운정2택지5공구)" xfId="4028"/>
    <cellStyle name="_적격(화산) _순공사비(전체분)_20070504_PAC 회수금삭제_실행(파주운정2택지5공구)" xfId="4029"/>
    <cellStyle name="_적격(화산) _실행(운산조탑도로)" xfId="4030"/>
    <cellStyle name="_적격(화산) _실행(파주운정2택지5공구)" xfId="4031"/>
    <cellStyle name="_적격(화산) _실행예산내역서" xfId="4032"/>
    <cellStyle name="_적격(화산) _실행예산내역서_무량산출()" xfId="4033"/>
    <cellStyle name="_적격(화산) _실행예산내역서_무량산출()_Inst. BM(한국항공_사천)" xfId="4034"/>
    <cellStyle name="_적격(화산) _실행예산내역서_무량산출()_무량산출()" xfId="4035"/>
    <cellStyle name="_적격(화산) _실행예산내역서_무량산출()_무량산출(신설조립공장)" xfId="4036"/>
    <cellStyle name="_적격(화산) _실행예산서" xfId="4037"/>
    <cellStyle name="_적격(화산) _실행예산서(3공구)" xfId="4038"/>
    <cellStyle name="_적격(화산) _실행예산서(3공구)_030902 아산154KV 관로 전기공사" xfId="4039"/>
    <cellStyle name="_적격(화산) _실행예산서(3공구)_030902 아산154KV 관로 전기공사_무량산출()" xfId="4040"/>
    <cellStyle name="_적격(화산) _실행예산서(3공구)_030902 아산154KV 관로 전기공사_무량산출()_Inst. BM(한국항공_사천)" xfId="4041"/>
    <cellStyle name="_적격(화산) _실행예산서(3공구)_030902 아산154KV 관로 전기공사_무량산출()_무량산출()" xfId="4042"/>
    <cellStyle name="_적격(화산) _실행예산서(3공구)_030902 아산154KV 관로 전기공사_무량산출()_무량산출(신설조립공장)" xfId="4043"/>
    <cellStyle name="_적격(화산) _실행예산서(3공구)_도급계약내역서(공배2단계)-정배수지" xfId="4044"/>
    <cellStyle name="_적격(화산) _실행예산서(3공구)_도급계약내역서(공배2단계)-정배수지_실행(운산조탑도로)" xfId="4045"/>
    <cellStyle name="_적격(화산) _실행예산서(3공구)_도급계약내역서(공배2단계)-정배수지_실행(파주운정2택지5공구)" xfId="4046"/>
    <cellStyle name="_적격(화산) _실행예산서(3공구)_무량산출()" xfId="4047"/>
    <cellStyle name="_적격(화산) _실행예산서(3공구)_무량산출()_Inst. BM(한국항공_사천)" xfId="4048"/>
    <cellStyle name="_적격(화산) _실행예산서(3공구)_무량산출()_무량산출()" xfId="4049"/>
    <cellStyle name="_적격(화산) _실행예산서(3공구)_무량산출()_무량산출(신설조립공장)" xfId="4050"/>
    <cellStyle name="_적격(화산) _실행예산서(3공구)_실행(운산조탑도로)" xfId="4051"/>
    <cellStyle name="_적격(화산) _실행예산서(3공구)_실행(파주운정2택지5공구)" xfId="4052"/>
    <cellStyle name="_적격(화산) _실행예산서(문산IC)" xfId="4053"/>
    <cellStyle name="_적격(화산) _실행예산서(문산IC)_030902 아산154KV 관로 전기공사" xfId="4054"/>
    <cellStyle name="_적격(화산) _실행예산서(문산IC)_030902 아산154KV 관로 전기공사_무량산출()" xfId="4055"/>
    <cellStyle name="_적격(화산) _실행예산서(문산IC)_030902 아산154KV 관로 전기공사_무량산출()_Inst. BM(한국항공_사천)" xfId="4056"/>
    <cellStyle name="_적격(화산) _실행예산서(문산IC)_030902 아산154KV 관로 전기공사_무량산출()_무량산출()" xfId="4057"/>
    <cellStyle name="_적격(화산) _실행예산서(문산IC)_030902 아산154KV 관로 전기공사_무량산출()_무량산출(신설조립공장)" xfId="4058"/>
    <cellStyle name="_적격(화산) _실행예산서(문산IC)_1" xfId="4059"/>
    <cellStyle name="_적격(화산) _실행예산서(문산IC)_1_030902 아산154KV 관로 전기공사" xfId="4060"/>
    <cellStyle name="_적격(화산) _실행예산서(문산IC)_1_030902 아산154KV 관로 전기공사_무량산출()" xfId="4061"/>
    <cellStyle name="_적격(화산) _실행예산서(문산IC)_1_030902 아산154KV 관로 전기공사_무량산출()_Inst. BM(한국항공_사천)" xfId="4062"/>
    <cellStyle name="_적격(화산) _실행예산서(문산IC)_1_030902 아산154KV 관로 전기공사_무량산출()_무량산출()" xfId="4063"/>
    <cellStyle name="_적격(화산) _실행예산서(문산IC)_1_030902 아산154KV 관로 전기공사_무량산출()_무량산출(신설조립공장)" xfId="4064"/>
    <cellStyle name="_적격(화산) _실행예산서(문산IC)_1_도급계약내역서(공배2단계)-정배수지" xfId="4065"/>
    <cellStyle name="_적격(화산) _실행예산서(문산IC)_1_도급계약내역서(공배2단계)-정배수지_실행(운산조탑도로)" xfId="4066"/>
    <cellStyle name="_적격(화산) _실행예산서(문산IC)_1_도급계약내역서(공배2단계)-정배수지_실행(파주운정2택지5공구)" xfId="4067"/>
    <cellStyle name="_적격(화산) _실행예산서(문산IC)_1_무량산출()" xfId="4068"/>
    <cellStyle name="_적격(화산) _실행예산서(문산IC)_1_무량산출()_Inst. BM(한국항공_사천)" xfId="4069"/>
    <cellStyle name="_적격(화산) _실행예산서(문산IC)_1_무량산출()_무량산출()" xfId="4070"/>
    <cellStyle name="_적격(화산) _실행예산서(문산IC)_1_무량산출()_무량산출(신설조립공장)" xfId="4071"/>
    <cellStyle name="_적격(화산) _실행예산서(문산IC)_1_실행(운산조탑도로)" xfId="4072"/>
    <cellStyle name="_적격(화산) _실행예산서(문산IC)_1_실행(파주운정2택지5공구)" xfId="4073"/>
    <cellStyle name="_적격(화산) _실행예산서(문산IC)_도급계약내역서(공배2단계)-정배수지" xfId="4074"/>
    <cellStyle name="_적격(화산) _실행예산서(문산IC)_도급계약내역서(공배2단계)-정배수지_실행(운산조탑도로)" xfId="4075"/>
    <cellStyle name="_적격(화산) _실행예산서(문산IC)_도급계약내역서(공배2단계)-정배수지_실행(파주운정2택지5공구)" xfId="4076"/>
    <cellStyle name="_적격(화산) _실행예산서(문산IC)_무량산출()" xfId="4077"/>
    <cellStyle name="_적격(화산) _실행예산서(문산IC)_무량산출()_Inst. BM(한국항공_사천)" xfId="4078"/>
    <cellStyle name="_적격(화산) _실행예산서(문산IC)_무량산출()_무량산출()" xfId="4079"/>
    <cellStyle name="_적격(화산) _실행예산서(문산IC)_무량산출()_무량산출(신설조립공장)" xfId="4080"/>
    <cellStyle name="_적격(화산) _실행예산서(문산IC)_실행(운산조탑도로)" xfId="4081"/>
    <cellStyle name="_적격(화산) _실행예산서(문산IC)_실행(파주운정2택지5공구)" xfId="4082"/>
    <cellStyle name="_적격(화산) _실행예산서(문산IC)_실행예산서" xfId="4083"/>
    <cellStyle name="_적격(화산) _실행예산서(문산IC)_실행예산서(3공구)" xfId="4084"/>
    <cellStyle name="_적격(화산) _실행예산서(문산IC)_실행예산서(3공구)_030902 아산154KV 관로 전기공사" xfId="4085"/>
    <cellStyle name="_적격(화산) _실행예산서(문산IC)_실행예산서(3공구)_030902 아산154KV 관로 전기공사_무량산출()" xfId="4086"/>
    <cellStyle name="_적격(화산) _실행예산서(문산IC)_실행예산서(3공구)_030902 아산154KV 관로 전기공사_무량산출()_Inst. BM(한국항공_사천)" xfId="4087"/>
    <cellStyle name="_적격(화산) _실행예산서(문산IC)_실행예산서(3공구)_030902 아산154KV 관로 전기공사_무량산출()_무량산출()" xfId="4088"/>
    <cellStyle name="_적격(화산) _실행예산서(문산IC)_실행예산서(3공구)_030902 아산154KV 관로 전기공사_무량산출()_무량산출(신설조립공장)" xfId="4089"/>
    <cellStyle name="_적격(화산) _실행예산서(문산IC)_실행예산서(3공구)_도급계약내역서(공배2단계)-정배수지" xfId="4090"/>
    <cellStyle name="_적격(화산) _실행예산서(문산IC)_실행예산서(3공구)_도급계약내역서(공배2단계)-정배수지_실행(운산조탑도로)" xfId="4091"/>
    <cellStyle name="_적격(화산) _실행예산서(문산IC)_실행예산서(3공구)_도급계약내역서(공배2단계)-정배수지_실행(파주운정2택지5공구)" xfId="4092"/>
    <cellStyle name="_적격(화산) _실행예산서(문산IC)_실행예산서(3공구)_무량산출()" xfId="4093"/>
    <cellStyle name="_적격(화산) _실행예산서(문산IC)_실행예산서(3공구)_무량산출()_Inst. BM(한국항공_사천)" xfId="4094"/>
    <cellStyle name="_적격(화산) _실행예산서(문산IC)_실행예산서(3공구)_무량산출()_무량산출()" xfId="4095"/>
    <cellStyle name="_적격(화산) _실행예산서(문산IC)_실행예산서(3공구)_무량산출()_무량산출(신설조립공장)" xfId="4096"/>
    <cellStyle name="_적격(화산) _실행예산서(문산IC)_실행예산서(3공구)_실행(운산조탑도로)" xfId="4097"/>
    <cellStyle name="_적격(화산) _실행예산서(문산IC)_실행예산서(3공구)_실행(파주운정2택지5공구)" xfId="4098"/>
    <cellStyle name="_적격(화산) _실행예산서(문산IC)_실행예산서(문산IC)" xfId="4099"/>
    <cellStyle name="_적격(화산) _실행예산서(문산IC)_실행예산서(문산IC)_030902 아산154KV 관로 전기공사" xfId="4100"/>
    <cellStyle name="_적격(화산) _실행예산서(문산IC)_실행예산서(문산IC)_030902 아산154KV 관로 전기공사_무량산출()" xfId="4101"/>
    <cellStyle name="_적격(화산) _실행예산서(문산IC)_실행예산서(문산IC)_030902 아산154KV 관로 전기공사_무량산출()_Inst. BM(한국항공_사천)" xfId="4102"/>
    <cellStyle name="_적격(화산) _실행예산서(문산IC)_실행예산서(문산IC)_030902 아산154KV 관로 전기공사_무량산출()_무량산출()" xfId="4103"/>
    <cellStyle name="_적격(화산) _실행예산서(문산IC)_실행예산서(문산IC)_030902 아산154KV 관로 전기공사_무량산출()_무량산출(신설조립공장)" xfId="4104"/>
    <cellStyle name="_적격(화산) _실행예산서(문산IC)_실행예산서(문산IC)_도급계약내역서(공배2단계)-정배수지" xfId="4105"/>
    <cellStyle name="_적격(화산) _실행예산서(문산IC)_실행예산서(문산IC)_도급계약내역서(공배2단계)-정배수지_실행(운산조탑도로)" xfId="4106"/>
    <cellStyle name="_적격(화산) _실행예산서(문산IC)_실행예산서(문산IC)_도급계약내역서(공배2단계)-정배수지_실행(파주운정2택지5공구)" xfId="4107"/>
    <cellStyle name="_적격(화산) _실행예산서(문산IC)_실행예산서(문산IC)_무량산출()" xfId="4108"/>
    <cellStyle name="_적격(화산) _실행예산서(문산IC)_실행예산서(문산IC)_무량산출()_Inst. BM(한국항공_사천)" xfId="4109"/>
    <cellStyle name="_적격(화산) _실행예산서(문산IC)_실행예산서(문산IC)_무량산출()_무량산출()" xfId="4110"/>
    <cellStyle name="_적격(화산) _실행예산서(문산IC)_실행예산서(문산IC)_무량산출()_무량산출(신설조립공장)" xfId="4111"/>
    <cellStyle name="_적격(화산) _실행예산서(문산IC)_실행예산서(문산IC)_실행(운산조탑도로)" xfId="4112"/>
    <cellStyle name="_적격(화산) _실행예산서(문산IC)_실행예산서(문산IC)_실행(파주운정2택지5공구)" xfId="4113"/>
    <cellStyle name="_적격(화산) _실행예산서(문산IC)_실행예산서_030902 아산154KV 관로 전기공사" xfId="4114"/>
    <cellStyle name="_적격(화산) _실행예산서(문산IC)_실행예산서_030902 아산154KV 관로 전기공사_무량산출()" xfId="4115"/>
    <cellStyle name="_적격(화산) _실행예산서(문산IC)_실행예산서_030902 아산154KV 관로 전기공사_무량산출()_Inst. BM(한국항공_사천)" xfId="4116"/>
    <cellStyle name="_적격(화산) _실행예산서(문산IC)_실행예산서_030902 아산154KV 관로 전기공사_무량산출()_무량산출()" xfId="4117"/>
    <cellStyle name="_적격(화산) _실행예산서(문산IC)_실행예산서_030902 아산154KV 관로 전기공사_무량산출()_무량산출(신설조립공장)" xfId="4118"/>
    <cellStyle name="_적격(화산) _실행예산서(문산IC)_실행예산서_도급계약내역서(공배2단계)-정배수지" xfId="4119"/>
    <cellStyle name="_적격(화산) _실행예산서(문산IC)_실행예산서_도급계약내역서(공배2단계)-정배수지_실행(운산조탑도로)" xfId="4120"/>
    <cellStyle name="_적격(화산) _실행예산서(문산IC)_실행예산서_도급계약내역서(공배2단계)-정배수지_실행(파주운정2택지5공구)" xfId="4121"/>
    <cellStyle name="_적격(화산) _실행예산서(문산IC)_실행예산서_무량산출()" xfId="4122"/>
    <cellStyle name="_적격(화산) _실행예산서(문산IC)_실행예산서_무량산출()_Inst. BM(한국항공_사천)" xfId="4123"/>
    <cellStyle name="_적격(화산) _실행예산서(문산IC)_실행예산서_무량산출()_무량산출()" xfId="4124"/>
    <cellStyle name="_적격(화산) _실행예산서(문산IC)_실행예산서_무량산출()_무량산출(신설조립공장)" xfId="4125"/>
    <cellStyle name="_적격(화산) _실행예산서(문산IC)_실행예산서_실행(운산조탑도로)" xfId="4126"/>
    <cellStyle name="_적격(화산) _실행예산서(문산IC)_실행예산서_실행(파주운정2택지5공구)" xfId="4127"/>
    <cellStyle name="_적격(화산) _실행예산서(문산IC)_원자재투입현황(03.7월)2" xfId="4128"/>
    <cellStyle name="_적격(화산) _실행예산서(문산IC)_원자재투입현황(03.7월)2_실행(운산조탑도로)" xfId="4129"/>
    <cellStyle name="_적격(화산) _실행예산서(문산IC)_원자재투입현황(03.7월)2_실행(파주운정2택지5공구)" xfId="4130"/>
    <cellStyle name="_적격(화산) _실행예산서_030902 아산154KV 관로 전기공사" xfId="4131"/>
    <cellStyle name="_적격(화산) _실행예산서_030902 아산154KV 관로 전기공사_무량산출()" xfId="4132"/>
    <cellStyle name="_적격(화산) _실행예산서_030902 아산154KV 관로 전기공사_무량산출()_Inst. BM(한국항공_사천)" xfId="4133"/>
    <cellStyle name="_적격(화산) _실행예산서_030902 아산154KV 관로 전기공사_무량산출()_무량산출()" xfId="4134"/>
    <cellStyle name="_적격(화산) _실행예산서_030902 아산154KV 관로 전기공사_무량산출()_무량산출(신설조립공장)" xfId="4135"/>
    <cellStyle name="_적격(화산) _실행예산서_도급계약내역서(공배2단계)-정배수지" xfId="4136"/>
    <cellStyle name="_적격(화산) _실행예산서_도급계약내역서(공배2단계)-정배수지_실행(운산조탑도로)" xfId="4137"/>
    <cellStyle name="_적격(화산) _실행예산서_도급계약내역서(공배2단계)-정배수지_실행(파주운정2택지5공구)" xfId="4138"/>
    <cellStyle name="_적격(화산) _실행예산서_무량산출()" xfId="4139"/>
    <cellStyle name="_적격(화산) _실행예산서_무량산출()_Inst. BM(한국항공_사천)" xfId="4140"/>
    <cellStyle name="_적격(화산) _실행예산서_무량산출()_무량산출()" xfId="4141"/>
    <cellStyle name="_적격(화산) _실행예산서_무량산출()_무량산출(신설조립공장)" xfId="4142"/>
    <cellStyle name="_적격(화산) _실행예산서_실행(운산조탑도로)" xfId="4143"/>
    <cellStyle name="_적격(화산) _실행예산서_실행(파주운정2택지5공구)" xfId="4144"/>
    <cellStyle name="_적격(화산) _원가계산서" xfId="4145"/>
    <cellStyle name="_적격(화산) _원가계산서,총괄산출내역서-2005" xfId="4146"/>
    <cellStyle name="_적격(화산) _원가계산서,총괄산출내역서-2005_순공사비(전체분)_20070504_PAC 회수금삭제" xfId="4147"/>
    <cellStyle name="_적격(화산) _원가계산서,총괄산출내역서-2005_순공사비(전체분)_20070504_PAC 회수금삭제_순공사비(전체분)_20070504_PAC 회수금삭제" xfId="4148"/>
    <cellStyle name="_적격(화산) _원가계산서,총괄산출내역서-2005_순공사비(전체분)_20070504_PAC 회수금삭제_순공사비(전체분)_20070504_PAC 회수금삭제_실행(파주운정2택지5공구)" xfId="4149"/>
    <cellStyle name="_적격(화산) _원가계산서,총괄산출내역서-2005_순공사비(전체분)_20070504_PAC 회수금삭제_실행(파주운정2택지5공구)" xfId="4150"/>
    <cellStyle name="_적격(화산) _원가계산서,총괄산출내역서-2005_실행(파주운정2택지5공구)" xfId="4151"/>
    <cellStyle name="_적격(화산) _원가계산서_순공사비(전체분)_20070504_PAC 회수금삭제" xfId="4152"/>
    <cellStyle name="_적격(화산) _원가계산서_순공사비(전체분)_20070504_PAC 회수금삭제_순공사비(전체분)_20070504_PAC 회수금삭제" xfId="4153"/>
    <cellStyle name="_적격(화산) _원가계산서_순공사비(전체분)_20070504_PAC 회수금삭제_순공사비(전체분)_20070504_PAC 회수금삭제_실행(파주운정2택지5공구)" xfId="4154"/>
    <cellStyle name="_적격(화산) _원가계산서_순공사비(전체분)_20070504_PAC 회수금삭제_실행(파주운정2택지5공구)" xfId="4155"/>
    <cellStyle name="_적격(화산) _원가계산서_실행(파주운정2택지5공구)" xfId="4156"/>
    <cellStyle name="_적격(화산) _원자재투입현황(03.7월)2" xfId="4157"/>
    <cellStyle name="_적격(화산) _원자재투입현황(03.7월)2_실행(운산조탑도로)" xfId="4158"/>
    <cellStyle name="_적격(화산) _원자재투입현황(03.7월)2_실행(파주운정2택지5공구)" xfId="4159"/>
    <cellStyle name="_적격(화산) _총괄집계및영구설비내역12.22" xfId="4160"/>
    <cellStyle name="_적격(화산) _총괄집계및영구설비내역12.22_순공사비(전체분)_20070504_PAC 회수금삭제" xfId="4161"/>
    <cellStyle name="_적격(화산) _총괄집계및영구설비내역12.22_순공사비(전체분)_20070504_PAC 회수금삭제_순공사비(전체분)_20070504_PAC 회수금삭제" xfId="4162"/>
    <cellStyle name="_적격(화산) _총괄집계및영구설비내역12.22_순공사비(전체분)_20070504_PAC 회수금삭제_순공사비(전체분)_20070504_PAC 회수금삭제_실행(파주운정2택지5공구)" xfId="4163"/>
    <cellStyle name="_적격(화산) _총괄집계및영구설비내역12.22_순공사비(전체분)_20070504_PAC 회수금삭제_실행(파주운정2택지5공구)" xfId="4164"/>
    <cellStyle name="_적격(화산) _총괄집계및영구설비내역12.22_실행(파주운정2택지5공구)" xfId="4165"/>
    <cellStyle name="_적격(화산) _총괄집계및영구설비내역12.22_총괄집계및영구설비내역12.22" xfId="4166"/>
    <cellStyle name="_적격(화산) _총괄집계및영구설비내역12.22_총괄집계및영구설비내역12.22_순공사비(전체분)_20070504_PAC 회수금삭제" xfId="4167"/>
    <cellStyle name="_적격(화산) _총괄집계및영구설비내역12.22_총괄집계및영구설비내역12.22_순공사비(전체분)_20070504_PAC 회수금삭제_순공사비(전체분)_20070504_PAC 회수금삭제" xfId="4168"/>
    <cellStyle name="_적격(화산) _총괄집계및영구설비내역12.22_총괄집계및영구설비내역12.22_순공사비(전체분)_20070504_PAC 회수금삭제_순공사비(전체분)_20070504_PAC 회수금삭제_실행(파주운정2택지5공구)" xfId="4169"/>
    <cellStyle name="_적격(화산) _총괄집계및영구설비내역12.22_총괄집계및영구설비내역12.22_순공사비(전체분)_20070504_PAC 회수금삭제_실행(파주운정2택지5공구)" xfId="4170"/>
    <cellStyle name="_적격(화산) _총괄집계및영구설비내역12.22_총괄집계및영구설비내역12.22_실행(파주운정2택지5공구)" xfId="4171"/>
    <cellStyle name="_적격(화산) _투찰" xfId="4172"/>
    <cellStyle name="_적격(화산) _투찰(14-1)" xfId="4173"/>
    <cellStyle name="_적격(화산) _투찰(14-1)_실행(운산조탑도로)" xfId="4174"/>
    <cellStyle name="_적격(화산) _투찰(14-1)_실행(파주운정2택지5공구)" xfId="4175"/>
    <cellStyle name="_적격(화산) _투찰(14-1)_투찰서" xfId="4176"/>
    <cellStyle name="_적격(화산) _투찰(14-1)_투찰서_실행(운산조탑도로)" xfId="4177"/>
    <cellStyle name="_적격(화산) _투찰(14-1)_투찰서_실행(파주운정2택지5공구)" xfId="4178"/>
    <cellStyle name="_적격(화산) _투찰(8공구)" xfId="4179"/>
    <cellStyle name="_적격(화산) _투찰(8공구)_실행(운산조탑도로)" xfId="4180"/>
    <cellStyle name="_적격(화산) _투찰(8공구)_실행(파주운정2택지5공구)" xfId="4181"/>
    <cellStyle name="_적격(화산) _투찰(고철10-4)" xfId="4182"/>
    <cellStyle name="_적격(화산) _투찰(고철10-4)_실행(운산조탑도로)" xfId="4183"/>
    <cellStyle name="_적격(화산) _투찰(고철10-4)_실행(파주운정2택지5공구)" xfId="4184"/>
    <cellStyle name="_적격(화산) _투찰(고철10-4)_투찰서" xfId="4185"/>
    <cellStyle name="_적격(화산) _투찰(고철10-4)_투찰서_실행(운산조탑도로)" xfId="4186"/>
    <cellStyle name="_적격(화산) _투찰(고철10-4)_투찰서_실행(파주운정2택지5공구)" xfId="4187"/>
    <cellStyle name="_적격(화산) _투찰(무안광주3공구)" xfId="4188"/>
    <cellStyle name="_적격(화산) _투찰(무안광주3공구)_실행(운산조탑도로)" xfId="4189"/>
    <cellStyle name="_적격(화산) _투찰(무안광주3공구)_실행(파주운정2택지5공구)" xfId="4190"/>
    <cellStyle name="_적격(화산) _투찰(토목)" xfId="4191"/>
    <cellStyle name="_적격(화산) _투찰(토목)_실행(운산조탑도로)" xfId="4192"/>
    <cellStyle name="_적격(화산) _투찰(토목)_실행(파주운정2택지5공구)" xfId="4193"/>
    <cellStyle name="_적격(화산) _투찰_1" xfId="4194"/>
    <cellStyle name="_적격(화산) _투찰_1_실행(운산조탑도로)" xfId="4195"/>
    <cellStyle name="_적격(화산) _투찰_1_실행(파주운정2택지5공구)" xfId="4196"/>
    <cellStyle name="_적격(화산) _투찰_부대입찰결과" xfId="4197"/>
    <cellStyle name="_적격(화산) _투찰_부대입찰결과_실행(운산조탑도로)" xfId="4198"/>
    <cellStyle name="_적격(화산) _투찰_부대입찰결과_실행(파주운정2택지5공구)" xfId="4199"/>
    <cellStyle name="_적격(화산) _투찰_부대입찰송부" xfId="4200"/>
    <cellStyle name="_적격(화산) _투찰_부대입찰송부_실행(운산조탑도로)" xfId="4201"/>
    <cellStyle name="_적격(화산) _투찰_부대입찰송부_실행(파주운정2택지5공구)" xfId="4202"/>
    <cellStyle name="_적격(화산) _투찰_부대입찰조정" xfId="4203"/>
    <cellStyle name="_적격(화산) _투찰_부대입찰조정_실행(운산조탑도로)" xfId="4204"/>
    <cellStyle name="_적격(화산) _투찰_부대입찰조정_실행(파주운정2택지5공구)" xfId="4205"/>
    <cellStyle name="_적격(화산) _투찰_부대입찰특별조건및내역송부" xfId="4206"/>
    <cellStyle name="_적격(화산) _투찰_부대입찰특별조건및내역송부_실행(운산조탑도로)" xfId="4207"/>
    <cellStyle name="_적격(화산) _투찰_부대입찰특별조건및내역송부_실행(파주운정2택지5공구)" xfId="4208"/>
    <cellStyle name="_적격(화산) _투찰_실행(운산조탑도로)" xfId="4209"/>
    <cellStyle name="_적격(화산) _투찰_실행(파주운정2택지5공구)" xfId="4210"/>
    <cellStyle name="_적격(화산) _투찰_투찰" xfId="4211"/>
    <cellStyle name="_적격(화산) _투찰_투찰(8공구)" xfId="4212"/>
    <cellStyle name="_적격(화산) _투찰_투찰(8공구)_실행(운산조탑도로)" xfId="4213"/>
    <cellStyle name="_적격(화산) _투찰_투찰(8공구)_실행(파주운정2택지5공구)" xfId="4214"/>
    <cellStyle name="_적격(화산) _투찰_투찰(토목)" xfId="4215"/>
    <cellStyle name="_적격(화산) _투찰_투찰(토목)_실행(운산조탑도로)" xfId="4216"/>
    <cellStyle name="_적격(화산) _투찰_투찰(토목)_실행(파주운정2택지5공구)" xfId="4217"/>
    <cellStyle name="_적격(화산) _투찰_투찰_실행(운산조탑도로)" xfId="4218"/>
    <cellStyle name="_적격(화산) _투찰_투찰_실행(파주운정2택지5공구)" xfId="4219"/>
    <cellStyle name="_적격(화산) _투찰_투찰서" xfId="4220"/>
    <cellStyle name="_적격(화산) _투찰_투찰서_실행(운산조탑도로)" xfId="4221"/>
    <cellStyle name="_적격(화산) _투찰_투찰서_실행(파주운정2택지5공구)" xfId="4222"/>
    <cellStyle name="_적격(화산) _투찰서" xfId="4223"/>
    <cellStyle name="_적격(화산) _투찰서(시화)" xfId="4224"/>
    <cellStyle name="_적격(화산) _투찰서(시화)_순공사비(전체분)_20070504_PAC 회수금삭제" xfId="4225"/>
    <cellStyle name="_적격(화산) _투찰서(시화)_순공사비(전체분)_20070504_PAC 회수금삭제_순공사비(전체분)_20070504_PAC 회수금삭제" xfId="4226"/>
    <cellStyle name="_적격(화산) _투찰서(시화)_순공사비(전체분)_20070504_PAC 회수금삭제_순공사비(전체분)_20070504_PAC 회수금삭제_실행(파주운정2택지5공구)" xfId="4227"/>
    <cellStyle name="_적격(화산) _투찰서(시화)_순공사비(전체분)_20070504_PAC 회수금삭제_실행(파주운정2택지5공구)" xfId="4228"/>
    <cellStyle name="_적격(화산) _투찰서(시화)_실행(파주운정2택지5공구)" xfId="4229"/>
    <cellStyle name="_적격(화산) _투찰서(시화조력)" xfId="4230"/>
    <cellStyle name="_적격(화산) _투찰서(시화조력)_순공사비(전체분)_20070504_PAC 회수금삭제" xfId="4231"/>
    <cellStyle name="_적격(화산) _투찰서(시화조력)_순공사비(전체분)_20070504_PAC 회수금삭제_순공사비(전체분)_20070504_PAC 회수금삭제" xfId="4232"/>
    <cellStyle name="_적격(화산) _투찰서(시화조력)_순공사비(전체분)_20070504_PAC 회수금삭제_순공사비(전체분)_20070504_PAC 회수금삭제_실행(파주운정2택지5공구)" xfId="4233"/>
    <cellStyle name="_적격(화산) _투찰서(시화조력)_순공사비(전체분)_20070504_PAC 회수금삭제_실행(파주운정2택지5공구)" xfId="4234"/>
    <cellStyle name="_적격(화산) _투찰서(시화조력)_실행(파주운정2택지5공구)" xfId="4235"/>
    <cellStyle name="_적격(화산) _투찰서_실행(운산조탑도로)" xfId="4236"/>
    <cellStyle name="_적격(화산) _투찰서_실행(파주운정2택지5공구)" xfId="4237"/>
    <cellStyle name="_적격(화산) _흥산-구룡" xfId="4238"/>
    <cellStyle name="_적격(화산) _흥산-구룡_030902 아산154KV 관로 전기공사" xfId="4239"/>
    <cellStyle name="_적격(화산) _흥산-구룡_030902 아산154KV 관로 전기공사_무량산출()" xfId="4240"/>
    <cellStyle name="_적격(화산) _흥산-구룡_030902 아산154KV 관로 전기공사_무량산출()_Inst. BM(한국항공_사천)" xfId="4241"/>
    <cellStyle name="_적격(화산) _흥산-구룡_030902 아산154KV 관로 전기공사_무량산출()_무량산출()" xfId="4242"/>
    <cellStyle name="_적격(화산) _흥산-구룡_030902 아산154KV 관로 전기공사_무량산출()_무량산출(신설조립공장)" xfId="4243"/>
    <cellStyle name="_적격(화산) _흥산-구룡_도급계약내역서(공배2단계)-정배수지" xfId="4244"/>
    <cellStyle name="_적격(화산) _흥산-구룡_도급계약내역서(공배2단계)-정배수지_실행(운산조탑도로)" xfId="4245"/>
    <cellStyle name="_적격(화산) _흥산-구룡_도급계약내역서(공배2단계)-정배수지_실행(파주운정2택지5공구)" xfId="4246"/>
    <cellStyle name="_적격(화산) _흥산-구룡_무량산출()" xfId="4247"/>
    <cellStyle name="_적격(화산) _흥산-구룡_무량산출()_Inst. BM(한국항공_사천)" xfId="4248"/>
    <cellStyle name="_적격(화산) _흥산-구룡_무량산출()_무량산출()" xfId="4249"/>
    <cellStyle name="_적격(화산) _흥산-구룡_무량산출()_무량산출(신설조립공장)" xfId="4250"/>
    <cellStyle name="_적격(화산) _흥산-구룡_실행(운산조탑도로)" xfId="4251"/>
    <cellStyle name="_적격(화산) _흥산-구룡_실행(파주운정2택지5공구)" xfId="4252"/>
    <cellStyle name="_적격(화산) _흥산-구룡_실행예산서" xfId="4253"/>
    <cellStyle name="_적격(화산) _흥산-구룡_실행예산서(3공구)" xfId="4254"/>
    <cellStyle name="_적격(화산) _흥산-구룡_실행예산서(3공구)_030902 아산154KV 관로 전기공사" xfId="4255"/>
    <cellStyle name="_적격(화산) _흥산-구룡_실행예산서(3공구)_030902 아산154KV 관로 전기공사_무량산출()" xfId="4256"/>
    <cellStyle name="_적격(화산) _흥산-구룡_실행예산서(3공구)_030902 아산154KV 관로 전기공사_무량산출()_Inst. BM(한국항공_사천)" xfId="4257"/>
    <cellStyle name="_적격(화산) _흥산-구룡_실행예산서(3공구)_030902 아산154KV 관로 전기공사_무량산출()_무량산출()" xfId="4258"/>
    <cellStyle name="_적격(화산) _흥산-구룡_실행예산서(3공구)_030902 아산154KV 관로 전기공사_무량산출()_무량산출(신설조립공장)" xfId="4259"/>
    <cellStyle name="_적격(화산) _흥산-구룡_실행예산서(3공구)_도급계약내역서(공배2단계)-정배수지" xfId="4260"/>
    <cellStyle name="_적격(화산) _흥산-구룡_실행예산서(3공구)_도급계약내역서(공배2단계)-정배수지_실행(운산조탑도로)" xfId="4261"/>
    <cellStyle name="_적격(화산) _흥산-구룡_실행예산서(3공구)_도급계약내역서(공배2단계)-정배수지_실행(파주운정2택지5공구)" xfId="4262"/>
    <cellStyle name="_적격(화산) _흥산-구룡_실행예산서(3공구)_무량산출()" xfId="4263"/>
    <cellStyle name="_적격(화산) _흥산-구룡_실행예산서(3공구)_무량산출()_Inst. BM(한국항공_사천)" xfId="4264"/>
    <cellStyle name="_적격(화산) _흥산-구룡_실행예산서(3공구)_무량산출()_무량산출()" xfId="4265"/>
    <cellStyle name="_적격(화산) _흥산-구룡_실행예산서(3공구)_무량산출()_무량산출(신설조립공장)" xfId="4266"/>
    <cellStyle name="_적격(화산) _흥산-구룡_실행예산서(3공구)_실행(운산조탑도로)" xfId="4267"/>
    <cellStyle name="_적격(화산) _흥산-구룡_실행예산서(3공구)_실행(파주운정2택지5공구)" xfId="4268"/>
    <cellStyle name="_적격(화산) _흥산-구룡_실행예산서(문산IC)" xfId="4269"/>
    <cellStyle name="_적격(화산) _흥산-구룡_실행예산서(문산IC)_030902 아산154KV 관로 전기공사" xfId="4270"/>
    <cellStyle name="_적격(화산) _흥산-구룡_실행예산서(문산IC)_030902 아산154KV 관로 전기공사_무량산출()" xfId="4271"/>
    <cellStyle name="_적격(화산) _흥산-구룡_실행예산서(문산IC)_030902 아산154KV 관로 전기공사_무량산출()_Inst. BM(한국항공_사천)" xfId="4272"/>
    <cellStyle name="_적격(화산) _흥산-구룡_실행예산서(문산IC)_030902 아산154KV 관로 전기공사_무량산출()_무량산출()" xfId="4273"/>
    <cellStyle name="_적격(화산) _흥산-구룡_실행예산서(문산IC)_030902 아산154KV 관로 전기공사_무량산출()_무량산출(신설조립공장)" xfId="4274"/>
    <cellStyle name="_적격(화산) _흥산-구룡_실행예산서(문산IC)_도급계약내역서(공배2단계)-정배수지" xfId="4275"/>
    <cellStyle name="_적격(화산) _흥산-구룡_실행예산서(문산IC)_도급계약내역서(공배2단계)-정배수지_실행(운산조탑도로)" xfId="4276"/>
    <cellStyle name="_적격(화산) _흥산-구룡_실행예산서(문산IC)_도급계약내역서(공배2단계)-정배수지_실행(파주운정2택지5공구)" xfId="4277"/>
    <cellStyle name="_적격(화산) _흥산-구룡_실행예산서(문산IC)_무량산출()" xfId="4278"/>
    <cellStyle name="_적격(화산) _흥산-구룡_실행예산서(문산IC)_무량산출()_Inst. BM(한국항공_사천)" xfId="4279"/>
    <cellStyle name="_적격(화산) _흥산-구룡_실행예산서(문산IC)_무량산출()_무량산출()" xfId="4280"/>
    <cellStyle name="_적격(화산) _흥산-구룡_실행예산서(문산IC)_무량산출()_무량산출(신설조립공장)" xfId="4281"/>
    <cellStyle name="_적격(화산) _흥산-구룡_실행예산서(문산IC)_실행(운산조탑도로)" xfId="4282"/>
    <cellStyle name="_적격(화산) _흥산-구룡_실행예산서(문산IC)_실행(파주운정2택지5공구)" xfId="4283"/>
    <cellStyle name="_적격(화산) _흥산-구룡_실행예산서_030902 아산154KV 관로 전기공사" xfId="4284"/>
    <cellStyle name="_적격(화산) _흥산-구룡_실행예산서_030902 아산154KV 관로 전기공사_무량산출()" xfId="4285"/>
    <cellStyle name="_적격(화산) _흥산-구룡_실행예산서_030902 아산154KV 관로 전기공사_무량산출()_Inst. BM(한국항공_사천)" xfId="4286"/>
    <cellStyle name="_적격(화산) _흥산-구룡_실행예산서_030902 아산154KV 관로 전기공사_무량산출()_무량산출()" xfId="4287"/>
    <cellStyle name="_적격(화산) _흥산-구룡_실행예산서_030902 아산154KV 관로 전기공사_무량산출()_무량산출(신설조립공장)" xfId="4288"/>
    <cellStyle name="_적격(화산) _흥산-구룡_실행예산서_도급계약내역서(공배2단계)-정배수지" xfId="4289"/>
    <cellStyle name="_적격(화산) _흥산-구룡_실행예산서_도급계약내역서(공배2단계)-정배수지_실행(운산조탑도로)" xfId="4290"/>
    <cellStyle name="_적격(화산) _흥산-구룡_실행예산서_도급계약내역서(공배2단계)-정배수지_실행(파주운정2택지5공구)" xfId="4291"/>
    <cellStyle name="_적격(화산) _흥산-구룡_실행예산서_무량산출()" xfId="4292"/>
    <cellStyle name="_적격(화산) _흥산-구룡_실행예산서_무량산출()_Inst. BM(한국항공_사천)" xfId="4293"/>
    <cellStyle name="_적격(화산) _흥산-구룡_실행예산서_무량산출()_무량산출()" xfId="4294"/>
    <cellStyle name="_적격(화산) _흥산-구룡_실행예산서_무량산출()_무량산출(신설조립공장)" xfId="4295"/>
    <cellStyle name="_적격(화산) _흥산-구룡_실행예산서_실행(운산조탑도로)" xfId="4296"/>
    <cellStyle name="_적격(화산) _흥산-구룡_실행예산서_실행(파주운정2택지5공구)" xfId="4297"/>
    <cellStyle name="_적격(화산) _흥산-구룡_원자재투입현황(03.7월)2" xfId="4298"/>
    <cellStyle name="_적격(화산) _흥산-구룡_원자재투입현황(03.7월)2_실행(운산조탑도로)" xfId="4299"/>
    <cellStyle name="_적격(화산) _흥산-구룡_원자재투입현황(03.7월)2_실행(파주운정2택지5공구)" xfId="4300"/>
    <cellStyle name="_전기공사(공업)200409" xfId="4301"/>
    <cellStyle name="_전기내역(재노경)" xfId="4302"/>
    <cellStyle name="_전기내역(재노경)_6.공업배수지(변경실행041215-정산)" xfId="4303"/>
    <cellStyle name="_전기내역(재노경)_UT관로변경실행(030916-최종)" xfId="4304"/>
    <cellStyle name="_전기내역(재노경)_UT관로변경실행(040706-정산)R3" xfId="4305"/>
    <cellStyle name="_전기내역(재노경)_견적내역서(SDI옥외관로)" xfId="4306"/>
    <cellStyle name="_전기내역(재노경)_공업배수지(변경실행040209-최종)" xfId="4307"/>
    <cellStyle name="_전기내역(재노경)_도급계약내역서(2단계)-중공업(정수장)" xfId="4308"/>
    <cellStyle name="_전기내역(재노경)_도급계약내역서(공배2단계)" xfId="4309"/>
    <cellStyle name="_전기내역(재노경)_본견적 - 용수구설치7월28일" xfId="4310"/>
    <cellStyle name="_전기내역(재노경)_본실행내역서(SDI-0411)" xfId="4311"/>
    <cellStyle name="_전기내역(재노경)_설계내역서(북측진입도로-0410)" xfId="4312"/>
    <cellStyle name="_전기내역(재노경)_설계내역서(북측진입도로-0410)-R1" xfId="4313"/>
    <cellStyle name="_전기내역(재노경)_전체도급내역서(81%)총괄-배수지관로" xfId="4314"/>
    <cellStyle name="_전기내역서(소양강)-6차" xfId="4315"/>
    <cellStyle name="_전지동외주기성3회(01월)" xfId="4316"/>
    <cellStyle name="_전지동외주기성3회(01월)_1" xfId="4317"/>
    <cellStyle name="_전지동외주기성3회(01월)_2" xfId="4318"/>
    <cellStyle name="_전지동외주기성3회(01월)_2 2" xfId="4319"/>
    <cellStyle name="_전지동외주기성3회(01월)_3" xfId="4320"/>
    <cellStyle name="_전지동외주기성3회(01월)_4" xfId="4321"/>
    <cellStyle name="_전지동외주기성3회(01월)_5" xfId="4322"/>
    <cellStyle name="_전지동외주기성3회(01월)_6" xfId="4323"/>
    <cellStyle name="_전지동외주기성3회(01월)_7" xfId="4324"/>
    <cellStyle name="_전지동외주기성3회(01월)_8" xfId="4325"/>
    <cellStyle name="_전지동외주기성3회(01월)_9" xfId="4326"/>
    <cellStyle name="_정문전기공사최종" xfId="4327"/>
    <cellStyle name="_조경단가(수정)" xfId="4328"/>
    <cellStyle name="_조직표" xfId="4329"/>
    <cellStyle name="_조직표_실행예산서" xfId="4330"/>
    <cellStyle name="_조직표_실행예산서_030902 아산154KV 관로 전기공사" xfId="4331"/>
    <cellStyle name="_조직표_실행예산서_030902 아산154KV 관로 전기공사_무량산출()" xfId="4332"/>
    <cellStyle name="_조직표_실행예산서_030902 아산154KV 관로 전기공사_무량산출()_Inst. BM(한국항공_사천)" xfId="4333"/>
    <cellStyle name="_조직표_실행예산서_030902 아산154KV 관로 전기공사_무량산출()_무량산출()" xfId="4334"/>
    <cellStyle name="_조직표_실행예산서_030902 아산154KV 관로 전기공사_무량산출()_무량산출(신설조립공장)" xfId="4335"/>
    <cellStyle name="_조직표_실행예산서_도급계약내역서(공배2단계)-정배수지" xfId="4336"/>
    <cellStyle name="_조직표_실행예산서_도급계약내역서(공배2단계)-정배수지_실행(운산조탑도로)" xfId="4337"/>
    <cellStyle name="_조직표_실행예산서_도급계약내역서(공배2단계)-정배수지_실행(파주운정2택지5공구)" xfId="4338"/>
    <cellStyle name="_조직표_실행예산서_무량산출()" xfId="4339"/>
    <cellStyle name="_조직표_실행예산서_무량산출()_Inst. BM(한국항공_사천)" xfId="4340"/>
    <cellStyle name="_조직표_실행예산서_무량산출()_무량산출()" xfId="4341"/>
    <cellStyle name="_조직표_실행예산서_무량산출()_무량산출(신설조립공장)" xfId="4342"/>
    <cellStyle name="_조직표_실행예산서_실행(운산조탑도로)" xfId="4343"/>
    <cellStyle name="_조직표_실행예산서_실행(파주운정2택지5공구)" xfId="4344"/>
    <cellStyle name="_준공금" xfId="4345"/>
    <cellStyle name="_중앙선전차선내역(r.1)" xfId="4346"/>
    <cellStyle name="_지장물 철거(2차)" xfId="4347"/>
    <cellStyle name="_지장물 철거공사" xfId="4348"/>
    <cellStyle name="_지장물 철거공사0304" xfId="4349"/>
    <cellStyle name="_지장물철거1차" xfId="4350"/>
    <cellStyle name="_지정과제1분기실적(확정990408)" xfId="4351"/>
    <cellStyle name="_지정과제1분기실적(확정990408)_1" xfId="4352"/>
    <cellStyle name="_지정과제2차심의list" xfId="4353"/>
    <cellStyle name="_지정과제2차심의list_1" xfId="4354"/>
    <cellStyle name="_지정과제2차심의list_2" xfId="4355"/>
    <cellStyle name="_지정과제2차심의결과" xfId="4356"/>
    <cellStyle name="_지정과제2차심의결과(금액조정후최종)" xfId="4357"/>
    <cellStyle name="_지정과제2차심의결과(금액조정후최종)_1" xfId="4358"/>
    <cellStyle name="_지정과제2차심의결과(금액조정후최종)_1_경영개선실적보고(전주공장)" xfId="4359"/>
    <cellStyle name="_지정과제2차심의결과(금액조정후최종)_1_별첨1_2" xfId="4360"/>
    <cellStyle name="_지정과제2차심의결과(금액조정후최종)_1_제안과제집계표(공장전체)" xfId="4361"/>
    <cellStyle name="_지정과제2차심의결과(금액조정후최종)_경영개선실적보고(전주공장)" xfId="4362"/>
    <cellStyle name="_지정과제2차심의결과(금액조정후최종)_별첨1_2" xfId="4363"/>
    <cellStyle name="_지정과제2차심의결과(금액조정후최종)_제안과제집계표(공장전체)" xfId="4364"/>
    <cellStyle name="_지정과제2차심의결과_1" xfId="4365"/>
    <cellStyle name="_진해석동역(2공구)주공APT" xfId="4366"/>
    <cellStyle name="_집계" xfId="4367"/>
    <cellStyle name="_집중관리(981231)" xfId="4368"/>
    <cellStyle name="_집중관리(981231)_1" xfId="4369"/>
    <cellStyle name="_집중관리(지정과제및 양식)" xfId="4370"/>
    <cellStyle name="_집중관리(지정과제및 양식)_1" xfId="4371"/>
    <cellStyle name="_집행갑지 " xfId="79"/>
    <cellStyle name="_집행갑지 _030902 아산154KV 관로 전기공사" xfId="4372"/>
    <cellStyle name="_집행갑지 _030902 아산154KV 관로 전기공사_무량산출()" xfId="4373"/>
    <cellStyle name="_집행갑지 _030902 아산154KV 관로 전기공사_무량산출()_Inst. BM(한국항공_사천)" xfId="4374"/>
    <cellStyle name="_집행갑지 _030902 아산154KV 관로 전기공사_무량산출()_무량산출()" xfId="4375"/>
    <cellStyle name="_집행갑지 _030902 아산154KV 관로 전기공사_무량산출()_무량산출(신설조립공장)" xfId="4376"/>
    <cellStyle name="_집행갑지 _도급계약내역서(공배2단계)-정배수지" xfId="4377"/>
    <cellStyle name="_집행갑지 _도급계약내역서(공배2단계)-정배수지_실행(운산조탑도로)" xfId="4378"/>
    <cellStyle name="_집행갑지 _도급계약내역서(공배2단계)-정배수지_실행(파주운정2택지5공구)" xfId="4379"/>
    <cellStyle name="_집행갑지 _무량산출()" xfId="4380"/>
    <cellStyle name="_집행갑지 _무량산출()_Inst. BM(한국항공_사천)" xfId="4381"/>
    <cellStyle name="_집행갑지 _무량산출()_무량산출()" xfId="4382"/>
    <cellStyle name="_집행갑지 _무량산출()_무량산출(신설조립공장)" xfId="4383"/>
    <cellStyle name="_집행갑지 _부대입찰결과" xfId="4384"/>
    <cellStyle name="_집행갑지 _부대입찰결과_실행(운산조탑도로)" xfId="4385"/>
    <cellStyle name="_집행갑지 _부대입찰결과_실행(파주운정2택지5공구)" xfId="4386"/>
    <cellStyle name="_집행갑지 _부대입찰송부" xfId="4387"/>
    <cellStyle name="_집행갑지 _부대입찰송부(무안광주)" xfId="4388"/>
    <cellStyle name="_집행갑지 _부대입찰송부(무안광주)_실행(운산조탑도로)" xfId="4389"/>
    <cellStyle name="_집행갑지 _부대입찰송부(무안광주)_실행(파주운정2택지5공구)" xfId="4390"/>
    <cellStyle name="_집행갑지 _부대입찰송부_실행(운산조탑도로)" xfId="4391"/>
    <cellStyle name="_집행갑지 _부대입찰송부_실행(파주운정2택지5공구)" xfId="4392"/>
    <cellStyle name="_집행갑지 _부대입찰조정" xfId="4393"/>
    <cellStyle name="_집행갑지 _부대입찰조정(광릉숲)" xfId="4394"/>
    <cellStyle name="_집행갑지 _부대입찰조정(광릉숲)_실행(운산조탑도로)" xfId="4395"/>
    <cellStyle name="_집행갑지 _부대입찰조정(광릉숲)_실행(파주운정2택지5공구)" xfId="4396"/>
    <cellStyle name="_집행갑지 _부대입찰조정_실행(운산조탑도로)" xfId="4397"/>
    <cellStyle name="_집행갑지 _부대입찰조정_실행(파주운정2택지5공구)" xfId="4398"/>
    <cellStyle name="_집행갑지 _부대입찰특별조건및내역송부" xfId="4399"/>
    <cellStyle name="_집행갑지 _부대입찰특별조건및내역송부(최저가)" xfId="4400"/>
    <cellStyle name="_집행갑지 _부대입찰특별조건및내역송부(최저가)_실행(운산조탑도로)" xfId="4401"/>
    <cellStyle name="_집행갑지 _부대입찰특별조건및내역송부(최저가)_실행(파주운정2택지5공구)" xfId="4402"/>
    <cellStyle name="_집행갑지 _부대입찰특별조건및내역송부_실행(운산조탑도로)" xfId="4403"/>
    <cellStyle name="_집행갑지 _부대입찰특별조건및내역송부_실행(파주운정2택지5공구)" xfId="4404"/>
    <cellStyle name="_집행갑지 _실행(운산조탑도로)" xfId="4405"/>
    <cellStyle name="_집행갑지 _실행(파주운정2택지5공구)" xfId="4406"/>
    <cellStyle name="_집행갑지 _실행예산서" xfId="4407"/>
    <cellStyle name="_집행갑지 _실행예산서(3공구)" xfId="4408"/>
    <cellStyle name="_집행갑지 _실행예산서(3공구)_030902 아산154KV 관로 전기공사" xfId="4409"/>
    <cellStyle name="_집행갑지 _실행예산서(3공구)_030902 아산154KV 관로 전기공사_무량산출()" xfId="4410"/>
    <cellStyle name="_집행갑지 _실행예산서(3공구)_030902 아산154KV 관로 전기공사_무량산출()_Inst. BM(한국항공_사천)" xfId="4411"/>
    <cellStyle name="_집행갑지 _실행예산서(3공구)_030902 아산154KV 관로 전기공사_무량산출()_무량산출()" xfId="4412"/>
    <cellStyle name="_집행갑지 _실행예산서(3공구)_030902 아산154KV 관로 전기공사_무량산출()_무량산출(신설조립공장)" xfId="4413"/>
    <cellStyle name="_집행갑지 _실행예산서(3공구)_도급계약내역서(공배2단계)-정배수지" xfId="4414"/>
    <cellStyle name="_집행갑지 _실행예산서(3공구)_도급계약내역서(공배2단계)-정배수지_실행(운산조탑도로)" xfId="4415"/>
    <cellStyle name="_집행갑지 _실행예산서(3공구)_도급계약내역서(공배2단계)-정배수지_실행(파주운정2택지5공구)" xfId="4416"/>
    <cellStyle name="_집행갑지 _실행예산서(3공구)_무량산출()" xfId="4417"/>
    <cellStyle name="_집행갑지 _실행예산서(3공구)_무량산출()_Inst. BM(한국항공_사천)" xfId="4418"/>
    <cellStyle name="_집행갑지 _실행예산서(3공구)_무량산출()_무량산출()" xfId="4419"/>
    <cellStyle name="_집행갑지 _실행예산서(3공구)_무량산출()_무량산출(신설조립공장)" xfId="4420"/>
    <cellStyle name="_집행갑지 _실행예산서(3공구)_실행(운산조탑도로)" xfId="4421"/>
    <cellStyle name="_집행갑지 _실행예산서(3공구)_실행(파주운정2택지5공구)" xfId="4422"/>
    <cellStyle name="_집행갑지 _실행예산서(문산IC)" xfId="4423"/>
    <cellStyle name="_집행갑지 _실행예산서(문산IC)_030902 아산154KV 관로 전기공사" xfId="4424"/>
    <cellStyle name="_집행갑지 _실행예산서(문산IC)_030902 아산154KV 관로 전기공사_무량산출()" xfId="4425"/>
    <cellStyle name="_집행갑지 _실행예산서(문산IC)_030902 아산154KV 관로 전기공사_무량산출()_Inst. BM(한국항공_사천)" xfId="4426"/>
    <cellStyle name="_집행갑지 _실행예산서(문산IC)_030902 아산154KV 관로 전기공사_무량산출()_무량산출()" xfId="4427"/>
    <cellStyle name="_집행갑지 _실행예산서(문산IC)_030902 아산154KV 관로 전기공사_무량산출()_무량산출(신설조립공장)" xfId="4428"/>
    <cellStyle name="_집행갑지 _실행예산서(문산IC)_1" xfId="4429"/>
    <cellStyle name="_집행갑지 _실행예산서(문산IC)_1_030902 아산154KV 관로 전기공사" xfId="4430"/>
    <cellStyle name="_집행갑지 _실행예산서(문산IC)_1_030902 아산154KV 관로 전기공사_무량산출()" xfId="4431"/>
    <cellStyle name="_집행갑지 _실행예산서(문산IC)_1_030902 아산154KV 관로 전기공사_무량산출()_Inst. BM(한국항공_사천)" xfId="4432"/>
    <cellStyle name="_집행갑지 _실행예산서(문산IC)_1_030902 아산154KV 관로 전기공사_무량산출()_무량산출()" xfId="4433"/>
    <cellStyle name="_집행갑지 _실행예산서(문산IC)_1_030902 아산154KV 관로 전기공사_무량산출()_무량산출(신설조립공장)" xfId="4434"/>
    <cellStyle name="_집행갑지 _실행예산서(문산IC)_1_도급계약내역서(공배2단계)-정배수지" xfId="4435"/>
    <cellStyle name="_집행갑지 _실행예산서(문산IC)_1_도급계약내역서(공배2단계)-정배수지_실행(운산조탑도로)" xfId="4436"/>
    <cellStyle name="_집행갑지 _실행예산서(문산IC)_1_도급계약내역서(공배2단계)-정배수지_실행(파주운정2택지5공구)" xfId="4437"/>
    <cellStyle name="_집행갑지 _실행예산서(문산IC)_1_무량산출()" xfId="4438"/>
    <cellStyle name="_집행갑지 _실행예산서(문산IC)_1_무량산출()_Inst. BM(한국항공_사천)" xfId="4439"/>
    <cellStyle name="_집행갑지 _실행예산서(문산IC)_1_무량산출()_무량산출()" xfId="4440"/>
    <cellStyle name="_집행갑지 _실행예산서(문산IC)_1_무량산출()_무량산출(신설조립공장)" xfId="4441"/>
    <cellStyle name="_집행갑지 _실행예산서(문산IC)_1_실행(운산조탑도로)" xfId="4442"/>
    <cellStyle name="_집행갑지 _실행예산서(문산IC)_1_실행(파주운정2택지5공구)" xfId="4443"/>
    <cellStyle name="_집행갑지 _실행예산서(문산IC)_도급계약내역서(공배2단계)-정배수지" xfId="4444"/>
    <cellStyle name="_집행갑지 _실행예산서(문산IC)_도급계약내역서(공배2단계)-정배수지_실행(운산조탑도로)" xfId="4445"/>
    <cellStyle name="_집행갑지 _실행예산서(문산IC)_도급계약내역서(공배2단계)-정배수지_실행(파주운정2택지5공구)" xfId="4446"/>
    <cellStyle name="_집행갑지 _실행예산서(문산IC)_무량산출()" xfId="4447"/>
    <cellStyle name="_집행갑지 _실행예산서(문산IC)_무량산출()_Inst. BM(한국항공_사천)" xfId="4448"/>
    <cellStyle name="_집행갑지 _실행예산서(문산IC)_무량산출()_무량산출()" xfId="4449"/>
    <cellStyle name="_집행갑지 _실행예산서(문산IC)_무량산출()_무량산출(신설조립공장)" xfId="4450"/>
    <cellStyle name="_집행갑지 _실행예산서(문산IC)_실행(운산조탑도로)" xfId="4451"/>
    <cellStyle name="_집행갑지 _실행예산서(문산IC)_실행(파주운정2택지5공구)" xfId="4452"/>
    <cellStyle name="_집행갑지 _실행예산서(문산IC)_실행예산서" xfId="4453"/>
    <cellStyle name="_집행갑지 _실행예산서(문산IC)_실행예산서(3공구)" xfId="4454"/>
    <cellStyle name="_집행갑지 _실행예산서(문산IC)_실행예산서(3공구)_030902 아산154KV 관로 전기공사" xfId="4455"/>
    <cellStyle name="_집행갑지 _실행예산서(문산IC)_실행예산서(3공구)_030902 아산154KV 관로 전기공사_무량산출()" xfId="4456"/>
    <cellStyle name="_집행갑지 _실행예산서(문산IC)_실행예산서(3공구)_030902 아산154KV 관로 전기공사_무량산출()_Inst. BM(한국항공_사천)" xfId="4457"/>
    <cellStyle name="_집행갑지 _실행예산서(문산IC)_실행예산서(3공구)_030902 아산154KV 관로 전기공사_무량산출()_무량산출()" xfId="4458"/>
    <cellStyle name="_집행갑지 _실행예산서(문산IC)_실행예산서(3공구)_030902 아산154KV 관로 전기공사_무량산출()_무량산출(신설조립공장)" xfId="4459"/>
    <cellStyle name="_집행갑지 _실행예산서(문산IC)_실행예산서(3공구)_도급계약내역서(공배2단계)-정배수지" xfId="4460"/>
    <cellStyle name="_집행갑지 _실행예산서(문산IC)_실행예산서(3공구)_도급계약내역서(공배2단계)-정배수지_실행(운산조탑도로)" xfId="4461"/>
    <cellStyle name="_집행갑지 _실행예산서(문산IC)_실행예산서(3공구)_도급계약내역서(공배2단계)-정배수지_실행(파주운정2택지5공구)" xfId="4462"/>
    <cellStyle name="_집행갑지 _실행예산서(문산IC)_실행예산서(3공구)_무량산출()" xfId="4463"/>
    <cellStyle name="_집행갑지 _실행예산서(문산IC)_실행예산서(3공구)_무량산출()_Inst. BM(한국항공_사천)" xfId="4464"/>
    <cellStyle name="_집행갑지 _실행예산서(문산IC)_실행예산서(3공구)_무량산출()_무량산출()" xfId="4465"/>
    <cellStyle name="_집행갑지 _실행예산서(문산IC)_실행예산서(3공구)_무량산출()_무량산출(신설조립공장)" xfId="4466"/>
    <cellStyle name="_집행갑지 _실행예산서(문산IC)_실행예산서(3공구)_실행(운산조탑도로)" xfId="4467"/>
    <cellStyle name="_집행갑지 _실행예산서(문산IC)_실행예산서(3공구)_실행(파주운정2택지5공구)" xfId="4468"/>
    <cellStyle name="_집행갑지 _실행예산서(문산IC)_실행예산서(문산IC)" xfId="4469"/>
    <cellStyle name="_집행갑지 _실행예산서(문산IC)_실행예산서(문산IC)_030902 아산154KV 관로 전기공사" xfId="4470"/>
    <cellStyle name="_집행갑지 _실행예산서(문산IC)_실행예산서(문산IC)_030902 아산154KV 관로 전기공사_무량산출()" xfId="4471"/>
    <cellStyle name="_집행갑지 _실행예산서(문산IC)_실행예산서(문산IC)_030902 아산154KV 관로 전기공사_무량산출()_Inst. BM(한국항공_사천)" xfId="4472"/>
    <cellStyle name="_집행갑지 _실행예산서(문산IC)_실행예산서(문산IC)_030902 아산154KV 관로 전기공사_무량산출()_무량산출()" xfId="4473"/>
    <cellStyle name="_집행갑지 _실행예산서(문산IC)_실행예산서(문산IC)_030902 아산154KV 관로 전기공사_무량산출()_무량산출(신설조립공장)" xfId="4474"/>
    <cellStyle name="_집행갑지 _실행예산서(문산IC)_실행예산서(문산IC)_도급계약내역서(공배2단계)-정배수지" xfId="4475"/>
    <cellStyle name="_집행갑지 _실행예산서(문산IC)_실행예산서(문산IC)_도급계약내역서(공배2단계)-정배수지_실행(운산조탑도로)" xfId="4476"/>
    <cellStyle name="_집행갑지 _실행예산서(문산IC)_실행예산서(문산IC)_도급계약내역서(공배2단계)-정배수지_실행(파주운정2택지5공구)" xfId="4477"/>
    <cellStyle name="_집행갑지 _실행예산서(문산IC)_실행예산서(문산IC)_무량산출()" xfId="4478"/>
    <cellStyle name="_집행갑지 _실행예산서(문산IC)_실행예산서(문산IC)_무량산출()_Inst. BM(한국항공_사천)" xfId="4479"/>
    <cellStyle name="_집행갑지 _실행예산서(문산IC)_실행예산서(문산IC)_무량산출()_무량산출()" xfId="4480"/>
    <cellStyle name="_집행갑지 _실행예산서(문산IC)_실행예산서(문산IC)_무량산출()_무량산출(신설조립공장)" xfId="4481"/>
    <cellStyle name="_집행갑지 _실행예산서(문산IC)_실행예산서(문산IC)_실행(운산조탑도로)" xfId="4482"/>
    <cellStyle name="_집행갑지 _실행예산서(문산IC)_실행예산서(문산IC)_실행(파주운정2택지5공구)" xfId="4483"/>
    <cellStyle name="_집행갑지 _실행예산서(문산IC)_실행예산서_030902 아산154KV 관로 전기공사" xfId="4484"/>
    <cellStyle name="_집행갑지 _실행예산서(문산IC)_실행예산서_030902 아산154KV 관로 전기공사_무량산출()" xfId="4485"/>
    <cellStyle name="_집행갑지 _실행예산서(문산IC)_실행예산서_030902 아산154KV 관로 전기공사_무량산출()_Inst. BM(한국항공_사천)" xfId="4486"/>
    <cellStyle name="_집행갑지 _실행예산서(문산IC)_실행예산서_030902 아산154KV 관로 전기공사_무량산출()_무량산출()" xfId="4487"/>
    <cellStyle name="_집행갑지 _실행예산서(문산IC)_실행예산서_030902 아산154KV 관로 전기공사_무량산출()_무량산출(신설조립공장)" xfId="4488"/>
    <cellStyle name="_집행갑지 _실행예산서(문산IC)_실행예산서_도급계약내역서(공배2단계)-정배수지" xfId="4489"/>
    <cellStyle name="_집행갑지 _실행예산서(문산IC)_실행예산서_도급계약내역서(공배2단계)-정배수지_실행(운산조탑도로)" xfId="4490"/>
    <cellStyle name="_집행갑지 _실행예산서(문산IC)_실행예산서_도급계약내역서(공배2단계)-정배수지_실행(파주운정2택지5공구)" xfId="4491"/>
    <cellStyle name="_집행갑지 _실행예산서(문산IC)_실행예산서_무량산출()" xfId="4492"/>
    <cellStyle name="_집행갑지 _실행예산서(문산IC)_실행예산서_무량산출()_Inst. BM(한국항공_사천)" xfId="4493"/>
    <cellStyle name="_집행갑지 _실행예산서(문산IC)_실행예산서_무량산출()_무량산출()" xfId="4494"/>
    <cellStyle name="_집행갑지 _실행예산서(문산IC)_실행예산서_무량산출()_무량산출(신설조립공장)" xfId="4495"/>
    <cellStyle name="_집행갑지 _실행예산서(문산IC)_실행예산서_실행(운산조탑도로)" xfId="4496"/>
    <cellStyle name="_집행갑지 _실행예산서(문산IC)_실행예산서_실행(파주운정2택지5공구)" xfId="4497"/>
    <cellStyle name="_집행갑지 _실행예산서(문산IC)_원자재투입현황(03.7월)2" xfId="4498"/>
    <cellStyle name="_집행갑지 _실행예산서(문산IC)_원자재투입현황(03.7월)2_실행(운산조탑도로)" xfId="4499"/>
    <cellStyle name="_집행갑지 _실행예산서(문산IC)_원자재투입현황(03.7월)2_실행(파주운정2택지5공구)" xfId="4500"/>
    <cellStyle name="_집행갑지 _실행예산서_030902 아산154KV 관로 전기공사" xfId="4501"/>
    <cellStyle name="_집행갑지 _실행예산서_030902 아산154KV 관로 전기공사_무량산출()" xfId="4502"/>
    <cellStyle name="_집행갑지 _실행예산서_030902 아산154KV 관로 전기공사_무량산출()_Inst. BM(한국항공_사천)" xfId="4503"/>
    <cellStyle name="_집행갑지 _실행예산서_030902 아산154KV 관로 전기공사_무량산출()_무량산출()" xfId="4504"/>
    <cellStyle name="_집행갑지 _실행예산서_030902 아산154KV 관로 전기공사_무량산출()_무량산출(신설조립공장)" xfId="4505"/>
    <cellStyle name="_집행갑지 _실행예산서_도급계약내역서(공배2단계)-정배수지" xfId="4506"/>
    <cellStyle name="_집행갑지 _실행예산서_도급계약내역서(공배2단계)-정배수지_실행(운산조탑도로)" xfId="4507"/>
    <cellStyle name="_집행갑지 _실행예산서_도급계약내역서(공배2단계)-정배수지_실행(파주운정2택지5공구)" xfId="4508"/>
    <cellStyle name="_집행갑지 _실행예산서_무량산출()" xfId="4509"/>
    <cellStyle name="_집행갑지 _실행예산서_무량산출()_Inst. BM(한국항공_사천)" xfId="4510"/>
    <cellStyle name="_집행갑지 _실행예산서_무량산출()_무량산출()" xfId="4511"/>
    <cellStyle name="_집행갑지 _실행예산서_무량산출()_무량산출(신설조립공장)" xfId="4512"/>
    <cellStyle name="_집행갑지 _실행예산서_실행(운산조탑도로)" xfId="4513"/>
    <cellStyle name="_집행갑지 _실행예산서_실행(파주운정2택지5공구)" xfId="4514"/>
    <cellStyle name="_집행갑지 _원자재투입현황(03.7월)2" xfId="4515"/>
    <cellStyle name="_집행갑지 _원자재투입현황(03.7월)2_실행(운산조탑도로)" xfId="4516"/>
    <cellStyle name="_집행갑지 _원자재투입현황(03.7월)2_실행(파주운정2택지5공구)" xfId="4517"/>
    <cellStyle name="_집행갑지 _투찰" xfId="4518"/>
    <cellStyle name="_집행갑지 _투찰(14-1)" xfId="4519"/>
    <cellStyle name="_집행갑지 _투찰(14-1)_실행(운산조탑도로)" xfId="4520"/>
    <cellStyle name="_집행갑지 _투찰(14-1)_실행(파주운정2택지5공구)" xfId="4521"/>
    <cellStyle name="_집행갑지 _투찰(14-1)_투찰서" xfId="4522"/>
    <cellStyle name="_집행갑지 _투찰(14-1)_투찰서_실행(운산조탑도로)" xfId="4523"/>
    <cellStyle name="_집행갑지 _투찰(14-1)_투찰서_실행(파주운정2택지5공구)" xfId="4524"/>
    <cellStyle name="_집행갑지 _투찰(8공구)" xfId="4525"/>
    <cellStyle name="_집행갑지 _투찰(8공구)_실행(운산조탑도로)" xfId="4526"/>
    <cellStyle name="_집행갑지 _투찰(8공구)_실행(파주운정2택지5공구)" xfId="4527"/>
    <cellStyle name="_집행갑지 _투찰(고철10-4)" xfId="4528"/>
    <cellStyle name="_집행갑지 _투찰(고철10-4)_실행(운산조탑도로)" xfId="4529"/>
    <cellStyle name="_집행갑지 _투찰(고철10-4)_실행(파주운정2택지5공구)" xfId="4530"/>
    <cellStyle name="_집행갑지 _투찰(고철10-4)_투찰서" xfId="4531"/>
    <cellStyle name="_집행갑지 _투찰(고철10-4)_투찰서_실행(운산조탑도로)" xfId="4532"/>
    <cellStyle name="_집행갑지 _투찰(고철10-4)_투찰서_실행(파주운정2택지5공구)" xfId="4533"/>
    <cellStyle name="_집행갑지 _투찰(무안광주3공구)" xfId="4534"/>
    <cellStyle name="_집행갑지 _투찰(무안광주3공구)_실행(운산조탑도로)" xfId="4535"/>
    <cellStyle name="_집행갑지 _투찰(무안광주3공구)_실행(파주운정2택지5공구)" xfId="4536"/>
    <cellStyle name="_집행갑지 _투찰(토목)" xfId="4537"/>
    <cellStyle name="_집행갑지 _투찰(토목)_실행(운산조탑도로)" xfId="4538"/>
    <cellStyle name="_집행갑지 _투찰(토목)_실행(파주운정2택지5공구)" xfId="4539"/>
    <cellStyle name="_집행갑지 _투찰_1" xfId="4540"/>
    <cellStyle name="_집행갑지 _투찰_1_실행(운산조탑도로)" xfId="4541"/>
    <cellStyle name="_집행갑지 _투찰_1_실행(파주운정2택지5공구)" xfId="4542"/>
    <cellStyle name="_집행갑지 _투찰_부대입찰결과" xfId="4543"/>
    <cellStyle name="_집행갑지 _투찰_부대입찰결과_실행(운산조탑도로)" xfId="4544"/>
    <cellStyle name="_집행갑지 _투찰_부대입찰결과_실행(파주운정2택지5공구)" xfId="4545"/>
    <cellStyle name="_집행갑지 _투찰_부대입찰송부" xfId="4546"/>
    <cellStyle name="_집행갑지 _투찰_부대입찰송부_실행(운산조탑도로)" xfId="4547"/>
    <cellStyle name="_집행갑지 _투찰_부대입찰송부_실행(파주운정2택지5공구)" xfId="4548"/>
    <cellStyle name="_집행갑지 _투찰_부대입찰조정" xfId="4549"/>
    <cellStyle name="_집행갑지 _투찰_부대입찰조정_실행(운산조탑도로)" xfId="4550"/>
    <cellStyle name="_집행갑지 _투찰_부대입찰조정_실행(파주운정2택지5공구)" xfId="4551"/>
    <cellStyle name="_집행갑지 _투찰_부대입찰특별조건및내역송부" xfId="4552"/>
    <cellStyle name="_집행갑지 _투찰_부대입찰특별조건및내역송부_실행(운산조탑도로)" xfId="4553"/>
    <cellStyle name="_집행갑지 _투찰_부대입찰특별조건및내역송부_실행(파주운정2택지5공구)" xfId="4554"/>
    <cellStyle name="_집행갑지 _투찰_실행(운산조탑도로)" xfId="4555"/>
    <cellStyle name="_집행갑지 _투찰_실행(파주운정2택지5공구)" xfId="4556"/>
    <cellStyle name="_집행갑지 _투찰_투찰" xfId="4557"/>
    <cellStyle name="_집행갑지 _투찰_투찰(8공구)" xfId="4558"/>
    <cellStyle name="_집행갑지 _투찰_투찰(8공구)_실행(운산조탑도로)" xfId="4559"/>
    <cellStyle name="_집행갑지 _투찰_투찰(8공구)_실행(파주운정2택지5공구)" xfId="4560"/>
    <cellStyle name="_집행갑지 _투찰_투찰(토목)" xfId="4561"/>
    <cellStyle name="_집행갑지 _투찰_투찰(토목)_실행(운산조탑도로)" xfId="4562"/>
    <cellStyle name="_집행갑지 _투찰_투찰(토목)_실행(파주운정2택지5공구)" xfId="4563"/>
    <cellStyle name="_집행갑지 _투찰_투찰_실행(운산조탑도로)" xfId="4564"/>
    <cellStyle name="_집행갑지 _투찰_투찰_실행(파주운정2택지5공구)" xfId="4565"/>
    <cellStyle name="_집행갑지 _투찰_투찰서" xfId="4566"/>
    <cellStyle name="_집행갑지 _투찰_투찰서_실행(운산조탑도로)" xfId="4567"/>
    <cellStyle name="_집행갑지 _투찰_투찰서_실행(파주운정2택지5공구)" xfId="4568"/>
    <cellStyle name="_집행갑지 _투찰서" xfId="4569"/>
    <cellStyle name="_집행갑지 _투찰서_실행(운산조탑도로)" xfId="4570"/>
    <cellStyle name="_집행갑지 _투찰서_실행(파주운정2택지5공구)" xfId="4571"/>
    <cellStyle name="_집행갑지 _흥산-구룡" xfId="4572"/>
    <cellStyle name="_집행갑지 _흥산-구룡_030902 아산154KV 관로 전기공사" xfId="4573"/>
    <cellStyle name="_집행갑지 _흥산-구룡_030902 아산154KV 관로 전기공사_무량산출()" xfId="4574"/>
    <cellStyle name="_집행갑지 _흥산-구룡_030902 아산154KV 관로 전기공사_무량산출()_Inst. BM(한국항공_사천)" xfId="4575"/>
    <cellStyle name="_집행갑지 _흥산-구룡_030902 아산154KV 관로 전기공사_무량산출()_무량산출()" xfId="4576"/>
    <cellStyle name="_집행갑지 _흥산-구룡_030902 아산154KV 관로 전기공사_무량산출()_무량산출(신설조립공장)" xfId="4577"/>
    <cellStyle name="_집행갑지 _흥산-구룡_도급계약내역서(공배2단계)-정배수지" xfId="4578"/>
    <cellStyle name="_집행갑지 _흥산-구룡_도급계약내역서(공배2단계)-정배수지_실행(운산조탑도로)" xfId="4579"/>
    <cellStyle name="_집행갑지 _흥산-구룡_도급계약내역서(공배2단계)-정배수지_실행(파주운정2택지5공구)" xfId="4580"/>
    <cellStyle name="_집행갑지 _흥산-구룡_무량산출()" xfId="4581"/>
    <cellStyle name="_집행갑지 _흥산-구룡_무량산출()_Inst. BM(한국항공_사천)" xfId="4582"/>
    <cellStyle name="_집행갑지 _흥산-구룡_무량산출()_무량산출()" xfId="4583"/>
    <cellStyle name="_집행갑지 _흥산-구룡_무량산출()_무량산출(신설조립공장)" xfId="4584"/>
    <cellStyle name="_집행갑지 _흥산-구룡_실행(운산조탑도로)" xfId="4585"/>
    <cellStyle name="_집행갑지 _흥산-구룡_실행(파주운정2택지5공구)" xfId="4586"/>
    <cellStyle name="_집행갑지 _흥산-구룡_실행예산서" xfId="4587"/>
    <cellStyle name="_집행갑지 _흥산-구룡_실행예산서(3공구)" xfId="4588"/>
    <cellStyle name="_집행갑지 _흥산-구룡_실행예산서(3공구)_030902 아산154KV 관로 전기공사" xfId="4589"/>
    <cellStyle name="_집행갑지 _흥산-구룡_실행예산서(3공구)_030902 아산154KV 관로 전기공사_무량산출()" xfId="4590"/>
    <cellStyle name="_집행갑지 _흥산-구룡_실행예산서(3공구)_030902 아산154KV 관로 전기공사_무량산출()_Inst. BM(한국항공_사천)" xfId="4591"/>
    <cellStyle name="_집행갑지 _흥산-구룡_실행예산서(3공구)_030902 아산154KV 관로 전기공사_무량산출()_무량산출()" xfId="4592"/>
    <cellStyle name="_집행갑지 _흥산-구룡_실행예산서(3공구)_030902 아산154KV 관로 전기공사_무량산출()_무량산출(신설조립공장)" xfId="4593"/>
    <cellStyle name="_집행갑지 _흥산-구룡_실행예산서(3공구)_도급계약내역서(공배2단계)-정배수지" xfId="4594"/>
    <cellStyle name="_집행갑지 _흥산-구룡_실행예산서(3공구)_도급계약내역서(공배2단계)-정배수지_실행(운산조탑도로)" xfId="4595"/>
    <cellStyle name="_집행갑지 _흥산-구룡_실행예산서(3공구)_도급계약내역서(공배2단계)-정배수지_실행(파주운정2택지5공구)" xfId="4596"/>
    <cellStyle name="_집행갑지 _흥산-구룡_실행예산서(3공구)_무량산출()" xfId="4597"/>
    <cellStyle name="_집행갑지 _흥산-구룡_실행예산서(3공구)_무량산출()_Inst. BM(한국항공_사천)" xfId="4598"/>
    <cellStyle name="_집행갑지 _흥산-구룡_실행예산서(3공구)_무량산출()_무량산출()" xfId="4599"/>
    <cellStyle name="_집행갑지 _흥산-구룡_실행예산서(3공구)_무량산출()_무량산출(신설조립공장)" xfId="4600"/>
    <cellStyle name="_집행갑지 _흥산-구룡_실행예산서(3공구)_실행(운산조탑도로)" xfId="4601"/>
    <cellStyle name="_집행갑지 _흥산-구룡_실행예산서(3공구)_실행(파주운정2택지5공구)" xfId="4602"/>
    <cellStyle name="_집행갑지 _흥산-구룡_실행예산서(문산IC)" xfId="4603"/>
    <cellStyle name="_집행갑지 _흥산-구룡_실행예산서(문산IC)_030902 아산154KV 관로 전기공사" xfId="4604"/>
    <cellStyle name="_집행갑지 _흥산-구룡_실행예산서(문산IC)_030902 아산154KV 관로 전기공사_무량산출()" xfId="4605"/>
    <cellStyle name="_집행갑지 _흥산-구룡_실행예산서(문산IC)_030902 아산154KV 관로 전기공사_무량산출()_Inst. BM(한국항공_사천)" xfId="4606"/>
    <cellStyle name="_집행갑지 _흥산-구룡_실행예산서(문산IC)_030902 아산154KV 관로 전기공사_무량산출()_무량산출()" xfId="4607"/>
    <cellStyle name="_집행갑지 _흥산-구룡_실행예산서(문산IC)_030902 아산154KV 관로 전기공사_무량산출()_무량산출(신설조립공장)" xfId="4608"/>
    <cellStyle name="_집행갑지 _흥산-구룡_실행예산서(문산IC)_도급계약내역서(공배2단계)-정배수지" xfId="4609"/>
    <cellStyle name="_집행갑지 _흥산-구룡_실행예산서(문산IC)_도급계약내역서(공배2단계)-정배수지_실행(운산조탑도로)" xfId="4610"/>
    <cellStyle name="_집행갑지 _흥산-구룡_실행예산서(문산IC)_도급계약내역서(공배2단계)-정배수지_실행(파주운정2택지5공구)" xfId="4611"/>
    <cellStyle name="_집행갑지 _흥산-구룡_실행예산서(문산IC)_무량산출()" xfId="4612"/>
    <cellStyle name="_집행갑지 _흥산-구룡_실행예산서(문산IC)_무량산출()_Inst. BM(한국항공_사천)" xfId="4613"/>
    <cellStyle name="_집행갑지 _흥산-구룡_실행예산서(문산IC)_무량산출()_무량산출()" xfId="4614"/>
    <cellStyle name="_집행갑지 _흥산-구룡_실행예산서(문산IC)_무량산출()_무량산출(신설조립공장)" xfId="4615"/>
    <cellStyle name="_집행갑지 _흥산-구룡_실행예산서(문산IC)_실행(운산조탑도로)" xfId="4616"/>
    <cellStyle name="_집행갑지 _흥산-구룡_실행예산서(문산IC)_실행(파주운정2택지5공구)" xfId="4617"/>
    <cellStyle name="_집행갑지 _흥산-구룡_실행예산서_030902 아산154KV 관로 전기공사" xfId="4618"/>
    <cellStyle name="_집행갑지 _흥산-구룡_실행예산서_030902 아산154KV 관로 전기공사_무량산출()" xfId="4619"/>
    <cellStyle name="_집행갑지 _흥산-구룡_실행예산서_030902 아산154KV 관로 전기공사_무량산출()_Inst. BM(한국항공_사천)" xfId="4620"/>
    <cellStyle name="_집행갑지 _흥산-구룡_실행예산서_030902 아산154KV 관로 전기공사_무량산출()_무량산출()" xfId="4621"/>
    <cellStyle name="_집행갑지 _흥산-구룡_실행예산서_030902 아산154KV 관로 전기공사_무량산출()_무량산출(신설조립공장)" xfId="4622"/>
    <cellStyle name="_집행갑지 _흥산-구룡_실행예산서_도급계약내역서(공배2단계)-정배수지" xfId="4623"/>
    <cellStyle name="_집행갑지 _흥산-구룡_실행예산서_도급계약내역서(공배2단계)-정배수지_실행(운산조탑도로)" xfId="4624"/>
    <cellStyle name="_집행갑지 _흥산-구룡_실행예산서_도급계약내역서(공배2단계)-정배수지_실행(파주운정2택지5공구)" xfId="4625"/>
    <cellStyle name="_집행갑지 _흥산-구룡_실행예산서_무량산출()" xfId="4626"/>
    <cellStyle name="_집행갑지 _흥산-구룡_실행예산서_무량산출()_Inst. BM(한국항공_사천)" xfId="4627"/>
    <cellStyle name="_집행갑지 _흥산-구룡_실행예산서_무량산출()_무량산출()" xfId="4628"/>
    <cellStyle name="_집행갑지 _흥산-구룡_실행예산서_무량산출()_무량산출(신설조립공장)" xfId="4629"/>
    <cellStyle name="_집행갑지 _흥산-구룡_실행예산서_실행(운산조탑도로)" xfId="4630"/>
    <cellStyle name="_집행갑지 _흥산-구룡_실행예산서_실행(파주운정2택지5공구)" xfId="4631"/>
    <cellStyle name="_집행갑지 _흥산-구룡_원자재투입현황(03.7월)2" xfId="4632"/>
    <cellStyle name="_집행갑지 _흥산-구룡_원자재투입현황(03.7월)2_실행(운산조탑도로)" xfId="4633"/>
    <cellStyle name="_집행갑지 _흥산-구룡_원자재투입현황(03.7월)2_실행(파주운정2택지5공구)" xfId="4634"/>
    <cellStyle name="_차량기지설계변경내역서(대명최종)-1" xfId="4635"/>
    <cellStyle name="_천안 고객 PLAZA 내장공사" xfId="4636"/>
    <cellStyle name="_통광 폐수처리장(2002.5.24)" xfId="4637"/>
    <cellStyle name="_통광정문공사(2002.5.22)" xfId="4638"/>
    <cellStyle name="_투찰" xfId="4639"/>
    <cellStyle name="_투찰(14-1)" xfId="4640"/>
    <cellStyle name="_투찰(14-1)_실행(운산조탑도로)" xfId="4641"/>
    <cellStyle name="_투찰(14-1)_실행(파주운정2택지5공구)" xfId="4642"/>
    <cellStyle name="_투찰(14-1)_투찰서" xfId="4643"/>
    <cellStyle name="_투찰(14-1)_투찰서_실행(운산조탑도로)" xfId="4644"/>
    <cellStyle name="_투찰(14-1)_투찰서_실행(파주운정2택지5공구)" xfId="4645"/>
    <cellStyle name="_투찰(8공구)" xfId="4646"/>
    <cellStyle name="_투찰(8공구)_실행(운산조탑도로)" xfId="4647"/>
    <cellStyle name="_투찰(8공구)_실행(파주운정2택지5공구)" xfId="4648"/>
    <cellStyle name="_투찰(고철10-4)" xfId="4649"/>
    <cellStyle name="_투찰(고철10-4)_실행(운산조탑도로)" xfId="4650"/>
    <cellStyle name="_투찰(고철10-4)_실행(파주운정2택지5공구)" xfId="4651"/>
    <cellStyle name="_투찰(고철10-4)_투찰서" xfId="4652"/>
    <cellStyle name="_투찰(고철10-4)_투찰서_실행(운산조탑도로)" xfId="4653"/>
    <cellStyle name="_투찰(고철10-4)_투찰서_실행(파주운정2택지5공구)" xfId="4654"/>
    <cellStyle name="_투찰(무안광주3공구)" xfId="4655"/>
    <cellStyle name="_투찰(무안광주3공구)_실행(운산조탑도로)" xfId="4656"/>
    <cellStyle name="_투찰(무안광주3공구)_실행(파주운정2택지5공구)" xfId="4657"/>
    <cellStyle name="_투찰(토목)" xfId="4658"/>
    <cellStyle name="_투찰(토목)_실행(운산조탑도로)" xfId="4659"/>
    <cellStyle name="_투찰(토목)_실행(파주운정2택지5공구)" xfId="4660"/>
    <cellStyle name="_투찰_1" xfId="4661"/>
    <cellStyle name="_투찰_1_실행(운산조탑도로)" xfId="4662"/>
    <cellStyle name="_투찰_1_실행(파주운정2택지5공구)" xfId="4663"/>
    <cellStyle name="_투찰_부대입찰결과" xfId="4664"/>
    <cellStyle name="_투찰_부대입찰결과_실행(운산조탑도로)" xfId="4665"/>
    <cellStyle name="_투찰_부대입찰결과_실행(파주운정2택지5공구)" xfId="4666"/>
    <cellStyle name="_투찰_부대입찰송부" xfId="4667"/>
    <cellStyle name="_투찰_부대입찰송부_실행(운산조탑도로)" xfId="4668"/>
    <cellStyle name="_투찰_부대입찰송부_실행(파주운정2택지5공구)" xfId="4669"/>
    <cellStyle name="_투찰_부대입찰조정" xfId="4670"/>
    <cellStyle name="_투찰_부대입찰조정_실행(운산조탑도로)" xfId="4671"/>
    <cellStyle name="_투찰_부대입찰조정_실행(파주운정2택지5공구)" xfId="4672"/>
    <cellStyle name="_투찰_부대입찰특별조건및내역송부" xfId="4673"/>
    <cellStyle name="_투찰_부대입찰특별조건및내역송부_실행(운산조탑도로)" xfId="4674"/>
    <cellStyle name="_투찰_부대입찰특별조건및내역송부_실행(파주운정2택지5공구)" xfId="4675"/>
    <cellStyle name="_투찰_실행(운산조탑도로)" xfId="4676"/>
    <cellStyle name="_투찰_실행(파주운정2택지5공구)" xfId="4677"/>
    <cellStyle name="_투찰_투찰" xfId="4678"/>
    <cellStyle name="_투찰_투찰(8공구)" xfId="4679"/>
    <cellStyle name="_투찰_투찰(8공구)_실행(운산조탑도로)" xfId="4680"/>
    <cellStyle name="_투찰_투찰(8공구)_실행(파주운정2택지5공구)" xfId="4681"/>
    <cellStyle name="_투찰_투찰(토목)" xfId="4682"/>
    <cellStyle name="_투찰_투찰(토목)_실행(운산조탑도로)" xfId="4683"/>
    <cellStyle name="_투찰_투찰(토목)_실행(파주운정2택지5공구)" xfId="4684"/>
    <cellStyle name="_투찰_투찰_실행(운산조탑도로)" xfId="4685"/>
    <cellStyle name="_투찰_투찰_실행(파주운정2택지5공구)" xfId="4686"/>
    <cellStyle name="_투찰_투찰서" xfId="4687"/>
    <cellStyle name="_투찰_투찰서_실행(운산조탑도로)" xfId="4688"/>
    <cellStyle name="_투찰_투찰서_실행(파주운정2택지5공구)" xfId="4689"/>
    <cellStyle name="_투찰서" xfId="4690"/>
    <cellStyle name="_투찰서_실행(운산조탑도로)" xfId="4691"/>
    <cellStyle name="_투찰서_실행(파주운정2택지5공구)" xfId="4692"/>
    <cellStyle name="_펌프장" xfId="4693"/>
    <cellStyle name="_평촌교수량" xfId="4694"/>
    <cellStyle name="_평촌교수량_발주 토목+조경 내역서(조달청송부)" xfId="4695"/>
    <cellStyle name="_평촌교수량_발주 토목+조경 내역서(조달청송부)_실행(운산조탑도로)" xfId="4696"/>
    <cellStyle name="_평촌교수량_발주 토목+조경 내역서(조달청송부)_실행(파주운정2택지5공구)" xfId="4697"/>
    <cellStyle name="_평촌교수량_삽교농공단지포장공" xfId="4698"/>
    <cellStyle name="_평촌교수량_삽교농공단지포장공_발주 토목+조경 내역서(조달청송부)" xfId="4699"/>
    <cellStyle name="_평촌교수량_삽교농공단지포장공_발주 토목+조경 내역서(조달청송부)_실행(운산조탑도로)" xfId="4700"/>
    <cellStyle name="_평촌교수량_삽교농공단지포장공_발주 토목+조경 내역서(조달청송부)_실행(파주운정2택지5공구)" xfId="4701"/>
    <cellStyle name="_평촌교수량_삽교농공단지포장공_실행(운산조탑도로)" xfId="4702"/>
    <cellStyle name="_평촌교수량_삽교농공단지포장공_실행(파주운정2택지5공구)" xfId="4703"/>
    <cellStyle name="_평촌교수량_삽교농공단지포장공_토목내역서(0829수정)" xfId="4704"/>
    <cellStyle name="_평촌교수량_삽교농공단지포장공_토목내역서(0829수정)_실행(운산조탑도로)" xfId="4705"/>
    <cellStyle name="_평촌교수량_삽교농공단지포장공_토목내역서(0829수정)_실행(파주운정2택지5공구)" xfId="4706"/>
    <cellStyle name="_평촌교수량_삽교농공단지포장공_토목내역서(0829수정)_원가계산서(총괄)" xfId="4707"/>
    <cellStyle name="_평촌교수량_삽교농공단지포장공_토목내역서(0829수정)_원가계산서(총괄)_발주 토목+조경 내역서(조달청송부)" xfId="4708"/>
    <cellStyle name="_평촌교수량_삽교농공단지포장공_토목내역서(0829수정)_원가계산서(총괄)_발주 토목+조경 내역서(조달청송부)_실행(운산조탑도로)" xfId="4709"/>
    <cellStyle name="_평촌교수량_삽교농공단지포장공_토목내역서(0829수정)_원가계산서(총괄)_발주 토목+조경 내역서(조달청송부)_실행(파주운정2택지5공구)" xfId="4710"/>
    <cellStyle name="_평촌교수량_삽교농공단지포장공_토목내역서(0829수정)_원가계산서(총괄)_실행(운산조탑도로)" xfId="4711"/>
    <cellStyle name="_평촌교수량_삽교농공단지포장공_토목내역서(0829수정)_원가계산서(총괄)_실행(파주운정2택지5공구)" xfId="4712"/>
    <cellStyle name="_평촌교수량_삽교농공단지포장공_토목내역서(0829수정)_토목내역서(0906수정)" xfId="4713"/>
    <cellStyle name="_평촌교수량_삽교농공단지포장공_토목내역서(0829수정)_토목내역서(0906수정)_발주 토목+조경 내역서(조달청송부)" xfId="4714"/>
    <cellStyle name="_평촌교수량_삽교농공단지포장공_토목내역서(0829수정)_토목내역서(0906수정)_발주 토목+조경 내역서(조달청송부)_실행(운산조탑도로)" xfId="4715"/>
    <cellStyle name="_평촌교수량_삽교농공단지포장공_토목내역서(0829수정)_토목내역서(0906수정)_발주 토목+조경 내역서(조달청송부)_실행(파주운정2택지5공구)" xfId="4716"/>
    <cellStyle name="_평촌교수량_삽교농공단지포장공_토목내역서(0829수정)_토목내역서(0906수정)_실행(운산조탑도로)" xfId="4717"/>
    <cellStyle name="_평촌교수량_삽교농공단지포장공_토목내역서(0829수정)_토목내역서(0906수정)_실행(파주운정2택지5공구)" xfId="4718"/>
    <cellStyle name="_평촌교수량_실행(운산조탑도로)" xfId="4719"/>
    <cellStyle name="_평촌교수량_실행(파주운정2택지5공구)" xfId="4720"/>
    <cellStyle name="_평촌교수량_토목내역서(0829수정)" xfId="4721"/>
    <cellStyle name="_평촌교수량_토목내역서(0829수정)_실행(운산조탑도로)" xfId="4722"/>
    <cellStyle name="_평촌교수량_토목내역서(0829수정)_실행(파주운정2택지5공구)" xfId="4723"/>
    <cellStyle name="_평촌교수량_토목내역서(0829수정)_원가계산서(총괄)" xfId="4724"/>
    <cellStyle name="_평촌교수량_토목내역서(0829수정)_원가계산서(총괄)_발주 토목+조경 내역서(조달청송부)" xfId="4725"/>
    <cellStyle name="_평촌교수량_토목내역서(0829수정)_원가계산서(총괄)_발주 토목+조경 내역서(조달청송부)_실행(운산조탑도로)" xfId="4726"/>
    <cellStyle name="_평촌교수량_토목내역서(0829수정)_원가계산서(총괄)_발주 토목+조경 내역서(조달청송부)_실행(파주운정2택지5공구)" xfId="4727"/>
    <cellStyle name="_평촌교수량_토목내역서(0829수정)_원가계산서(총괄)_실행(운산조탑도로)" xfId="4728"/>
    <cellStyle name="_평촌교수량_토목내역서(0829수정)_원가계산서(총괄)_실행(파주운정2택지5공구)" xfId="4729"/>
    <cellStyle name="_평촌교수량_토목내역서(0829수정)_토목내역서(0906수정)" xfId="4730"/>
    <cellStyle name="_평촌교수량_토목내역서(0829수정)_토목내역서(0906수정)_발주 토목+조경 내역서(조달청송부)" xfId="4731"/>
    <cellStyle name="_평촌교수량_토목내역서(0829수정)_토목내역서(0906수정)_발주 토목+조경 내역서(조달청송부)_실행(운산조탑도로)" xfId="4732"/>
    <cellStyle name="_평촌교수량_토목내역서(0829수정)_토목내역서(0906수정)_발주 토목+조경 내역서(조달청송부)_실행(파주운정2택지5공구)" xfId="4733"/>
    <cellStyle name="_평촌교수량_토목내역서(0829수정)_토목내역서(0906수정)_실행(운산조탑도로)" xfId="4734"/>
    <cellStyle name="_평촌교수량_토목내역서(0829수정)_토목내역서(0906수정)_실행(파주운정2택지5공구)" xfId="4735"/>
    <cellStyle name="_폐수 정산 제출분1" xfId="4736"/>
    <cellStyle name="_포항실행견적내역" xfId="4737"/>
    <cellStyle name="_포항실행견적내역_견적내역" xfId="4738"/>
    <cellStyle name="_포항실행견적내역_기흥TN내역" xfId="4739"/>
    <cellStyle name="_포항실행견적내역_기흥TN설비전기BM" xfId="4740"/>
    <cellStyle name="_포항실행견적내역_변경계약" xfId="4741"/>
    <cellStyle name="_포항실행견적내역_설계변경물량산출근거" xfId="4742"/>
    <cellStyle name="_포항실행견적내역_잠원동2차아파트내역" xfId="4743"/>
    <cellStyle name="_품의" xfId="4744"/>
    <cellStyle name="_품의(대청IC)" xfId="4745"/>
    <cellStyle name="_품의_실행(운산조탑도로)" xfId="4746"/>
    <cellStyle name="_품의_실행(파주운정2택지5공구)" xfId="4747"/>
    <cellStyle name="_하나로정보센터 견적(각층별 최종)" xfId="4748"/>
    <cellStyle name="_하도계획서" xfId="4749"/>
    <cellStyle name="_하도기성2회" xfId="4750"/>
    <cellStyle name="_하도기성2회_1" xfId="4751"/>
    <cellStyle name="_하도기성2회_2" xfId="4752"/>
    <cellStyle name="_하도기성2회_3" xfId="4753"/>
    <cellStyle name="_하도기성2회_4" xfId="4754"/>
    <cellStyle name="_하도기성2회_5" xfId="4755"/>
    <cellStyle name="_하도기성2회_6" xfId="4756"/>
    <cellStyle name="_하도기성2회_6 2" xfId="4757"/>
    <cellStyle name="_하도기성2회_7" xfId="4758"/>
    <cellStyle name="_하도기성2회_8" xfId="4759"/>
    <cellStyle name="_하도기성2회_9" xfId="4760"/>
    <cellStyle name="_현설내역서(전기)" xfId="4761"/>
    <cellStyle name="_현설내역서(전기)_030902 아산154KV 관로 전기공사" xfId="4762"/>
    <cellStyle name="_현설내역서(전기)_030902 아산154KV 관로 전기공사_무량산출()" xfId="4763"/>
    <cellStyle name="_현설내역서(전기)_030902 아산154KV 관로 전기공사_무량산출()_Inst. BM(한국항공_사천)" xfId="4764"/>
    <cellStyle name="_현설내역서(전기)_030902 아산154KV 관로 전기공사_무량산출()_무량산출()" xfId="4765"/>
    <cellStyle name="_현설내역서(전기)_030902 아산154KV 관로 전기공사_무량산출()_무량산출(신설조립공장)" xfId="4766"/>
    <cellStyle name="_현설내역서(전기)_무량산출()" xfId="4767"/>
    <cellStyle name="_현설내역서(전기)_무량산출()_Inst. BM(한국항공_사천)" xfId="4768"/>
    <cellStyle name="_현설내역서(전기)_무량산출()_무량산출()" xfId="4769"/>
    <cellStyle name="_현설내역서(전기)_무량산출()_무량산출(신설조립공장)" xfId="4770"/>
    <cellStyle name="_현장관리비1" xfId="4771"/>
    <cellStyle name="_현장관리비1_030902 아산154KV 관로 전기공사" xfId="4772"/>
    <cellStyle name="_현장관리비1_030902 아산154KV 관로 전기공사_무량산출()" xfId="4773"/>
    <cellStyle name="_현장관리비1_030902 아산154KV 관로 전기공사_무량산출()_Inst. BM(한국항공_사천)" xfId="4774"/>
    <cellStyle name="_현장관리비1_030902 아산154KV 관로 전기공사_무량산출()_무량산출()" xfId="4775"/>
    <cellStyle name="_현장관리비1_030902 아산154KV 관로 전기공사_무량산출()_무량산출(신설조립공장)" xfId="4776"/>
    <cellStyle name="_현장관리비1_도급계약내역서(공배2단계)-정배수지" xfId="4777"/>
    <cellStyle name="_현장관리비1_도급계약내역서(공배2단계)-정배수지_실행(운산조탑도로)" xfId="4778"/>
    <cellStyle name="_현장관리비1_도급계약내역서(공배2단계)-정배수지_실행(파주운정2택지5공구)" xfId="4779"/>
    <cellStyle name="_현장관리비1_무량산출()" xfId="4780"/>
    <cellStyle name="_현장관리비1_무량산출()_Inst. BM(한국항공_사천)" xfId="4781"/>
    <cellStyle name="_현장관리비1_무량산출()_무량산출()" xfId="4782"/>
    <cellStyle name="_현장관리비1_무량산출()_무량산출(신설조립공장)" xfId="4783"/>
    <cellStyle name="_현장관리비1_실행(운산조탑도로)" xfId="4784"/>
    <cellStyle name="_현장관리비1_실행(파주운정2택지5공구)" xfId="4785"/>
    <cellStyle name="_현장관리비1_실행예산서" xfId="4786"/>
    <cellStyle name="_현장관리비1_실행예산서(3공구)" xfId="4787"/>
    <cellStyle name="_현장관리비1_실행예산서(3공구)_030902 아산154KV 관로 전기공사" xfId="4788"/>
    <cellStyle name="_현장관리비1_실행예산서(3공구)_030902 아산154KV 관로 전기공사_무량산출()" xfId="4789"/>
    <cellStyle name="_현장관리비1_실행예산서(3공구)_030902 아산154KV 관로 전기공사_무량산출()_Inst. BM(한국항공_사천)" xfId="4790"/>
    <cellStyle name="_현장관리비1_실행예산서(3공구)_030902 아산154KV 관로 전기공사_무량산출()_무량산출()" xfId="4791"/>
    <cellStyle name="_현장관리비1_실행예산서(3공구)_030902 아산154KV 관로 전기공사_무량산출()_무량산출(신설조립공장)" xfId="4792"/>
    <cellStyle name="_현장관리비1_실행예산서(3공구)_도급계약내역서(공배2단계)-정배수지" xfId="4793"/>
    <cellStyle name="_현장관리비1_실행예산서(3공구)_도급계약내역서(공배2단계)-정배수지_실행(운산조탑도로)" xfId="4794"/>
    <cellStyle name="_현장관리비1_실행예산서(3공구)_도급계약내역서(공배2단계)-정배수지_실행(파주운정2택지5공구)" xfId="4795"/>
    <cellStyle name="_현장관리비1_실행예산서(3공구)_무량산출()" xfId="4796"/>
    <cellStyle name="_현장관리비1_실행예산서(3공구)_무량산출()_Inst. BM(한국항공_사천)" xfId="4797"/>
    <cellStyle name="_현장관리비1_실행예산서(3공구)_무량산출()_무량산출()" xfId="4798"/>
    <cellStyle name="_현장관리비1_실행예산서(3공구)_무량산출()_무량산출(신설조립공장)" xfId="4799"/>
    <cellStyle name="_현장관리비1_실행예산서(3공구)_실행(운산조탑도로)" xfId="4800"/>
    <cellStyle name="_현장관리비1_실행예산서(3공구)_실행(파주운정2택지5공구)" xfId="4801"/>
    <cellStyle name="_현장관리비1_실행예산서(문산IC)" xfId="4802"/>
    <cellStyle name="_현장관리비1_실행예산서(문산IC)_030902 아산154KV 관로 전기공사" xfId="4803"/>
    <cellStyle name="_현장관리비1_실행예산서(문산IC)_030902 아산154KV 관로 전기공사_무량산출()" xfId="4804"/>
    <cellStyle name="_현장관리비1_실행예산서(문산IC)_030902 아산154KV 관로 전기공사_무량산출()_Inst. BM(한국항공_사천)" xfId="4805"/>
    <cellStyle name="_현장관리비1_실행예산서(문산IC)_030902 아산154KV 관로 전기공사_무량산출()_무량산출()" xfId="4806"/>
    <cellStyle name="_현장관리비1_실행예산서(문산IC)_030902 아산154KV 관로 전기공사_무량산출()_무량산출(신설조립공장)" xfId="4807"/>
    <cellStyle name="_현장관리비1_실행예산서(문산IC)_1" xfId="4808"/>
    <cellStyle name="_현장관리비1_실행예산서(문산IC)_1_030902 아산154KV 관로 전기공사" xfId="4809"/>
    <cellStyle name="_현장관리비1_실행예산서(문산IC)_1_030902 아산154KV 관로 전기공사_무량산출()" xfId="4810"/>
    <cellStyle name="_현장관리비1_실행예산서(문산IC)_1_030902 아산154KV 관로 전기공사_무량산출()_Inst. BM(한국항공_사천)" xfId="4811"/>
    <cellStyle name="_현장관리비1_실행예산서(문산IC)_1_030902 아산154KV 관로 전기공사_무량산출()_무량산출()" xfId="4812"/>
    <cellStyle name="_현장관리비1_실행예산서(문산IC)_1_030902 아산154KV 관로 전기공사_무량산출()_무량산출(신설조립공장)" xfId="4813"/>
    <cellStyle name="_현장관리비1_실행예산서(문산IC)_1_도급계약내역서(공배2단계)-정배수지" xfId="4814"/>
    <cellStyle name="_현장관리비1_실행예산서(문산IC)_1_도급계약내역서(공배2단계)-정배수지_실행(운산조탑도로)" xfId="4815"/>
    <cellStyle name="_현장관리비1_실행예산서(문산IC)_1_도급계약내역서(공배2단계)-정배수지_실행(파주운정2택지5공구)" xfId="4816"/>
    <cellStyle name="_현장관리비1_실행예산서(문산IC)_1_무량산출()" xfId="4817"/>
    <cellStyle name="_현장관리비1_실행예산서(문산IC)_1_무량산출()_Inst. BM(한국항공_사천)" xfId="4818"/>
    <cellStyle name="_현장관리비1_실행예산서(문산IC)_1_무량산출()_무량산출()" xfId="4819"/>
    <cellStyle name="_현장관리비1_실행예산서(문산IC)_1_무량산출()_무량산출(신설조립공장)" xfId="4820"/>
    <cellStyle name="_현장관리비1_실행예산서(문산IC)_1_실행(운산조탑도로)" xfId="4821"/>
    <cellStyle name="_현장관리비1_실행예산서(문산IC)_1_실행(파주운정2택지5공구)" xfId="4822"/>
    <cellStyle name="_현장관리비1_실행예산서(문산IC)_도급계약내역서(공배2단계)-정배수지" xfId="4823"/>
    <cellStyle name="_현장관리비1_실행예산서(문산IC)_도급계약내역서(공배2단계)-정배수지_실행(운산조탑도로)" xfId="4824"/>
    <cellStyle name="_현장관리비1_실행예산서(문산IC)_도급계약내역서(공배2단계)-정배수지_실행(파주운정2택지5공구)" xfId="4825"/>
    <cellStyle name="_현장관리비1_실행예산서(문산IC)_무량산출()" xfId="4826"/>
    <cellStyle name="_현장관리비1_실행예산서(문산IC)_무량산출()_Inst. BM(한국항공_사천)" xfId="4827"/>
    <cellStyle name="_현장관리비1_실행예산서(문산IC)_무량산출()_무량산출()" xfId="4828"/>
    <cellStyle name="_현장관리비1_실행예산서(문산IC)_무량산출()_무량산출(신설조립공장)" xfId="4829"/>
    <cellStyle name="_현장관리비1_실행예산서(문산IC)_실행(운산조탑도로)" xfId="4830"/>
    <cellStyle name="_현장관리비1_실행예산서(문산IC)_실행(파주운정2택지5공구)" xfId="4831"/>
    <cellStyle name="_현장관리비1_실행예산서(문산IC)_실행예산서" xfId="4832"/>
    <cellStyle name="_현장관리비1_실행예산서(문산IC)_실행예산서(3공구)" xfId="4833"/>
    <cellStyle name="_현장관리비1_실행예산서(문산IC)_실행예산서(3공구)_030902 아산154KV 관로 전기공사" xfId="4834"/>
    <cellStyle name="_현장관리비1_실행예산서(문산IC)_실행예산서(3공구)_030902 아산154KV 관로 전기공사_무량산출()" xfId="4835"/>
    <cellStyle name="_현장관리비1_실행예산서(문산IC)_실행예산서(3공구)_030902 아산154KV 관로 전기공사_무량산출()_Inst. BM(한국항공_사천)" xfId="4836"/>
    <cellStyle name="_현장관리비1_실행예산서(문산IC)_실행예산서(3공구)_030902 아산154KV 관로 전기공사_무량산출()_무량산출()" xfId="4837"/>
    <cellStyle name="_현장관리비1_실행예산서(문산IC)_실행예산서(3공구)_030902 아산154KV 관로 전기공사_무량산출()_무량산출(신설조립공장)" xfId="4838"/>
    <cellStyle name="_현장관리비1_실행예산서(문산IC)_실행예산서(3공구)_도급계약내역서(공배2단계)-정배수지" xfId="4839"/>
    <cellStyle name="_현장관리비1_실행예산서(문산IC)_실행예산서(3공구)_도급계약내역서(공배2단계)-정배수지_실행(운산조탑도로)" xfId="4840"/>
    <cellStyle name="_현장관리비1_실행예산서(문산IC)_실행예산서(3공구)_도급계약내역서(공배2단계)-정배수지_실행(파주운정2택지5공구)" xfId="4841"/>
    <cellStyle name="_현장관리비1_실행예산서(문산IC)_실행예산서(3공구)_무량산출()" xfId="4842"/>
    <cellStyle name="_현장관리비1_실행예산서(문산IC)_실행예산서(3공구)_무량산출()_Inst. BM(한국항공_사천)" xfId="4843"/>
    <cellStyle name="_현장관리비1_실행예산서(문산IC)_실행예산서(3공구)_무량산출()_무량산출()" xfId="4844"/>
    <cellStyle name="_현장관리비1_실행예산서(문산IC)_실행예산서(3공구)_무량산출()_무량산출(신설조립공장)" xfId="4845"/>
    <cellStyle name="_현장관리비1_실행예산서(문산IC)_실행예산서(3공구)_실행(운산조탑도로)" xfId="4846"/>
    <cellStyle name="_현장관리비1_실행예산서(문산IC)_실행예산서(3공구)_실행(파주운정2택지5공구)" xfId="4847"/>
    <cellStyle name="_현장관리비1_실행예산서(문산IC)_실행예산서(문산IC)" xfId="4848"/>
    <cellStyle name="_현장관리비1_실행예산서(문산IC)_실행예산서(문산IC)_030902 아산154KV 관로 전기공사" xfId="4849"/>
    <cellStyle name="_현장관리비1_실행예산서(문산IC)_실행예산서(문산IC)_030902 아산154KV 관로 전기공사_무량산출()" xfId="4850"/>
    <cellStyle name="_현장관리비1_실행예산서(문산IC)_실행예산서(문산IC)_030902 아산154KV 관로 전기공사_무량산출()_Inst. BM(한국항공_사천)" xfId="4851"/>
    <cellStyle name="_현장관리비1_실행예산서(문산IC)_실행예산서(문산IC)_030902 아산154KV 관로 전기공사_무량산출()_무량산출()" xfId="4852"/>
    <cellStyle name="_현장관리비1_실행예산서(문산IC)_실행예산서(문산IC)_030902 아산154KV 관로 전기공사_무량산출()_무량산출(신설조립공장)" xfId="4853"/>
    <cellStyle name="_현장관리비1_실행예산서(문산IC)_실행예산서(문산IC)_도급계약내역서(공배2단계)-정배수지" xfId="4854"/>
    <cellStyle name="_현장관리비1_실행예산서(문산IC)_실행예산서(문산IC)_도급계약내역서(공배2단계)-정배수지_실행(운산조탑도로)" xfId="4855"/>
    <cellStyle name="_현장관리비1_실행예산서(문산IC)_실행예산서(문산IC)_도급계약내역서(공배2단계)-정배수지_실행(파주운정2택지5공구)" xfId="4856"/>
    <cellStyle name="_현장관리비1_실행예산서(문산IC)_실행예산서(문산IC)_무량산출()" xfId="4857"/>
    <cellStyle name="_현장관리비1_실행예산서(문산IC)_실행예산서(문산IC)_무량산출()_Inst. BM(한국항공_사천)" xfId="4858"/>
    <cellStyle name="_현장관리비1_실행예산서(문산IC)_실행예산서(문산IC)_무량산출()_무량산출()" xfId="4859"/>
    <cellStyle name="_현장관리비1_실행예산서(문산IC)_실행예산서(문산IC)_무량산출()_무량산출(신설조립공장)" xfId="4860"/>
    <cellStyle name="_현장관리비1_실행예산서(문산IC)_실행예산서(문산IC)_실행(운산조탑도로)" xfId="4861"/>
    <cellStyle name="_현장관리비1_실행예산서(문산IC)_실행예산서(문산IC)_실행(파주운정2택지5공구)" xfId="4862"/>
    <cellStyle name="_현장관리비1_실행예산서(문산IC)_실행예산서_030902 아산154KV 관로 전기공사" xfId="4863"/>
    <cellStyle name="_현장관리비1_실행예산서(문산IC)_실행예산서_030902 아산154KV 관로 전기공사_무량산출()" xfId="4864"/>
    <cellStyle name="_현장관리비1_실행예산서(문산IC)_실행예산서_030902 아산154KV 관로 전기공사_무량산출()_Inst. BM(한국항공_사천)" xfId="4865"/>
    <cellStyle name="_현장관리비1_실행예산서(문산IC)_실행예산서_030902 아산154KV 관로 전기공사_무량산출()_무량산출()" xfId="4866"/>
    <cellStyle name="_현장관리비1_실행예산서(문산IC)_실행예산서_030902 아산154KV 관로 전기공사_무량산출()_무량산출(신설조립공장)" xfId="4867"/>
    <cellStyle name="_현장관리비1_실행예산서(문산IC)_실행예산서_도급계약내역서(공배2단계)-정배수지" xfId="4868"/>
    <cellStyle name="_현장관리비1_실행예산서(문산IC)_실행예산서_도급계약내역서(공배2단계)-정배수지_실행(운산조탑도로)" xfId="4869"/>
    <cellStyle name="_현장관리비1_실행예산서(문산IC)_실행예산서_도급계약내역서(공배2단계)-정배수지_실행(파주운정2택지5공구)" xfId="4870"/>
    <cellStyle name="_현장관리비1_실행예산서(문산IC)_실행예산서_무량산출()" xfId="4871"/>
    <cellStyle name="_현장관리비1_실행예산서(문산IC)_실행예산서_무량산출()_Inst. BM(한국항공_사천)" xfId="4872"/>
    <cellStyle name="_현장관리비1_실행예산서(문산IC)_실행예산서_무량산출()_무량산출()" xfId="4873"/>
    <cellStyle name="_현장관리비1_실행예산서(문산IC)_실행예산서_무량산출()_무량산출(신설조립공장)" xfId="4874"/>
    <cellStyle name="_현장관리비1_실행예산서(문산IC)_실행예산서_실행(운산조탑도로)" xfId="4875"/>
    <cellStyle name="_현장관리비1_실행예산서(문산IC)_실행예산서_실행(파주운정2택지5공구)" xfId="4876"/>
    <cellStyle name="_현장관리비1_실행예산서(문산IC)_원자재투입현황(03.7월)2" xfId="4877"/>
    <cellStyle name="_현장관리비1_실행예산서(문산IC)_원자재투입현황(03.7월)2_실행(운산조탑도로)" xfId="4878"/>
    <cellStyle name="_현장관리비1_실행예산서(문산IC)_원자재투입현황(03.7월)2_실행(파주운정2택지5공구)" xfId="4879"/>
    <cellStyle name="_현장관리비1_실행예산서_030902 아산154KV 관로 전기공사" xfId="4880"/>
    <cellStyle name="_현장관리비1_실행예산서_030902 아산154KV 관로 전기공사_무량산출()" xfId="4881"/>
    <cellStyle name="_현장관리비1_실행예산서_030902 아산154KV 관로 전기공사_무량산출()_Inst. BM(한국항공_사천)" xfId="4882"/>
    <cellStyle name="_현장관리비1_실행예산서_030902 아산154KV 관로 전기공사_무량산출()_무량산출()" xfId="4883"/>
    <cellStyle name="_현장관리비1_실행예산서_030902 아산154KV 관로 전기공사_무량산출()_무량산출(신설조립공장)" xfId="4884"/>
    <cellStyle name="_현장관리비1_실행예산서_도급계약내역서(공배2단계)-정배수지" xfId="4885"/>
    <cellStyle name="_현장관리비1_실행예산서_도급계약내역서(공배2단계)-정배수지_실행(운산조탑도로)" xfId="4886"/>
    <cellStyle name="_현장관리비1_실행예산서_도급계약내역서(공배2단계)-정배수지_실행(파주운정2택지5공구)" xfId="4887"/>
    <cellStyle name="_현장관리비1_실행예산서_무량산출()" xfId="4888"/>
    <cellStyle name="_현장관리비1_실행예산서_무량산출()_Inst. BM(한국항공_사천)" xfId="4889"/>
    <cellStyle name="_현장관리비1_실행예산서_무량산출()_무량산출()" xfId="4890"/>
    <cellStyle name="_현장관리비1_실행예산서_무량산출()_무량산출(신설조립공장)" xfId="4891"/>
    <cellStyle name="_현장관리비1_실행예산서_실행(운산조탑도로)" xfId="4892"/>
    <cellStyle name="_현장관리비1_실행예산서_실행(파주운정2택지5공구)" xfId="4893"/>
    <cellStyle name="_현장관리비1_원자재투입현황(03.7월)2" xfId="4894"/>
    <cellStyle name="_현장관리비1_원자재투입현황(03.7월)2_실행(운산조탑도로)" xfId="4895"/>
    <cellStyle name="_현장관리비1_원자재투입현황(03.7월)2_실행(파주운정2택지5공구)" xfId="4896"/>
    <cellStyle name="_현장관리비1_흥산-구룡" xfId="4897"/>
    <cellStyle name="_현장관리비1_흥산-구룡_030902 아산154KV 관로 전기공사" xfId="4898"/>
    <cellStyle name="_현장관리비1_흥산-구룡_030902 아산154KV 관로 전기공사_무량산출()" xfId="4899"/>
    <cellStyle name="_현장관리비1_흥산-구룡_030902 아산154KV 관로 전기공사_무량산출()_Inst. BM(한국항공_사천)" xfId="4900"/>
    <cellStyle name="_현장관리비1_흥산-구룡_030902 아산154KV 관로 전기공사_무량산출()_무량산출()" xfId="4901"/>
    <cellStyle name="_현장관리비1_흥산-구룡_030902 아산154KV 관로 전기공사_무량산출()_무량산출(신설조립공장)" xfId="4902"/>
    <cellStyle name="_현장관리비1_흥산-구룡_도급계약내역서(공배2단계)-정배수지" xfId="4903"/>
    <cellStyle name="_현장관리비1_흥산-구룡_도급계약내역서(공배2단계)-정배수지_실행(운산조탑도로)" xfId="4904"/>
    <cellStyle name="_현장관리비1_흥산-구룡_도급계약내역서(공배2단계)-정배수지_실행(파주운정2택지5공구)" xfId="4905"/>
    <cellStyle name="_현장관리비1_흥산-구룡_무량산출()" xfId="4906"/>
    <cellStyle name="_현장관리비1_흥산-구룡_무량산출()_Inst. BM(한국항공_사천)" xfId="4907"/>
    <cellStyle name="_현장관리비1_흥산-구룡_무량산출()_무량산출()" xfId="4908"/>
    <cellStyle name="_현장관리비1_흥산-구룡_무량산출()_무량산출(신설조립공장)" xfId="4909"/>
    <cellStyle name="_현장관리비1_흥산-구룡_실행(운산조탑도로)" xfId="4910"/>
    <cellStyle name="_현장관리비1_흥산-구룡_실행(파주운정2택지5공구)" xfId="4911"/>
    <cellStyle name="_현장관리비1_흥산-구룡_실행예산서" xfId="4912"/>
    <cellStyle name="_현장관리비1_흥산-구룡_실행예산서(3공구)" xfId="4913"/>
    <cellStyle name="_현장관리비1_흥산-구룡_실행예산서(3공구)_030902 아산154KV 관로 전기공사" xfId="4914"/>
    <cellStyle name="_현장관리비1_흥산-구룡_실행예산서(3공구)_030902 아산154KV 관로 전기공사_무량산출()" xfId="4915"/>
    <cellStyle name="_현장관리비1_흥산-구룡_실행예산서(3공구)_030902 아산154KV 관로 전기공사_무량산출()_Inst. BM(한국항공_사천)" xfId="4916"/>
    <cellStyle name="_현장관리비1_흥산-구룡_실행예산서(3공구)_030902 아산154KV 관로 전기공사_무량산출()_무량산출()" xfId="4917"/>
    <cellStyle name="_현장관리비1_흥산-구룡_실행예산서(3공구)_030902 아산154KV 관로 전기공사_무량산출()_무량산출(신설조립공장)" xfId="4918"/>
    <cellStyle name="_현장관리비1_흥산-구룡_실행예산서(3공구)_도급계약내역서(공배2단계)-정배수지" xfId="4919"/>
    <cellStyle name="_현장관리비1_흥산-구룡_실행예산서(3공구)_도급계약내역서(공배2단계)-정배수지_실행(운산조탑도로)" xfId="4920"/>
    <cellStyle name="_현장관리비1_흥산-구룡_실행예산서(3공구)_도급계약내역서(공배2단계)-정배수지_실행(파주운정2택지5공구)" xfId="4921"/>
    <cellStyle name="_현장관리비1_흥산-구룡_실행예산서(3공구)_무량산출()" xfId="4922"/>
    <cellStyle name="_현장관리비1_흥산-구룡_실행예산서(3공구)_무량산출()_Inst. BM(한국항공_사천)" xfId="4923"/>
    <cellStyle name="_현장관리비1_흥산-구룡_실행예산서(3공구)_무량산출()_무량산출()" xfId="4924"/>
    <cellStyle name="_현장관리비1_흥산-구룡_실행예산서(3공구)_무량산출()_무량산출(신설조립공장)" xfId="4925"/>
    <cellStyle name="_현장관리비1_흥산-구룡_실행예산서(3공구)_실행(운산조탑도로)" xfId="4926"/>
    <cellStyle name="_현장관리비1_흥산-구룡_실행예산서(3공구)_실행(파주운정2택지5공구)" xfId="4927"/>
    <cellStyle name="_현장관리비1_흥산-구룡_실행예산서(문산IC)" xfId="4928"/>
    <cellStyle name="_현장관리비1_흥산-구룡_실행예산서(문산IC)_030902 아산154KV 관로 전기공사" xfId="4929"/>
    <cellStyle name="_현장관리비1_흥산-구룡_실행예산서(문산IC)_030902 아산154KV 관로 전기공사_무량산출()" xfId="4930"/>
    <cellStyle name="_현장관리비1_흥산-구룡_실행예산서(문산IC)_030902 아산154KV 관로 전기공사_무량산출()_Inst. BM(한국항공_사천)" xfId="4931"/>
    <cellStyle name="_현장관리비1_흥산-구룡_실행예산서(문산IC)_030902 아산154KV 관로 전기공사_무량산출()_무량산출()" xfId="4932"/>
    <cellStyle name="_현장관리비1_흥산-구룡_실행예산서(문산IC)_030902 아산154KV 관로 전기공사_무량산출()_무량산출(신설조립공장)" xfId="4933"/>
    <cellStyle name="_현장관리비1_흥산-구룡_실행예산서(문산IC)_도급계약내역서(공배2단계)-정배수지" xfId="4934"/>
    <cellStyle name="_현장관리비1_흥산-구룡_실행예산서(문산IC)_도급계약내역서(공배2단계)-정배수지_실행(운산조탑도로)" xfId="4935"/>
    <cellStyle name="_현장관리비1_흥산-구룡_실행예산서(문산IC)_도급계약내역서(공배2단계)-정배수지_실행(파주운정2택지5공구)" xfId="4936"/>
    <cellStyle name="_현장관리비1_흥산-구룡_실행예산서(문산IC)_무량산출()" xfId="4937"/>
    <cellStyle name="_현장관리비1_흥산-구룡_실행예산서(문산IC)_무량산출()_Inst. BM(한국항공_사천)" xfId="4938"/>
    <cellStyle name="_현장관리비1_흥산-구룡_실행예산서(문산IC)_무량산출()_무량산출()" xfId="4939"/>
    <cellStyle name="_현장관리비1_흥산-구룡_실행예산서(문산IC)_무량산출()_무량산출(신설조립공장)" xfId="4940"/>
    <cellStyle name="_현장관리비1_흥산-구룡_실행예산서(문산IC)_실행(운산조탑도로)" xfId="4941"/>
    <cellStyle name="_현장관리비1_흥산-구룡_실행예산서(문산IC)_실행(파주운정2택지5공구)" xfId="4942"/>
    <cellStyle name="_현장관리비1_흥산-구룡_실행예산서_030902 아산154KV 관로 전기공사" xfId="4943"/>
    <cellStyle name="_현장관리비1_흥산-구룡_실행예산서_030902 아산154KV 관로 전기공사_무량산출()" xfId="4944"/>
    <cellStyle name="_현장관리비1_흥산-구룡_실행예산서_030902 아산154KV 관로 전기공사_무량산출()_Inst. BM(한국항공_사천)" xfId="4945"/>
    <cellStyle name="_현장관리비1_흥산-구룡_실행예산서_030902 아산154KV 관로 전기공사_무량산출()_무량산출()" xfId="4946"/>
    <cellStyle name="_현장관리비1_흥산-구룡_실행예산서_030902 아산154KV 관로 전기공사_무량산출()_무량산출(신설조립공장)" xfId="4947"/>
    <cellStyle name="_현장관리비1_흥산-구룡_실행예산서_도급계약내역서(공배2단계)-정배수지" xfId="4948"/>
    <cellStyle name="_현장관리비1_흥산-구룡_실행예산서_도급계약내역서(공배2단계)-정배수지_실행(운산조탑도로)" xfId="4949"/>
    <cellStyle name="_현장관리비1_흥산-구룡_실행예산서_도급계약내역서(공배2단계)-정배수지_실행(파주운정2택지5공구)" xfId="4950"/>
    <cellStyle name="_현장관리비1_흥산-구룡_실행예산서_무량산출()" xfId="4951"/>
    <cellStyle name="_현장관리비1_흥산-구룡_실행예산서_무량산출()_Inst. BM(한국항공_사천)" xfId="4952"/>
    <cellStyle name="_현장관리비1_흥산-구룡_실행예산서_무량산출()_무량산출()" xfId="4953"/>
    <cellStyle name="_현장관리비1_흥산-구룡_실행예산서_무량산출()_무량산출(신설조립공장)" xfId="4954"/>
    <cellStyle name="_현장관리비1_흥산-구룡_실행예산서_실행(운산조탑도로)" xfId="4955"/>
    <cellStyle name="_현장관리비1_흥산-구룡_실행예산서_실행(파주운정2택지5공구)" xfId="4956"/>
    <cellStyle name="_현장관리비1_흥산-구룡_원자재투입현황(03.7월)2" xfId="4957"/>
    <cellStyle name="_현장관리비1_흥산-구룡_원자재투입현황(03.7월)2_실행(운산조탑도로)" xfId="4958"/>
    <cellStyle name="_현장관리비1_흥산-구룡_원자재투입현황(03.7월)2_실행(파주운정2택지5공구)" xfId="4959"/>
    <cellStyle name="_협력업체list" xfId="4960"/>
    <cellStyle name="_협력업체list_견적내역" xfId="4961"/>
    <cellStyle name="_협력업체list_기흥TN내역" xfId="4962"/>
    <cellStyle name="_협력업체list_기흥TN설비전기BM" xfId="4963"/>
    <cellStyle name="_협력업체list_변경계약" xfId="4964"/>
    <cellStyle name="_협력업체list_설계변경물량산출근거" xfId="4965"/>
    <cellStyle name="_협력업체list_잠원동2차아파트내역" xfId="4966"/>
    <cellStyle name="_홈플러스 대구칠성점 내역서 " xfId="80"/>
    <cellStyle name="_홍대,화정견적" xfId="4967"/>
    <cellStyle name="_홍제초 수목이식(2차)" xfId="4968"/>
    <cellStyle name="_홍제토목" xfId="4969"/>
    <cellStyle name="_화성동탄내역서(0419)" xfId="4970"/>
    <cellStyle name="_화성태안아파트" xfId="4971"/>
    <cellStyle name="¡ " xfId="4972"/>
    <cellStyle name="´Þ·?" xfId="4973"/>
    <cellStyle name="´Þ·¯" xfId="4974"/>
    <cellStyle name="’E‰Y [0.00]_CONDITION (2)" xfId="4975"/>
    <cellStyle name="’E‰Y_CONDITION (2)" xfId="4976"/>
    <cellStyle name="¤@?e_TEST-1 " xfId="34"/>
    <cellStyle name="+,-,0" xfId="4977"/>
    <cellStyle name="△ []" xfId="4978"/>
    <cellStyle name="△ [0]" xfId="4979"/>
    <cellStyle name="△백분율" xfId="4980"/>
    <cellStyle name="△콤마" xfId="4981"/>
    <cellStyle name="°ia¤¼o " xfId="81"/>
    <cellStyle name="°iA¤¼O¼yA¡" xfId="4982"/>
    <cellStyle name="°íÁ¤¼Ò¼ýÁ¡" xfId="4983"/>
    <cellStyle name="°iA¤¼O¼yA¡_조경내역" xfId="4984"/>
    <cellStyle name="°ia¤aa " xfId="82"/>
    <cellStyle name="°iA¤Aa·A1" xfId="4985"/>
    <cellStyle name="°íÁ¤Ãâ·Â1" xfId="4986"/>
    <cellStyle name="°iA¤Aa·A2" xfId="4987"/>
    <cellStyle name="°íÁ¤Ãâ·Â2" xfId="4988"/>
    <cellStyle name="•\Ž¦Ï‚Ý‚ÌƒnƒCƒp[ƒŠƒ“ƒN" xfId="4989"/>
    <cellStyle name="•W€_D8" xfId="4990"/>
    <cellStyle name="æØè [0.00]_NT Server " xfId="4991"/>
    <cellStyle name="æØè_NT Server " xfId="4992"/>
    <cellStyle name="ÊÝ [0.00]_NT Server " xfId="4993"/>
    <cellStyle name="ÊÝ_NT Server " xfId="4994"/>
    <cellStyle name="W?_½RmF¼° " xfId="4995"/>
    <cellStyle name="W_Pacific Region P&amp;L" xfId="4996"/>
    <cellStyle name="0" xfId="4997"/>
    <cellStyle name="0 2" xfId="4998"/>
    <cellStyle name="0,0_x000d__x000a_NA_x000d__x000a_" xfId="4999"/>
    <cellStyle name="0,0_x000d__x000a_NA_x000d__x000a_ 2" xfId="5000"/>
    <cellStyle name="0.0" xfId="5001"/>
    <cellStyle name="0.0 2" xfId="5002"/>
    <cellStyle name="0.00" xfId="5003"/>
    <cellStyle name="0.00 2" xfId="5004"/>
    <cellStyle name="00" xfId="5005"/>
    <cellStyle name="1" xfId="5006"/>
    <cellStyle name="1_H001 거제조선 종합사무동 신축공사" xfId="5007"/>
    <cellStyle name="1_laroux" xfId="5008"/>
    <cellStyle name="1_laroux_ATC-YOON1" xfId="5009"/>
    <cellStyle name="1_기성갑지(뉴)" xfId="5010"/>
    <cellStyle name="1_단가산출" xfId="5011"/>
    <cellStyle name="1_단가조사표" xfId="5012"/>
    <cellStyle name="1_단가조사표_1011소각" xfId="5013"/>
    <cellStyle name="1_단가조사표_1113교~1" xfId="5014"/>
    <cellStyle name="1_단가조사표_121내역" xfId="5015"/>
    <cellStyle name="1_단가조사표_객토량" xfId="5016"/>
    <cellStyle name="1_단가조사표_교통센~1" xfId="5017"/>
    <cellStyle name="1_단가조사표_교통센터412" xfId="5018"/>
    <cellStyle name="1_단가조사표_교통수" xfId="5019"/>
    <cellStyle name="1_단가조사표_교통수량산출서" xfId="5020"/>
    <cellStyle name="1_단가조사표_구조물대가 (2)" xfId="5021"/>
    <cellStyle name="1_단가조사표_내역서 (2)" xfId="5022"/>
    <cellStyle name="1_단가조사표_대전관저지구" xfId="5023"/>
    <cellStyle name="1_단가조사표_동측지~1" xfId="5024"/>
    <cellStyle name="1_단가조사표_동측지원422" xfId="5025"/>
    <cellStyle name="1_단가조사표_동측지원512" xfId="5026"/>
    <cellStyle name="1_단가조사표_동측지원524" xfId="5027"/>
    <cellStyle name="1_단가조사표_부대422" xfId="5028"/>
    <cellStyle name="1_단가조사표_부대시설" xfId="5029"/>
    <cellStyle name="1_단가조사표_소각수~1" xfId="5030"/>
    <cellStyle name="1_단가조사표_소각수내역서" xfId="5031"/>
    <cellStyle name="1_단가조사표_소각수목2" xfId="5032"/>
    <cellStyle name="1_단가조사표_수량산출서 (2)" xfId="5033"/>
    <cellStyle name="1_단가조사표_엑스포~1" xfId="5034"/>
    <cellStyle name="1_단가조사표_엑스포한빛1" xfId="5035"/>
    <cellStyle name="1_단가조사표_여객터미널331" xfId="5036"/>
    <cellStyle name="1_단가조사표_여객터미널513" xfId="5037"/>
    <cellStyle name="1_단가조사표_여객터미널629" xfId="5038"/>
    <cellStyle name="1_단가조사표_외곽도로616" xfId="5039"/>
    <cellStyle name="1_단가조사표_용인죽전수량" xfId="5040"/>
    <cellStyle name="1_단가조사표_원가계~1" xfId="5041"/>
    <cellStyle name="1_단가조사표_유기질" xfId="5042"/>
    <cellStyle name="1_단가조사표_자재조서 (2)" xfId="5043"/>
    <cellStyle name="1_단가조사표_총괄내역" xfId="5044"/>
    <cellStyle name="1_단가조사표_총괄내역 (2)" xfId="5045"/>
    <cellStyle name="1_단가조사표_출역 (04월-05월)" xfId="5046"/>
    <cellStyle name="1_단가조사표_터미널도로403" xfId="5047"/>
    <cellStyle name="1_단가조사표_터미널도로429" xfId="5048"/>
    <cellStyle name="1_단가조사표_포장일위" xfId="5049"/>
    <cellStyle name="1_시민계략공사" xfId="5050"/>
    <cellStyle name="1_시민계략공사_전기-한남" xfId="5051"/>
    <cellStyle name="1_출역 (04월-05월)" xfId="5052"/>
    <cellStyle name="10" xfId="5053"/>
    <cellStyle name="111" xfId="5054"/>
    <cellStyle name="¹éºÐÀ²_±âÅ¸" xfId="5055"/>
    <cellStyle name="¹eºÐA²_AIAIC°AuCoE² " xfId="83"/>
    <cellStyle name="2" xfId="5056"/>
    <cellStyle name="2)" xfId="5057"/>
    <cellStyle name="2_laroux" xfId="5058"/>
    <cellStyle name="2_laroux_ATC-YOON1" xfId="5059"/>
    <cellStyle name="2_단가조사표" xfId="5060"/>
    <cellStyle name="2_단가조사표_1011소각" xfId="5061"/>
    <cellStyle name="2_단가조사표_1113교~1" xfId="5062"/>
    <cellStyle name="2_단가조사표_121내역" xfId="5063"/>
    <cellStyle name="2_단가조사표_객토량" xfId="5064"/>
    <cellStyle name="2_단가조사표_교통센~1" xfId="5065"/>
    <cellStyle name="2_단가조사표_교통센터412" xfId="5066"/>
    <cellStyle name="2_단가조사표_교통수" xfId="5067"/>
    <cellStyle name="2_단가조사표_교통수량산출서" xfId="5068"/>
    <cellStyle name="2_단가조사표_구조물대가 (2)" xfId="5069"/>
    <cellStyle name="2_단가조사표_구조물대가 (2)_(화성동지)폐기물처리(0712)" xfId="5070"/>
    <cellStyle name="2_단가조사표_구조물대가 (2)_06.05.08. OK팀의견 반영분)지구외도로 폐기물 처리용역 설계서" xfId="5071"/>
    <cellStyle name="2_단가조사표_구조물대가 (2)_6.내역서(폐기물)" xfId="5072"/>
    <cellStyle name="2_단가조사표_구조물대가 (2)_수량산출서(1공구)" xfId="5073"/>
    <cellStyle name="2_단가조사표_내역서 (2)" xfId="5074"/>
    <cellStyle name="2_단가조사표_대전관저지구" xfId="5075"/>
    <cellStyle name="2_단가조사표_동측지~1" xfId="5076"/>
    <cellStyle name="2_단가조사표_동측지원422" xfId="5077"/>
    <cellStyle name="2_단가조사표_동측지원512" xfId="5078"/>
    <cellStyle name="2_단가조사표_동측지원524" xfId="5079"/>
    <cellStyle name="2_단가조사표_부대422" xfId="5080"/>
    <cellStyle name="2_단가조사표_부대시설" xfId="5081"/>
    <cellStyle name="2_단가조사표_소각수~1" xfId="5082"/>
    <cellStyle name="2_단가조사표_소각수내역서" xfId="5083"/>
    <cellStyle name="2_단가조사표_소각수목2" xfId="5084"/>
    <cellStyle name="2_단가조사표_수량산출서 (2)" xfId="5085"/>
    <cellStyle name="2_단가조사표_엑스포~1" xfId="5086"/>
    <cellStyle name="2_단가조사표_엑스포한빛1" xfId="5087"/>
    <cellStyle name="2_단가조사표_여객터미널331" xfId="5088"/>
    <cellStyle name="2_단가조사표_여객터미널513" xfId="5089"/>
    <cellStyle name="2_단가조사표_여객터미널629" xfId="5090"/>
    <cellStyle name="2_단가조사표_외곽도로616" xfId="5091"/>
    <cellStyle name="2_단가조사표_용인죽전수량" xfId="5092"/>
    <cellStyle name="2_단가조사표_원가계~1" xfId="5093"/>
    <cellStyle name="2_단가조사표_유기질" xfId="5094"/>
    <cellStyle name="2_단가조사표_자재조서 (2)" xfId="5095"/>
    <cellStyle name="2_단가조사표_총괄내역" xfId="5096"/>
    <cellStyle name="2_단가조사표_총괄내역 (2)" xfId="5097"/>
    <cellStyle name="2_단가조사표_출역 (04월-05월)" xfId="5098"/>
    <cellStyle name="2_단가조사표_터미널도로403" xfId="5099"/>
    <cellStyle name="2_단가조사표_터미널도로429" xfId="5100"/>
    <cellStyle name="2_단가조사표_포장일위" xfId="5101"/>
    <cellStyle name="2_출역 (04월-05월)" xfId="5102"/>
    <cellStyle name="3" xfId="5103"/>
    <cellStyle name="³?A￥" xfId="5104"/>
    <cellStyle name="³¯Â¥" xfId="5105"/>
    <cellStyle name="³f¹ô[0]_pldt" xfId="5106"/>
    <cellStyle name="³f¹ô_pldt" xfId="5107"/>
    <cellStyle name="6" xfId="5108"/>
    <cellStyle name="60" xfId="5109"/>
    <cellStyle name="82" xfId="5110"/>
    <cellStyle name="9.6" xfId="5111"/>
    <cellStyle name="96" xfId="5112"/>
    <cellStyle name="A " xfId="5113"/>
    <cellStyle name="a [0]_mud plant bolted" xfId="5114"/>
    <cellStyle name="a)" xfId="5115"/>
    <cellStyle name="A¡ " xfId="5116"/>
    <cellStyle name="A¡§i " xfId="5117"/>
    <cellStyle name="A¡§i￠r¨i " xfId="5118"/>
    <cellStyle name="A¡er " xfId="5119"/>
    <cellStyle name="A¡er￠r " xfId="5120"/>
    <cellStyle name="A¡er￠r¡ " xfId="5121"/>
    <cellStyle name="A¡er￠r¡¿i " xfId="5122"/>
    <cellStyle name="A¡erer " xfId="5123"/>
    <cellStyle name="A¡erer￠rer " xfId="5124"/>
    <cellStyle name="A¡erererer " xfId="5125"/>
    <cellStyle name="A¨­￠￢￠O [0]_¨uoAa¨oCAu " xfId="44"/>
    <cellStyle name="A¨­￠￢￠O_¨uoAa¨oCAu " xfId="84"/>
    <cellStyle name="A¨i " xfId="5126"/>
    <cellStyle name="A¨i¡ⓒ " xfId="5127"/>
    <cellStyle name="A¨i¡ⓒ¡e¡ " xfId="5128"/>
    <cellStyle name="A￠r¡ " xfId="5129"/>
    <cellStyle name="A￠r¡×i¡er " xfId="5130"/>
    <cellStyle name="A￠rer " xfId="5131"/>
    <cellStyle name="A￠rer¡er " xfId="5132"/>
    <cellStyle name="A￠rer¡er￠r " xfId="5133"/>
    <cellStyle name="A￠rerer " xfId="5134"/>
    <cellStyle name="A￠rererer " xfId="5135"/>
    <cellStyle name="Aⓒ­ " xfId="5136"/>
    <cellStyle name="Aⓒ­￠ " xfId="5137"/>
    <cellStyle name="Aⓒ­￠￢ " xfId="5138"/>
    <cellStyle name="Aⓒ­￠￢￠o " xfId="5139"/>
    <cellStyle name="Aee­ " xfId="85"/>
    <cellStyle name="AeE­ [0]_ 2ÆAAþº° " xfId="5140"/>
    <cellStyle name="ÅëÈ­ [0]_¸ñ·Ï-±â°è" xfId="5141"/>
    <cellStyle name="AeE­ [0]_¸n-E?" xfId="5142"/>
    <cellStyle name="ÅëÈ­ [0]_¸ñ-È¯" xfId="5143"/>
    <cellStyle name="AeE­ [0]_¿­¸° INT" xfId="5144"/>
    <cellStyle name="ÅëÈ­ [0]_±â°è-¸ñ·Ï" xfId="5145"/>
    <cellStyle name="AeE­ [0]_±a°e¼³ºn-AIA§¸n·I " xfId="86"/>
    <cellStyle name="ÅëÈ­ [0]_±â°è¼³ºñ-ÀÏÀ§¸ñ·Ï " xfId="87"/>
    <cellStyle name="AeE­ [0]_°eE¹3 Aa¿ø°¡ " xfId="5146"/>
    <cellStyle name="ÅëÈ­ [0]_¼³ºñÀÏÀ§" xfId="5147"/>
    <cellStyle name="AeE­ [0]_¼oAa½CAu " xfId="88"/>
    <cellStyle name="ÅëÈ­ [0]_2000¼ÕÈ® " xfId="89"/>
    <cellStyle name="AeE­ [0]_³≫ºI°eE¹´e AßA¤A÷AI " xfId="90"/>
    <cellStyle name="ÅëÈ­ [0]_7°èÈ¹ " xfId="5148"/>
    <cellStyle name="AeE­ [0]_A¾CO½A¼³ " xfId="5149"/>
    <cellStyle name="ÅëÈ­ [0]_ÀÏÀ§-es2Â÷" xfId="5150"/>
    <cellStyle name="AeE­ [0]_Ay°eC￥°CAaºÐ" xfId="5151"/>
    <cellStyle name="ÅëÈ­ [0]_Áý°èÇ¥°ÇÃàºÐ" xfId="5152"/>
    <cellStyle name="AeE­ [0]_BOM°eAa" xfId="5153"/>
    <cellStyle name="ÅëÈ­ [0]_BOM°èÀå" xfId="5154"/>
    <cellStyle name="AeE­ [0]_INQUIRY ¿μ¾÷AßAø " xfId="5155"/>
    <cellStyle name="ÅëÈ­ [0]_laroux" xfId="5156"/>
    <cellStyle name="AeE­ [0]_laroux_1" xfId="5157"/>
    <cellStyle name="ÅëÈ­ [0]_laroux_1" xfId="5158"/>
    <cellStyle name="AeE­ [0]_laroux_2" xfId="5159"/>
    <cellStyle name="ÅëÈ­ [0]_laroux_2" xfId="5160"/>
    <cellStyle name="AeE­ [0]_º≫¼± ±æ¾i±uºI ¼o·R Ay°eC￥ " xfId="5161"/>
    <cellStyle name="ÅëÈ­ [0]_Sheet1" xfId="5162"/>
    <cellStyle name="Aee _100127 계약내역서(예정)-경남기업 베트남 하노이현장" xfId="5163"/>
    <cellStyle name="Aee­ _실행(운산조탑도로)" xfId="5164"/>
    <cellStyle name="AeE­_  A¾  CO  " xfId="92"/>
    <cellStyle name="ÅëÈ­_¸ñ·Ï-±â°è" xfId="5165"/>
    <cellStyle name="AeE­_¸n-E?" xfId="5166"/>
    <cellStyle name="ÅëÈ­_¸ñ-È¯" xfId="5167"/>
    <cellStyle name="AeE­_¿­¸° INT" xfId="5168"/>
    <cellStyle name="ÅëÈ­_¿¬ÁÖ Eng'g ÇÁ·ÎÁ§Æ®ÆÀ " xfId="93"/>
    <cellStyle name="AeE­_¿￢AO Eng'g CA·IA§ÆRÆA " xfId="95"/>
    <cellStyle name="ÅëÈ­_±â°è¼³ºñ-ÀÏÀ§¸ñ·Ï " xfId="96"/>
    <cellStyle name="AeE­_°ø≫cºn¿¹≫e¼­" xfId="5169"/>
    <cellStyle name="ÅëÈ­_¼³ºñÀÏÀ§" xfId="5170"/>
    <cellStyle name="AeE­_¼oAa½CAu " xfId="97"/>
    <cellStyle name="ÅëÈ­_2000¼ÕÈ® " xfId="41"/>
    <cellStyle name="AeE­_³≫ºI°eE¹´e AßA¤A÷AI " xfId="99"/>
    <cellStyle name="ÅëÈ­_Á¤»ê¼­°©Áö" xfId="5171"/>
    <cellStyle name="AeE­_AIA§-es2A÷" xfId="5172"/>
    <cellStyle name="ÅëÈ­_ÀÏÀ§-es2Â÷" xfId="5173"/>
    <cellStyle name="AeE­_Ay°eC￥°CAaºÐ" xfId="5174"/>
    <cellStyle name="ÅëÈ­_Áý°èÇ¥°ÇÃàºÐ" xfId="5175"/>
    <cellStyle name="AeE­_BOM°eAa" xfId="5176"/>
    <cellStyle name="ÅëÈ­_BOM°èÀå" xfId="5177"/>
    <cellStyle name="AeE­_INQUIRY ¿μ¾÷AßAø " xfId="5178"/>
    <cellStyle name="ÅëÈ­_laroux" xfId="5179"/>
    <cellStyle name="AeE­_laroux_1" xfId="5180"/>
    <cellStyle name="ÅëÈ­_laroux_1" xfId="5181"/>
    <cellStyle name="AeE­_laroux_2" xfId="5182"/>
    <cellStyle name="ÅëÈ­_laroux_2" xfId="5183"/>
    <cellStyle name="AeE­_º≫¼± ±æ¾i±uºI ¼o·R Ay°eC￥ " xfId="5184"/>
    <cellStyle name="ÅëÈ­_Sheet1" xfId="5185"/>
    <cellStyle name="Aee¡ " xfId="5186"/>
    <cellStyle name="AeE¡ⓒ [0]_¨uoAa¨oCAu " xfId="100"/>
    <cellStyle name="AeE¡ⓒ_¨uoAa¨oCAu " xfId="16"/>
    <cellStyle name="Aee¡er¡§i " xfId="5187"/>
    <cellStyle name="Aee¡erer " xfId="5188"/>
    <cellStyle name="Aee¡erer¡er " xfId="5189"/>
    <cellStyle name="Aee¡ererer " xfId="5190"/>
    <cellStyle name="Aee￠r " xfId="5191"/>
    <cellStyle name="Aee￠rer " xfId="5192"/>
    <cellStyle name="Aee￠rer￠r¡ " xfId="5193"/>
    <cellStyle name="Aee￠rerer " xfId="5194"/>
    <cellStyle name="Aee￠rererer " xfId="5195"/>
    <cellStyle name="Æu¼ " xfId="101"/>
    <cellStyle name="ÆÛ¼¾Æ®" xfId="5196"/>
    <cellStyle name="ÆU¼¾ÆR" xfId="5197"/>
    <cellStyle name="ALIGNMENT" xfId="5198"/>
    <cellStyle name="APPEAR" xfId="5199"/>
    <cellStyle name="args.style" xfId="5200"/>
    <cellStyle name="Aþ " xfId="5201"/>
    <cellStyle name="Aþ¸ " xfId="5202"/>
    <cellStyle name="AÞ¸¶ [0]_ 2ÆAAþº° " xfId="5203"/>
    <cellStyle name="ÄÞ¸¶ [0]_¸ñ·Ï-±â°è" xfId="5204"/>
    <cellStyle name="AÞ¸¶ [0]_¸n-E?" xfId="5205"/>
    <cellStyle name="ÄÞ¸¶ [0]_¸ñ-È¯" xfId="5206"/>
    <cellStyle name="AÞ¸¶ [0]_¿­¸° INT" xfId="5207"/>
    <cellStyle name="ÄÞ¸¶ [0]_¿¬ÁÖ Eng'g ÇÁ·ÎÁ§Æ®ÆÀ " xfId="102"/>
    <cellStyle name="AÞ¸¶ [0]_¿￢AO Eng'g CA·IA§ÆRÆA " xfId="103"/>
    <cellStyle name="ÄÞ¸¶ [0]_±â°è¼³ºñ-ÀÏÀ§¸ñ·Ï " xfId="104"/>
    <cellStyle name="AÞ¸¶ [0]_°¡³ª´U " xfId="105"/>
    <cellStyle name="ÄÞ¸¶ [0]_¼³ºñÀÏÀ§" xfId="5208"/>
    <cellStyle name="AÞ¸¶ [0]_¼oAI¼º " xfId="5209"/>
    <cellStyle name="ÄÞ¸¶ [0]_2000¼ÕÈ® " xfId="106"/>
    <cellStyle name="AÞ¸¶ [0]_³≫ºI°eE¹´e AßA¤A÷AI " xfId="107"/>
    <cellStyle name="ÄÞ¸¶ [0]_Á¤»ê¼­°©Áö" xfId="5210"/>
    <cellStyle name="AÞ¸¶ [0]_AIA§-es2A÷" xfId="5211"/>
    <cellStyle name="ÄÞ¸¶ [0]_ÀÏÀ§-es2Â÷" xfId="5212"/>
    <cellStyle name="AÞ¸¶ [0]_Ay°eC￥°CAaºÐ" xfId="5213"/>
    <cellStyle name="ÄÞ¸¶ [0]_Áý°èÇ¥°ÇÃàºÐ" xfId="5214"/>
    <cellStyle name="AÞ¸¶ [0]_BOM°eAa" xfId="5215"/>
    <cellStyle name="ÄÞ¸¶ [0]_BOM°èÀå" xfId="5216"/>
    <cellStyle name="AÞ¸¶ [0]_INQUIRY ¿μ¾÷AßAø " xfId="5217"/>
    <cellStyle name="ÄÞ¸¶ [0]_laroux" xfId="5218"/>
    <cellStyle name="AÞ¸¶ [0]_º≫¼± ±æ¾i±uºI ¼o·R Ay°eC￥ " xfId="5219"/>
    <cellStyle name="ÄÞ¸¶ [0]_Sheet1" xfId="5220"/>
    <cellStyle name="AÞ¸¶_  A¾  CO  " xfId="35"/>
    <cellStyle name="ÄÞ¸¶_¸ñ·Ï-±â°è" xfId="5221"/>
    <cellStyle name="AÞ¸¶_¸n-E?" xfId="5222"/>
    <cellStyle name="ÄÞ¸¶_¸ñ-È¯" xfId="5223"/>
    <cellStyle name="AÞ¸¶_¿­¸° INT" xfId="5224"/>
    <cellStyle name="ÄÞ¸¶_±â°è-¸ñ·Ï" xfId="5225"/>
    <cellStyle name="AÞ¸¶_°eE¹3 Aa¿ø°¡  ¿UAO " xfId="5226"/>
    <cellStyle name="ÄÞ¸¶_¼³ºñÀÏÀ§" xfId="5227"/>
    <cellStyle name="AÞ¸¶_¼oAa½CAu " xfId="108"/>
    <cellStyle name="ÄÞ¸¶_2000¼ÕÈ® " xfId="10"/>
    <cellStyle name="AÞ¸¶_³≫ºI°eE¹´e AßA¤A÷AI " xfId="109"/>
    <cellStyle name="ÄÞ¸¶_7°èÈ¹ " xfId="5228"/>
    <cellStyle name="AÞ¸¶_A¾CO½A¼³ " xfId="5229"/>
    <cellStyle name="ÄÞ¸¶_ÀÏÀ§-es2Â÷" xfId="5230"/>
    <cellStyle name="AÞ¸¶_Ay°eC￥°CAaºÐ" xfId="5231"/>
    <cellStyle name="ÄÞ¸¶_Áý°èÇ¥°ÇÃàºÐ" xfId="5232"/>
    <cellStyle name="AÞ¸¶_BOM°eAa" xfId="5233"/>
    <cellStyle name="ÄÞ¸¶_BOM°èÀå" xfId="5234"/>
    <cellStyle name="AÞ¸¶_INQUIRY ¿μ¾÷AßAø " xfId="5235"/>
    <cellStyle name="ÄÞ¸¶_L601CPT" xfId="5236"/>
    <cellStyle name="AÞ¸¶_º≫¼± ±æ¾i±uºI ¼o·R Ay°eC￥ " xfId="5237"/>
    <cellStyle name="ÄÞ¸¶_Sheet1" xfId="5238"/>
    <cellStyle name="ÀÚ¸®¼ö" xfId="5239"/>
    <cellStyle name="ÀÚ¸®¼ö0" xfId="5240"/>
    <cellStyle name="Au¸r " xfId="110"/>
    <cellStyle name="AU¸R¼o" xfId="5241"/>
    <cellStyle name="AU¸R¼o0" xfId="5242"/>
    <cellStyle name="AutoFormat Options" xfId="5243"/>
    <cellStyle name="Background" xfId="5244"/>
    <cellStyle name="blank" xfId="5245"/>
    <cellStyle name="blank - Style1" xfId="5246"/>
    <cellStyle name="BoldHdr" xfId="5247"/>
    <cellStyle name="b椬ៜ_x000c_Comma_ODCOS " xfId="5248"/>
    <cellStyle name="C " xfId="5249"/>
    <cellStyle name="C?AØ_¿?¾÷CoE² " xfId="5250"/>
    <cellStyle name="C¡erereria " xfId="5251"/>
    <cellStyle name="C¡ereria " xfId="5252"/>
    <cellStyle name="C¡ereria¡er " xfId="5253"/>
    <cellStyle name="C¡eria " xfId="5254"/>
    <cellStyle name="C¡eria¡ " xfId="5255"/>
    <cellStyle name="C¡IA¨ª_¡ic¨u¡A¨￢I¨￢¡Æ AN¡Æe " xfId="111"/>
    <cellStyle name="C￠rereria " xfId="5256"/>
    <cellStyle name="C￠reria " xfId="5257"/>
    <cellStyle name="C￠reria￠r¡ " xfId="5258"/>
    <cellStyle name="C￠ria " xfId="5259"/>
    <cellStyle name="C￥AØ_  FAB AIA¤  " xfId="5260"/>
    <cellStyle name="Ç¥ÁØ_#2(M17)_1" xfId="5261"/>
    <cellStyle name="C￥AØ_(%)ºn¸n±ººÐ·uC￥_1" xfId="5262"/>
    <cellStyle name="Ç¥ÁØ_(%)ºñ¸ñ±ººÐ·ùÇ¥_1" xfId="5263"/>
    <cellStyle name="C￥AØ_(%)ºn¸n±ººÐ·uC￥_1_일-토목" xfId="5264"/>
    <cellStyle name="Ç¥ÁØ_´ëºñÇ¥ (2)_1_ºÎ´ëÅä°ø " xfId="113"/>
    <cellStyle name="C￥AØ_´eºnC￥ (2)_ºI´eAa°ø " xfId="115"/>
    <cellStyle name="Ç¥ÁØ_´ëºñÇ¥ (2)_ºÎ´ëÅä°ø " xfId="116"/>
    <cellStyle name="C￥AØ_¿￢AO Eng'g CA·IA§ÆRÆA " xfId="117"/>
    <cellStyle name="Ç¥ÁØ_±â°è(4)" xfId="5265"/>
    <cellStyle name="C￥AØ_≫c¾÷ºIº° AN°e " xfId="20"/>
    <cellStyle name="Ç¥ÁØ_°ÇÃà(4)" xfId="5266"/>
    <cellStyle name="C￥AØ_°CAa(4)_목록-조경 (2)" xfId="5267"/>
    <cellStyle name="Ç¥ÁØ_°ÇÃà(5)" xfId="5268"/>
    <cellStyle name="C￥AØ_°CAa(5)_목록-조경 (2)" xfId="5269"/>
    <cellStyle name="Ç¥ÁØ_°ÇÃà(6)" xfId="5270"/>
    <cellStyle name="C￥AØ_°CAa(6)_일-토목" xfId="5271"/>
    <cellStyle name="Ç¥ÁØ_°ÇÃàµµ±Þ" xfId="5272"/>
    <cellStyle name="C￥AØ_°CAa-1" xfId="5273"/>
    <cellStyle name="Ç¥ÁØ_°ÇÃà-1" xfId="5274"/>
    <cellStyle name="C￥AØ_°CAa-1_일-토목" xfId="5275"/>
    <cellStyle name="Ç¥ÁØ_°èÀå" xfId="5276"/>
    <cellStyle name="C￥AØ_°eAa_목록-조경 (2)" xfId="5277"/>
    <cellStyle name="Ç¥ÁØ_°ø»çºñ¸ñ±ººÐ·ùÇ¥" xfId="5278"/>
    <cellStyle name="C￥AØ_°ø≫cºn¸n±ººÐ·uC￥" xfId="5279"/>
    <cellStyle name="Ç¥ÁØ_0N-HANDLING " xfId="118"/>
    <cellStyle name="C￥AØ_¼±AoAc°i_1_³≫ºI°eE¹´e AßA¤A÷AI " xfId="67"/>
    <cellStyle name="Ç¥ÁØ_¼±ÅõÀç°í_³»ºÎ°èÈ¹´ë ÃßÁ¤Â÷ÀÌ " xfId="119"/>
    <cellStyle name="C￥AØ_¼±AoAc°i_³≫ºI°eE¹´e AßA¤A÷AI " xfId="120"/>
    <cellStyle name="Ç¥ÁØ_¼³ºñÀÏÀ§" xfId="5280"/>
    <cellStyle name="C￥AØ_¼³ºnAIA§_HY-단산출" xfId="5281"/>
    <cellStyle name="Ç¥ÁØ_¼ÕÀÍÂ÷ (2)_³»ºÎ°èÈ¹´ë ÃßÁ¤Â÷ÀÌ " xfId="121"/>
    <cellStyle name="C￥AØ_¼OAIA÷ (2)_³≫ºI°eE¹´e AßA¤A÷AI " xfId="122"/>
    <cellStyle name="Ç¥ÁØ_½ÃÁß³ëÀÓ´Ü°¡Ç¥" xfId="5282"/>
    <cellStyle name="C￥AØ_½AAß³eAOÆo±O_목록-조경 (2)" xfId="5283"/>
    <cellStyle name="Ç¥ÁØ_½ÇÇà¿¹»ê¼­ " xfId="123"/>
    <cellStyle name="C￥AØ_1_일-토목" xfId="5284"/>
    <cellStyle name="Ç¥ÁØ_¹®Á¥¿ª»ç" xfId="5285"/>
    <cellStyle name="C￥AØ_¹°°¡º?μ¿(±a°e)" xfId="5286"/>
    <cellStyle name="Ç¥ÁØ_¹°°¡º¯µ¿(±â°è)" xfId="5287"/>
    <cellStyle name="C￥AØ_¹RA￥¿ª≫c" xfId="5288"/>
    <cellStyle name="Ç¥ÁØ_2" xfId="5289"/>
    <cellStyle name="C￥AØ_2_일-토목" xfId="5290"/>
    <cellStyle name="Ç¥ÁØ_³»¿ª¼­" xfId="5291"/>
    <cellStyle name="C￥AØ_³≫¿ª¼­" xfId="5292"/>
    <cellStyle name="Ç¥ÁØ_95010" xfId="5293"/>
    <cellStyle name="C￥AØ_95010 (2)" xfId="5294"/>
    <cellStyle name="Ç¥ÁØ_95010 (2)" xfId="5295"/>
    <cellStyle name="C￥AØ_95010 (2)_일-토목" xfId="5296"/>
    <cellStyle name="Ç¥ÁØ_95020" xfId="5297"/>
    <cellStyle name="C￥AØ_95020 (2)" xfId="5298"/>
    <cellStyle name="Ç¥ÁØ_95020 (2)" xfId="5299"/>
    <cellStyle name="C￥AØ_95020 (2)_일-토목" xfId="5300"/>
    <cellStyle name="Ç¥ÁØ_95030" xfId="5301"/>
    <cellStyle name="C￥AØ_95030 (2)" xfId="5302"/>
    <cellStyle name="Ç¥ÁØ_95030 (2)" xfId="5303"/>
    <cellStyle name="C￥AØ_95030 (2)_일-토목" xfId="5304"/>
    <cellStyle name="Ç¥ÁØ_95050" xfId="5305"/>
    <cellStyle name="C￥AØ_95050_목록-조경 (2)" xfId="5306"/>
    <cellStyle name="Ç¥ÁØ_95060" xfId="5307"/>
    <cellStyle name="C￥AØ_95060_목록-조경 (2)" xfId="5308"/>
    <cellStyle name="Ç¥ÁØ_95070" xfId="5309"/>
    <cellStyle name="C￥AØ_95070_일-토목" xfId="5310"/>
    <cellStyle name="Ç¥ÁØ_À§»ý" xfId="5311"/>
    <cellStyle name="C￥AØ_A§≫y" xfId="5312"/>
    <cellStyle name="Ç¥ÁØ_Åä¸ñ(5)" xfId="5313"/>
    <cellStyle name="C￥AØ_Aa¸n(5)_목록-조경 (2)" xfId="5314"/>
    <cellStyle name="Ç¥ÁØ_Àå-1" xfId="5315"/>
    <cellStyle name="C￥AØ_Aa-1_목록-조경 (2)" xfId="5316"/>
    <cellStyle name="Ç¥ÁØ_ÀåÁö¿ª»ç" xfId="5317"/>
    <cellStyle name="C￥AØ_AaAo¿ª≫c" xfId="5318"/>
    <cellStyle name="Ç¥ÁØ_ÀåÁö-2" xfId="5319"/>
    <cellStyle name="C￥AØ_AaAo-2_일-토목" xfId="5320"/>
    <cellStyle name="Ç¥ÁØ_ÀåÁö-3" xfId="5321"/>
    <cellStyle name="C￥AØ_AaAo-3_일-토목" xfId="5322"/>
    <cellStyle name="Ç¥ÁØ_ÀåÁö-4" xfId="5323"/>
    <cellStyle name="C￥AØ_AaAo-4_일-토목" xfId="5324"/>
    <cellStyle name="Ç¥ÁØ_ÀåÁö-5" xfId="5325"/>
    <cellStyle name="C￥AØ_AaAo-5_일-토목" xfId="5326"/>
    <cellStyle name="Ç¥ÁØ_ÀåÁöÁý°è" xfId="5327"/>
    <cellStyle name="C￥AØ_AaAoAy°e_일-토목" xfId="5328"/>
    <cellStyle name="Ç¥ÁØ_Àç·áºñºñ¸ñº¯µ¿À²" xfId="5329"/>
    <cellStyle name="C￥AØ_AI-±a" xfId="5330"/>
    <cellStyle name="Ç¥ÁØ_ÀÏ-±â" xfId="5331"/>
    <cellStyle name="C￥AØ_AIA§-es2A÷_일-토목" xfId="5332"/>
    <cellStyle name="Ç¥ÁØ_Áö¼öÁ¶Á¤À²" xfId="5333"/>
    <cellStyle name="C￥AØ_Ao¼oA¶A¤A²(±Øμ¿)" xfId="5334"/>
    <cellStyle name="Ç¥ÁØ_Áö¼öÁ¶Á¤À²_±âÅ¸ºñ¸ñ±ºÁö¼ö»êÃâ¼­" xfId="5335"/>
    <cellStyle name="C￥AØ_Ao¼oA¶A¤A²_1_목록-조경 (2)" xfId="5336"/>
    <cellStyle name="Ç¥ÁØ_Áö¼öÁ¶Á¤À²_Àç·áºñºñ¸ñº¯µ¿À²" xfId="5337"/>
    <cellStyle name="C￥AØ_Ao¼oA¶A¤A²_HY-단산출" xfId="5338"/>
    <cellStyle name="Ç¥ÁØ_Áö¼öÁ¶Á¤À²_KIM" xfId="5339"/>
    <cellStyle name="C￥AØ_Ao¼oA¶A¤A²_KIM_il-건축" xfId="5340"/>
    <cellStyle name="Ç¥ÁØ_Áö¼öÁ¶Á¤À²_ºñ¸ñ±ºÆò±ÕÁö¼ö" xfId="5341"/>
    <cellStyle name="C￥AØ_Ao¼oA¶A¤A²_ºn¸n±ºÆo±OAo¼o_일-토목" xfId="5342"/>
    <cellStyle name="Ç¥ÁØ_Áö¼öÁ¶Á¤À²2" xfId="5343"/>
    <cellStyle name="C￥AØ_Ao¼oA¶A¤A²2_HY-단산출" xfId="5344"/>
    <cellStyle name="Ç¥ÁØ_ÀÚµ¿Á¦¾î" xfId="5345"/>
    <cellStyle name="C￥AØ_AUμ¿A|¾i" xfId="5346"/>
    <cellStyle name="Ç¥ÁØ_Áý°è" xfId="5347"/>
    <cellStyle name="C￥AØ_Ay°e_일-토목" xfId="5348"/>
    <cellStyle name="Ç¥ÁØ_Áý°èÇ¥(2¿ù) " xfId="49"/>
    <cellStyle name="C￥AØ_Ay°eC￥°CAaºÐ_일-토목" xfId="5349"/>
    <cellStyle name="Ç¥ÁØ_B" xfId="5350"/>
    <cellStyle name="C￥AØ_B_목록-조경 (2)" xfId="5351"/>
    <cellStyle name="Ç¥ÁØ_BOB-1" xfId="5352"/>
    <cellStyle name="C￥AØ_BOB-1_목록-조경 (2)" xfId="5353"/>
    <cellStyle name="Ç¥ÁØ_BOB-2" xfId="5354"/>
    <cellStyle name="C￥AØ_BOB-2_목록-조경 (2)" xfId="5355"/>
    <cellStyle name="Ç¥ÁØ_BOM°èÀå" xfId="5356"/>
    <cellStyle name="C￥AØ_BOM°eAa_일-토목" xfId="5357"/>
    <cellStyle name="Ç¥ÁØ_EACT10" xfId="5358"/>
    <cellStyle name="C￥AØ_HHHH001" xfId="5359"/>
    <cellStyle name="Ç¥ÁØ_HHHH001" xfId="5360"/>
    <cellStyle name="C￥AØ_HHHH001_HY-단산출" xfId="5361"/>
    <cellStyle name="Ç¥ÁØ_HHHHH002" xfId="5362"/>
    <cellStyle name="C￥AØ_HHHHH002_일-토목" xfId="5363"/>
    <cellStyle name="Ç¥ÁØ_JENAE01" xfId="5364"/>
    <cellStyle name="C￥AØ_JENAE01_일-토목" xfId="5365"/>
    <cellStyle name="Ç¥ÁØ_JUN-MS05" xfId="5366"/>
    <cellStyle name="C￥AØ_JUN-MS05_일-토목" xfId="5367"/>
    <cellStyle name="Ç¥ÁØ_JUN-MS06" xfId="5368"/>
    <cellStyle name="C￥AØ_JUN-MS06_일-토목" xfId="5369"/>
    <cellStyle name="Ç¥ÁØ_KANG" xfId="5370"/>
    <cellStyle name="C￥AØ_KANG_일-토목" xfId="5371"/>
    <cellStyle name="Ç¥ÁØ_KUN" xfId="5372"/>
    <cellStyle name="C￥AØ_KUN_il-건축" xfId="5373"/>
    <cellStyle name="Ç¥ÁØ_laroux" xfId="5374"/>
    <cellStyle name="C￥AØ_laroux_°ø≫cºn¿¹≫e¼­" xfId="5375"/>
    <cellStyle name="Ç¥ÁØ_laroux_1" xfId="5376"/>
    <cellStyle name="C￥AØ_laroux_1_°ø≫cºn¿¹≫e¼­" xfId="5377"/>
    <cellStyle name="Ç¥ÁØ_laroux_1_Áý°èÇ¥°ÇÃàºÐ" xfId="5378"/>
    <cellStyle name="C￥AØ_laroux_1_Ay°eC￥°CAaºÐ_HY-단산출" xfId="5379"/>
    <cellStyle name="Ç¥ÁØ_laroux_1_laroux" xfId="5380"/>
    <cellStyle name="C￥AØ_laroux_1_laroux_HY-단산출" xfId="5381"/>
    <cellStyle name="Ç¥ÁØ_laroux_2" xfId="5382"/>
    <cellStyle name="C￥AØ_laroux_2_HY-단산출" xfId="5383"/>
    <cellStyle name="Ç¥ÁØ_laroux_3" xfId="5384"/>
    <cellStyle name="C￥AØ_laroux_3_목록-조경 (2)" xfId="5385"/>
    <cellStyle name="Ç¥ÁØ_laroux_4" xfId="5386"/>
    <cellStyle name="C￥AØ_laroux_5" xfId="5387"/>
    <cellStyle name="Ç¥ÁØ_laroux_5" xfId="5388"/>
    <cellStyle name="C￥AØ_laroux_5_목록-조경 (2)" xfId="5389"/>
    <cellStyle name="Ç¥ÁØ_laroux_Áý°èÇ¥°ÇÃàºÐ" xfId="5390"/>
    <cellStyle name="C￥AØ_laroux_Ay°eC￥°CAaºÐ_목록-조경 (2)" xfId="5391"/>
    <cellStyle name="Ç¥ÁØ_laroux_laroux" xfId="5392"/>
    <cellStyle name="C￥AØ_laroux_laroux_목록-조경 (2)" xfId="5393"/>
    <cellStyle name="Ç¥ÁØ_LIST01" xfId="5394"/>
    <cellStyle name="C￥AØ_LIST01_목록-조경 (2)" xfId="5395"/>
    <cellStyle name="Ç¥ÁØ_LIST03" xfId="5396"/>
    <cellStyle name="C￥AØ_LIST03_일-토목" xfId="5397"/>
    <cellStyle name="Ç¥ÁØ_NAE101" xfId="5398"/>
    <cellStyle name="C￥AØ_NAE101 (2)" xfId="5399"/>
    <cellStyle name="Ç¥ÁØ_NAE101 (2)" xfId="5400"/>
    <cellStyle name="C￥AØ_NAE101 (2)_일-토목" xfId="5401"/>
    <cellStyle name="Ç¥ÁØ_NAE201" xfId="5402"/>
    <cellStyle name="C￥AØ_NAE201_일-토목" xfId="5403"/>
    <cellStyle name="Ç¥ÁØ_NAE202" xfId="5404"/>
    <cellStyle name="C￥AØ_NAE202_목록-조경 (2)" xfId="5405"/>
    <cellStyle name="Ç¥ÁØ_NAE203" xfId="5406"/>
    <cellStyle name="C￥AØ_NAE203_HY-단산출" xfId="5407"/>
    <cellStyle name="Ç¥ÁØ_NAE204" xfId="5408"/>
    <cellStyle name="C￥AØ_NAE204_일-토목" xfId="5409"/>
    <cellStyle name="Ç¥ÁØ_NAE301" xfId="5410"/>
    <cellStyle name="C￥AØ_NAE301_목록-조경 (2)" xfId="5411"/>
    <cellStyle name="Ç¥ÁØ_º»¼±" xfId="5412"/>
    <cellStyle name="C￥AØ_º≫¼±" xfId="5413"/>
    <cellStyle name="Ç¥ÁØ_ºñ¸ñ±º(±â°è)" xfId="5414"/>
    <cellStyle name="C￥AØ_ºn¸n±º(°CAa)_목록-조경 (2)" xfId="5415"/>
    <cellStyle name="Ç¥ÁØ_ºñ¸ñ±ºÆò±ÕÁö¼ö" xfId="5416"/>
    <cellStyle name="C￥AØ_ºn¸n±ºÆo±OAo¼o_HY-단산출" xfId="5417"/>
    <cellStyle name="Ç¥ÁØ_RESULTS" xfId="5418"/>
    <cellStyle name="C￥AØ_Sheet1_Ay°eC￥(2¿u) " xfId="124"/>
    <cellStyle name="Ç¥ÁØ_Sheet1_Áý°èÇ¥(2¿ù) " xfId="7"/>
    <cellStyle name="C￥AØ_Sheet1_il-건축" xfId="5419"/>
    <cellStyle name="Calc Currency (0)" xfId="5420"/>
    <cellStyle name="Calc Currency (2)" xfId="5421"/>
    <cellStyle name="Calc Percent (0)" xfId="5422"/>
    <cellStyle name="Calc Percent (1)" xfId="5423"/>
    <cellStyle name="Calc Percent (2)" xfId="5424"/>
    <cellStyle name="Calc Units (0)" xfId="5425"/>
    <cellStyle name="Calc Units (1)" xfId="5426"/>
    <cellStyle name="Calc Units (2)" xfId="5427"/>
    <cellStyle name="category" xfId="98"/>
    <cellStyle name="Chuẩn 3" xfId="5428"/>
    <cellStyle name="CIAIÆU¸μAⓒ" xfId="5429"/>
    <cellStyle name="ÇÕ»ê" xfId="5430"/>
    <cellStyle name="CO≫e" xfId="5431"/>
    <cellStyle name="ColHdr" xfId="5432"/>
    <cellStyle name="ColHdr 2" xfId="5433"/>
    <cellStyle name="Column Headings" xfId="5434"/>
    <cellStyle name="Comma" xfId="1" builtinId="3"/>
    <cellStyle name="Comma  - Style2" xfId="5435"/>
    <cellStyle name="Comma  - Style3" xfId="5436"/>
    <cellStyle name="Comma  - Style4" xfId="5437"/>
    <cellStyle name="Comma  - Style5" xfId="5438"/>
    <cellStyle name="Comma  - Style6" xfId="5439"/>
    <cellStyle name="Comma  - Style7" xfId="5440"/>
    <cellStyle name="Comma  - Style8" xfId="5441"/>
    <cellStyle name="Comma [0] 2" xfId="91"/>
    <cellStyle name="Comma [0] 3" xfId="114"/>
    <cellStyle name="Comma [0] 3 2" xfId="157"/>
    <cellStyle name="Comma [0] 3 3" xfId="5946"/>
    <cellStyle name="Comma [0] 4" xfId="5442"/>
    <cellStyle name="Comma [00]" xfId="5443"/>
    <cellStyle name="Comma 2" xfId="156"/>
    <cellStyle name="Comma 2 2" xfId="5444"/>
    <cellStyle name="Comma 2 2 2" xfId="5445"/>
    <cellStyle name="Comma 2 2 3" xfId="5446"/>
    <cellStyle name="Comma 2 3" xfId="5447"/>
    <cellStyle name="Comma 3" xfId="5448"/>
    <cellStyle name="comma zerodec" xfId="5449"/>
    <cellStyle name="Comma0" xfId="5450"/>
    <cellStyle name="Company Info" xfId="5451"/>
    <cellStyle name="Contents Heading 1" xfId="5452"/>
    <cellStyle name="Contents Heading 2" xfId="5453"/>
    <cellStyle name="Contents Heading 3" xfId="5454"/>
    <cellStyle name="Copied" xfId="5455"/>
    <cellStyle name="COST1" xfId="5456"/>
    <cellStyle name="CoverHeadline1" xfId="5457"/>
    <cellStyle name="Co聭ma_Sheet1" xfId="5458"/>
    <cellStyle name="Curr" xfId="5459"/>
    <cellStyle name="Curr 2" xfId="5460"/>
    <cellStyle name="Curre~cy [0]_MATERAL2" xfId="5461"/>
    <cellStyle name="Curren" xfId="5462"/>
    <cellStyle name="Curren?_x0012_퐀_x0017_?" xfId="5463"/>
    <cellStyle name="Currenby_Cash&amp;DSO Chart" xfId="5464"/>
    <cellStyle name="Currency" xfId="4" builtinId="4"/>
    <cellStyle name="Currency [0] 2" xfId="125"/>
    <cellStyle name="Currency [00]" xfId="5465"/>
    <cellStyle name="Currency [ﺜ]_P&amp;L_laroux" xfId="5466"/>
    <cellStyle name="currency-$" xfId="5467"/>
    <cellStyle name="currency-$ 2" xfId="5468"/>
    <cellStyle name="Currency0" xfId="5469"/>
    <cellStyle name="Currency1" xfId="126"/>
    <cellStyle name="D$_x0004_P??_x0010__x000b_?_x0015_?$_x0004_?_x000f_?" xfId="5470"/>
    <cellStyle name="Data" xfId="5471"/>
    <cellStyle name="Date" xfId="5472"/>
    <cellStyle name="Date Short" xfId="5473"/>
    <cellStyle name="Date_03-02-P002 용인국경연전기공사" xfId="5474"/>
    <cellStyle name="de" xfId="5475"/>
    <cellStyle name="DELTA" xfId="5476"/>
    <cellStyle name="Dezimal [0]_Compiling Utility Macros" xfId="5477"/>
    <cellStyle name="Dezimal_Compiling Utility Macros" xfId="5478"/>
    <cellStyle name="Display" xfId="5479"/>
    <cellStyle name="Display 2" xfId="5480"/>
    <cellStyle name="Display Price" xfId="5481"/>
    <cellStyle name="Display Price 2" xfId="5482"/>
    <cellStyle name="Dollar (zero dec)" xfId="5483"/>
    <cellStyle name="EA" xfId="5484"/>
    <cellStyle name="E­Æo±aE￡" xfId="5485"/>
    <cellStyle name="È­Æó±âÈ£" xfId="5486"/>
    <cellStyle name="E­Æo±aE￡0" xfId="5487"/>
    <cellStyle name="È­Æó±âÈ£0" xfId="5488"/>
    <cellStyle name="Enter Currency (0)" xfId="5489"/>
    <cellStyle name="Enter Currency (2)" xfId="5490"/>
    <cellStyle name="Enter Units (0)" xfId="5491"/>
    <cellStyle name="Enter Units (1)" xfId="5492"/>
    <cellStyle name="Enter Units (2)" xfId="5493"/>
    <cellStyle name="Entered" xfId="5494"/>
    <cellStyle name="Euro" xfId="5495"/>
    <cellStyle name="F2" xfId="5496"/>
    <cellStyle name="F3" xfId="5497"/>
    <cellStyle name="F4" xfId="5498"/>
    <cellStyle name="F5" xfId="5499"/>
    <cellStyle name="F6" xfId="5500"/>
    <cellStyle name="F7" xfId="5501"/>
    <cellStyle name="F8" xfId="5502"/>
    <cellStyle name="FinePrint" xfId="5503"/>
    <cellStyle name="Fixed" xfId="5504"/>
    <cellStyle name="ƒnƒCƒp[ƒŠƒ“ƒN" xfId="5505"/>
    <cellStyle name="Followed Hyperlink" xfId="5945"/>
    <cellStyle name="g" xfId="5506"/>
    <cellStyle name="G10" xfId="5507"/>
    <cellStyle name="Grey" xfId="127"/>
    <cellStyle name="H1" xfId="5508"/>
    <cellStyle name="H2" xfId="5509"/>
    <cellStyle name="HEADER" xfId="128"/>
    <cellStyle name="Header1" xfId="129"/>
    <cellStyle name="Header2" xfId="130"/>
    <cellStyle name="Header2 2" xfId="5510"/>
    <cellStyle name="Heading" xfId="5511"/>
    <cellStyle name="Heading1" xfId="5512"/>
    <cellStyle name="Heading2" xfId="5513"/>
    <cellStyle name="Heading2Divider" xfId="5514"/>
    <cellStyle name="HEADINGS" xfId="5515"/>
    <cellStyle name="HEADINGSTOP" xfId="5516"/>
    <cellStyle name="Helv8_PFD4.XLS" xfId="5517"/>
    <cellStyle name="HIDE" xfId="5518"/>
    <cellStyle name="Hyperlink" xfId="8" builtinId="8"/>
    <cellStyle name="Hyperlink 2" xfId="5519"/>
    <cellStyle name="Hyperlink 3" xfId="5940"/>
    <cellStyle name="i·0" xfId="5520"/>
    <cellStyle name="Input [yellow]" xfId="62"/>
    <cellStyle name="Input [yellow] 2" xfId="5521"/>
    <cellStyle name="Input Cells" xfId="5522"/>
    <cellStyle name="Input Price" xfId="5523"/>
    <cellStyle name="Input Quantity" xfId="5524"/>
    <cellStyle name="Input Single Cell" xfId="5525"/>
    <cellStyle name="InputBodyCurr" xfId="5526"/>
    <cellStyle name="InputBodyDate" xfId="5527"/>
    <cellStyle name="InputBodyText" xfId="5528"/>
    <cellStyle name="InputColor" xfId="5529"/>
    <cellStyle name="invoice 8_g1" xfId="5530"/>
    <cellStyle name="Item" xfId="5531"/>
    <cellStyle name="Item Input" xfId="5532"/>
    <cellStyle name="kg" xfId="5533"/>
    <cellStyle name="kg 2" xfId="5534"/>
    <cellStyle name="L`" xfId="5535"/>
    <cellStyle name="Ledger 17 x 11 in" xfId="5536"/>
    <cellStyle name="Link Currency (0)" xfId="5537"/>
    <cellStyle name="Link Currency (2)" xfId="5538"/>
    <cellStyle name="Link Units (0)" xfId="5539"/>
    <cellStyle name="Link Units (1)" xfId="5540"/>
    <cellStyle name="Link Units (2)" xfId="5541"/>
    <cellStyle name="Linked Cells" xfId="5542"/>
    <cellStyle name="M" xfId="5543"/>
    <cellStyle name="M 2" xfId="5544"/>
    <cellStyle name="M2" xfId="5545"/>
    <cellStyle name="M2 2" xfId="5546"/>
    <cellStyle name="M3" xfId="5547"/>
    <cellStyle name="M3 2" xfId="5548"/>
    <cellStyle name="MARK" xfId="5549"/>
    <cellStyle name="Midtitle" xfId="5550"/>
    <cellStyle name="Miglia - Stile1" xfId="5551"/>
    <cellStyle name="Miglia - Stile2" xfId="5552"/>
    <cellStyle name="Miglia - Stile3" xfId="5553"/>
    <cellStyle name="Miglia - Stile4" xfId="5554"/>
    <cellStyle name="Miglia - Stile5" xfId="5555"/>
    <cellStyle name="Migliaia (0)_CALPREZZ" xfId="5556"/>
    <cellStyle name="Migliaia_ PESO ELETTR." xfId="5557"/>
    <cellStyle name="Millares [0]_Well Timing" xfId="5558"/>
    <cellStyle name="Millares_Well Timing" xfId="5559"/>
    <cellStyle name="Milliers [0]_2 PTS Global" xfId="5560"/>
    <cellStyle name="Milliers_2 PTS Global" xfId="5561"/>
    <cellStyle name="Model" xfId="42"/>
    <cellStyle name="Mon?aire [0]_399GC10" xfId="5562"/>
    <cellStyle name="Mon?aire_399GC10" xfId="5563"/>
    <cellStyle name="Moneda [0]_Well Timing" xfId="5564"/>
    <cellStyle name="Moneda_Well Timing" xfId="5565"/>
    <cellStyle name="Monétaire [0]_2 PTS Global" xfId="5566"/>
    <cellStyle name="Monétaire_2 PTS Global" xfId="5567"/>
    <cellStyle name="n" xfId="5568"/>
    <cellStyle name="no dec" xfId="5569"/>
    <cellStyle name="Normal" xfId="0" builtinId="0"/>
    <cellStyle name="Normal - Stile6" xfId="5570"/>
    <cellStyle name="Normal - Stile7" xfId="5571"/>
    <cellStyle name="Normal - Stile8" xfId="5572"/>
    <cellStyle name="Normal - Style1" xfId="21"/>
    <cellStyle name="Normal - Style2" xfId="5573"/>
    <cellStyle name="Normal - Style3" xfId="5574"/>
    <cellStyle name="Normal - Style4" xfId="5575"/>
    <cellStyle name="Normal - Style5" xfId="5576"/>
    <cellStyle name="Normal - Style6" xfId="5577"/>
    <cellStyle name="Normal - Style7" xfId="5578"/>
    <cellStyle name="Normal - Style8" xfId="5579"/>
    <cellStyle name="Normal - 유형1" xfId="5580"/>
    <cellStyle name="Normal 2" xfId="153"/>
    <cellStyle name="Normal 2 2" xfId="77"/>
    <cellStyle name="Normal 2 2 2" xfId="5581"/>
    <cellStyle name="Normal 2 2 2 2" xfId="5582"/>
    <cellStyle name="Normal 2 2 2 3" xfId="5583"/>
    <cellStyle name="Normal 2 2 3" xfId="5584"/>
    <cellStyle name="Normal 2 2_맨파워 쉬트(양식참조)(1)" xfId="5585"/>
    <cellStyle name="Normal 2 3" xfId="131"/>
    <cellStyle name="Normal 2 4" xfId="158"/>
    <cellStyle name="Normal 2 5" xfId="5949"/>
    <cellStyle name="Normal 2_★interim" xfId="5586"/>
    <cellStyle name="Normal 3" xfId="155"/>
    <cellStyle name="Normal 3 2" xfId="132"/>
    <cellStyle name="Normal 3 2 2" xfId="159"/>
    <cellStyle name="Normal 3 3" xfId="14"/>
    <cellStyle name="Normal 4" xfId="5587"/>
    <cellStyle name="Normal 4 2" xfId="5588"/>
    <cellStyle name="Normal 4 2 2" xfId="5589"/>
    <cellStyle name="Normal 4 2 3" xfId="5590"/>
    <cellStyle name="Normal 4 2_맨파워 쉬트(양식참조)(1)" xfId="5591"/>
    <cellStyle name="Normal 4 3" xfId="5592"/>
    <cellStyle name="Normal 5 2" xfId="5593"/>
    <cellStyle name="Normal 5 3" xfId="5594"/>
    <cellStyle name="Normal1" xfId="133"/>
    <cellStyle name="Normal2" xfId="134"/>
    <cellStyle name="Normal3" xfId="135"/>
    <cellStyle name="Normal4" xfId="57"/>
    <cellStyle name="Normale_ PESO ELETTR." xfId="5595"/>
    <cellStyle name="O" xfId="5596"/>
    <cellStyle name="OD" xfId="5597"/>
    <cellStyle name="Œ…?æ맖?e [0.00]_guyan" xfId="5598"/>
    <cellStyle name="Œ…?æ맖?e_guyan" xfId="5599"/>
    <cellStyle name="Œ…‹aO‚e [0.00]_s-ns-bq" xfId="5600"/>
    <cellStyle name="oh" xfId="5601"/>
    <cellStyle name="omma [0]_Mktg Prog" xfId="5602"/>
    <cellStyle name="ormal_Sheet1_1" xfId="5603"/>
    <cellStyle name="Output Single Cell" xfId="5604"/>
    <cellStyle name="Package Size" xfId="5605"/>
    <cellStyle name="per.style" xfId="5606"/>
    <cellStyle name="Percent (0)" xfId="5607"/>
    <cellStyle name="Percent [0]" xfId="5608"/>
    <cellStyle name="Percent [00]" xfId="5609"/>
    <cellStyle name="Percent [2]" xfId="136"/>
    <cellStyle name="Percent 2" xfId="47"/>
    <cellStyle name="PrePop Currency (0)" xfId="5610"/>
    <cellStyle name="PrePop Currency (2)" xfId="5611"/>
    <cellStyle name="PrePop Units (0)" xfId="5612"/>
    <cellStyle name="PrePop Units (1)" xfId="5613"/>
    <cellStyle name="PrePop Units (2)" xfId="5614"/>
    <cellStyle name="pricing" xfId="5615"/>
    <cellStyle name="Print Heading" xfId="5616"/>
    <cellStyle name="PSChar" xfId="5617"/>
    <cellStyle name="Q1" xfId="5618"/>
    <cellStyle name="Q4" xfId="5619"/>
    <cellStyle name="Recipe" xfId="5620"/>
    <cellStyle name="Recipe Heading" xfId="5621"/>
    <cellStyle name="regstoresfromspecstores" xfId="5622"/>
    <cellStyle name="Revenue" xfId="5623"/>
    <cellStyle name="RevList" xfId="5624"/>
    <cellStyle name="RptTitle" xfId="5625"/>
    <cellStyle name="s" xfId="5626"/>
    <cellStyle name="S " xfId="5627"/>
    <cellStyle name="sh" xfId="5628"/>
    <cellStyle name="SHADEDSTORES" xfId="5629"/>
    <cellStyle name="SHADEDSTORES 2" xfId="5630"/>
    <cellStyle name="SHIM" xfId="5631"/>
    <cellStyle name="specstores" xfId="5632"/>
    <cellStyle name="SS" xfId="5633"/>
    <cellStyle name="ssh" xfId="5634"/>
    <cellStyle name="STANDARD" xfId="5635"/>
    <cellStyle name="subhead" xfId="137"/>
    <cellStyle name="SubHeading" xfId="5636"/>
    <cellStyle name="Subtotal" xfId="5637"/>
    <cellStyle name="Subtotal 1" xfId="5638"/>
    <cellStyle name="Suggested Quantity" xfId="5639"/>
    <cellStyle name="t1" xfId="5640"/>
    <cellStyle name="testtitle" xfId="5641"/>
    <cellStyle name="Text Indent A" xfId="5642"/>
    <cellStyle name="Text Indent B" xfId="5643"/>
    <cellStyle name="Text Indent C" xfId="5644"/>
    <cellStyle name="þ_x001d_ð'&amp;Oy?Hy9_x0008__x000f__x0007_æ_x0007__x0007__x0001__x0001_" xfId="5645"/>
    <cellStyle name="þ_x001d_ð'&amp;Oy?Hy9_x0008_E_x000c_￠_x000d__x0007__x0001__x0001_" xfId="5646"/>
    <cellStyle name="þ_x001d_ðÇ%Uý—&amp;Hý9_x0008_Ÿ s_x000a__x0007__x0001__x0001_" xfId="5647"/>
    <cellStyle name="title [1]" xfId="5648"/>
    <cellStyle name="title [2]" xfId="5649"/>
    <cellStyle name="ton" xfId="5650"/>
    <cellStyle name="TotalCurr" xfId="5651"/>
    <cellStyle name="TotalHdr" xfId="5652"/>
    <cellStyle name="UM" xfId="5653"/>
    <cellStyle name="Valuta (0)_CALPREZZ" xfId="5654"/>
    <cellStyle name="Valuta_ PESO ELETTR." xfId="5655"/>
    <cellStyle name="viet" xfId="5656"/>
    <cellStyle name="W?rung [0]_Compiling Utility Macros" xfId="5657"/>
    <cellStyle name="W?rung_Compiling Utility Macros" xfId="5658"/>
    <cellStyle name="Währung [0]_UXO VII" xfId="5659"/>
    <cellStyle name="Währung_UXO VII" xfId="5660"/>
    <cellStyle name="_x0008_z" xfId="5661"/>
    <cellStyle name="μU¿¡ ¿A´A CIAIÆU¸μAⓒ" xfId="5662"/>
    <cellStyle name="|?ドE" xfId="5663"/>
    <cellStyle name=" [0.00]_ Att. 1- Cover" xfId="5664"/>
    <cellStyle name="_ Att. 1- Cover" xfId="5665"/>
    <cellStyle name="?_ Att. 1- Cover" xfId="5666"/>
    <cellStyle name="감춤" xfId="5667"/>
    <cellStyle name="견적" xfId="5668"/>
    <cellStyle name="견적-FRP" xfId="5669"/>
    <cellStyle name="견적-금액" xfId="5670"/>
    <cellStyle name="고정소숫점" xfId="5671"/>
    <cellStyle name="고정출력1" xfId="5672"/>
    <cellStyle name="고정출력2" xfId="5673"/>
    <cellStyle name="공사원가계산서(조경)" xfId="5674"/>
    <cellStyle name="공종-규격" xfId="5675"/>
    <cellStyle name="구        분" xfId="5676"/>
    <cellStyle name="그림" xfId="5677"/>
    <cellStyle name="기계" xfId="5678"/>
    <cellStyle name="기본숫자" xfId="5679"/>
    <cellStyle name="끼_x0001_?" xfId="5680"/>
    <cellStyle name="날짜" xfId="5681"/>
    <cellStyle name="내역서" xfId="5682"/>
    <cellStyle name="단위" xfId="5683"/>
    <cellStyle name="단위-&quot;*&quot;" xfId="5684"/>
    <cellStyle name="단위-%" xfId="5685"/>
    <cellStyle name="단위-kg" xfId="5686"/>
    <cellStyle name="단위-m" xfId="5687"/>
    <cellStyle name="단위-㎡" xfId="5688"/>
    <cellStyle name="단위-㎡/개소" xfId="5689"/>
    <cellStyle name="단위-㎡_관보호공" xfId="5690"/>
    <cellStyle name="단위-㎥" xfId="5691"/>
    <cellStyle name="단위-t=" xfId="5692"/>
    <cellStyle name="달러" xfId="5693"/>
    <cellStyle name="대공종" xfId="5694"/>
    <cellStyle name="뒤에 오는 하이퍼링크" xfId="5695"/>
    <cellStyle name="똿떓죶Ø괻 [0.00]_NT Server " xfId="138"/>
    <cellStyle name="똿떓죶Ø괻_NT Server " xfId="139"/>
    <cellStyle name="똿뗦먛귟 [0.00]_laroux" xfId="5696"/>
    <cellStyle name="똿뗦먛귟_laroux" xfId="5697"/>
    <cellStyle name="마이너스키" xfId="5698"/>
    <cellStyle name="맞춤" xfId="5699"/>
    <cellStyle name="맞춤 2" xfId="5700"/>
    <cellStyle name="묮뎋 [0.00]_NT Server " xfId="140"/>
    <cellStyle name="묮뎋_NT Server " xfId="94"/>
    <cellStyle name="물량집계(갑)" xfId="5701"/>
    <cellStyle name="믅됞 [0.00]_laroux" xfId="5702"/>
    <cellStyle name="믅됞_laroux" xfId="5703"/>
    <cellStyle name="박상윤" xfId="5704"/>
    <cellStyle name="배분" xfId="5705"/>
    <cellStyle name="백" xfId="5706"/>
    <cellStyle name="백 " xfId="141"/>
    <cellStyle name="백_00-내역적용수량집계표" xfId="5707"/>
    <cellStyle name="백_3. 신광R~숭의R(배수공)" xfId="5708"/>
    <cellStyle name="백_3.우수" xfId="5709"/>
    <cellStyle name="백_3.우수_1" xfId="5710"/>
    <cellStyle name="백_3.우수공개략" xfId="5711"/>
    <cellStyle name="백_4.오수" xfId="5712"/>
    <cellStyle name="백_4.오수_5.구조물공" xfId="5713"/>
    <cellStyle name="백_4.오수_8.부대공" xfId="5714"/>
    <cellStyle name="백_4.오수_9.부대공" xfId="5715"/>
    <cellStyle name="백_5.구조물공" xfId="5716"/>
    <cellStyle name="백_6.포장공개략" xfId="5717"/>
    <cellStyle name="백_배수공" xfId="5718"/>
    <cellStyle name="백_솔빛마을연결도로(최종)" xfId="5719"/>
    <cellStyle name="백_수량산출서(수정)" xfId="5720"/>
    <cellStyle name="백_수량산출서(수정)_3. 신광R~숭의R(배수공)" xfId="5721"/>
    <cellStyle name="백_수량산출서(수정)_배수공" xfId="5722"/>
    <cellStyle name="백_수량산출서(수정)_솔빛마을연결도로(최종)" xfId="5723"/>
    <cellStyle name="백_수량산출서(수정)_포장공" xfId="5724"/>
    <cellStyle name="백_수량산출서(수정)_포장공2" xfId="5725"/>
    <cellStyle name="백_우수개략1" xfId="5726"/>
    <cellStyle name="백_포장공" xfId="5727"/>
    <cellStyle name="백_포장공2" xfId="5728"/>
    <cellStyle name="백분율 [△1]" xfId="5729"/>
    <cellStyle name="백분율 [△2]" xfId="5730"/>
    <cellStyle name="백분율 [0]" xfId="5731"/>
    <cellStyle name="백분율 [2]" xfId="5732"/>
    <cellStyle name="백분율 2" xfId="9"/>
    <cellStyle name="백분율 2 2" xfId="5733"/>
    <cellStyle name="백분율 2 3" xfId="5734"/>
    <cellStyle name="백분율 2 4" xfId="5735"/>
    <cellStyle name="백분율 2 5" xfId="5736"/>
    <cellStyle name="백분율 2 6" xfId="5737"/>
    <cellStyle name="백분율 3" xfId="5738"/>
    <cellStyle name="백분율 3 2" xfId="5739"/>
    <cellStyle name="백분율 4" xfId="5740"/>
    <cellStyle name="백분율 5" xfId="5741"/>
    <cellStyle name="백분율［△1］" xfId="5742"/>
    <cellStyle name="백분율［△2］" xfId="5743"/>
    <cellStyle name="뷭?" xfId="5744"/>
    <cellStyle name="빨강" xfId="5745"/>
    <cellStyle name="산출식" xfId="5746"/>
    <cellStyle name="산출식 2" xfId="5747"/>
    <cellStyle name="선택영역" xfId="5748"/>
    <cellStyle name="선택영역 가운데" xfId="5749"/>
    <cellStyle name="선택영역_토공수량" xfId="5750"/>
    <cellStyle name="선택영역의 가운데" xfId="5751"/>
    <cellStyle name="선택영역의 가운데로" xfId="5752"/>
    <cellStyle name="선택영영" xfId="5753"/>
    <cellStyle name="소공종" xfId="5754"/>
    <cellStyle name="소숫점0" xfId="5755"/>
    <cellStyle name="소숫점3" xfId="5756"/>
    <cellStyle name="수량" xfId="5757"/>
    <cellStyle name="수량산출" xfId="5758"/>
    <cellStyle name="숨기기" xfId="5759"/>
    <cellStyle name="숫자" xfId="5760"/>
    <cellStyle name="숫자(R)" xfId="5761"/>
    <cellStyle name="숫자1" xfId="5762"/>
    <cellStyle name="숫자3" xfId="5763"/>
    <cellStyle name="숫자3R" xfId="5764"/>
    <cellStyle name="숫자3자리" xfId="5765"/>
    <cellStyle name="쉼표 [0] 10" xfId="5766"/>
    <cellStyle name="쉼표 [0] 11" xfId="5767"/>
    <cellStyle name="쉼표 [0] 17" xfId="5768"/>
    <cellStyle name="쉼표 [0] 19" xfId="5769"/>
    <cellStyle name="쉼표 [0] 2" xfId="142"/>
    <cellStyle name="쉼표 [0] 2 2" xfId="143"/>
    <cellStyle name="쉼표 [0] 2 3" xfId="5944"/>
    <cellStyle name="쉼표 [0] 20" xfId="5770"/>
    <cellStyle name="쉼표 [0] 3" xfId="11"/>
    <cellStyle name="쉼표 [0] 3 2" xfId="144"/>
    <cellStyle name="쉼표 [0] 4" xfId="5771"/>
    <cellStyle name="쉼표 [0] 5" xfId="5772"/>
    <cellStyle name="쉼표 [0] 6" xfId="5773"/>
    <cellStyle name="쉼표 [0] 7" xfId="5774"/>
    <cellStyle name="쉼표 [0] 8" xfId="5775"/>
    <cellStyle name="쉼표 [0] 9" xfId="5776"/>
    <cellStyle name="쉼표 [0]_Steel fence Orion-1" xfId="145"/>
    <cellStyle name="쉼표 [0]_Steel fence Orion-1 2" xfId="5942"/>
    <cellStyle name="쉼표 2" xfId="146"/>
    <cellStyle name="쉼표 3" xfId="5777"/>
    <cellStyle name="쉼표 4" xfId="5778"/>
    <cellStyle name="쉼표 5" xfId="5948"/>
    <cellStyle name="스타일 1" xfId="5779"/>
    <cellStyle name="스타일 2" xfId="5780"/>
    <cellStyle name="스타일 3" xfId="5781"/>
    <cellStyle name="스타일 4" xfId="5782"/>
    <cellStyle name="안건회계법인" xfId="5783"/>
    <cellStyle name="양식-타이틀" xfId="5784"/>
    <cellStyle name="양식-타이틀 2" xfId="5785"/>
    <cellStyle name="옛체" xfId="5786"/>
    <cellStyle name="왼쪽2" xfId="5787"/>
    <cellStyle name="왼쪽2 2" xfId="5788"/>
    <cellStyle name="우괄호_박심배수구조물공" xfId="5789"/>
    <cellStyle name="우측양괄호" xfId="5790"/>
    <cellStyle name="원" xfId="5791"/>
    <cellStyle name="유1" xfId="5792"/>
    <cellStyle name="유영" xfId="5793"/>
    <cellStyle name="일반" xfId="5794"/>
    <cellStyle name="자리수" xfId="5795"/>
    <cellStyle name="자리수 - 유형1" xfId="5796"/>
    <cellStyle name="자리수_실행(제2다운초)" xfId="5797"/>
    <cellStyle name="자리수0" xfId="5798"/>
    <cellStyle name="제곱" xfId="5799"/>
    <cellStyle name="좌괄호_박심배수구조물공" xfId="5800"/>
    <cellStyle name="좌측양괄호" xfId="5801"/>
    <cellStyle name="ܸ준" xfId="5802"/>
    <cellStyle name="중앙(표준)" xfId="5803"/>
    <cellStyle name="지정되지 않음" xfId="5804"/>
    <cellStyle name="콤" xfId="5805"/>
    <cellStyle name="콤_00-내역적용수량집계표" xfId="5806"/>
    <cellStyle name="콤_3. 신광R~숭의R(배수공)" xfId="5807"/>
    <cellStyle name="콤_3.우수" xfId="5808"/>
    <cellStyle name="콤_3.우수_1" xfId="5809"/>
    <cellStyle name="콤_3.우수공개략" xfId="5810"/>
    <cellStyle name="콤_4.오수" xfId="5811"/>
    <cellStyle name="콤_4.오수_5.구조물공" xfId="5812"/>
    <cellStyle name="콤_4.오수_8.부대공" xfId="5813"/>
    <cellStyle name="콤_4.오수_9.부대공" xfId="5814"/>
    <cellStyle name="콤_5.구조물공" xfId="5815"/>
    <cellStyle name="콤_6.포장공개략" xfId="5816"/>
    <cellStyle name="콤_배수공" xfId="5817"/>
    <cellStyle name="콤_솔빛마을연결도로(최종)" xfId="5818"/>
    <cellStyle name="콤_수량산출서(수정)" xfId="5819"/>
    <cellStyle name="콤_수량산출서(수정)_3. 신광R~숭의R(배수공)" xfId="5820"/>
    <cellStyle name="콤_수량산출서(수정)_배수공" xfId="5821"/>
    <cellStyle name="콤_수량산출서(수정)_솔빛마을연결도로(최종)" xfId="5822"/>
    <cellStyle name="콤_수량산출서(수정)_포장공" xfId="5823"/>
    <cellStyle name="콤_수량산출서(수정)_포장공2" xfId="5824"/>
    <cellStyle name="콤_우수개략1" xfId="5825"/>
    <cellStyle name="콤_포장공" xfId="5826"/>
    <cellStyle name="콤_포장공2" xfId="5827"/>
    <cellStyle name="콤냡?&lt;_x000f_$??: `1_1 " xfId="147"/>
    <cellStyle name="콤마 [" xfId="5828"/>
    <cellStyle name="콤마 [#]" xfId="5829"/>
    <cellStyle name="콤마 []" xfId="5830"/>
    <cellStyle name="콤마 [0.00]" xfId="5831"/>
    <cellStyle name="콤마 [0.00] 2" xfId="5832"/>
    <cellStyle name="콤마 [0]" xfId="5833"/>
    <cellStyle name="콤마 [0]기기자재비" xfId="5834"/>
    <cellStyle name="콤마 [000]" xfId="5835"/>
    <cellStyle name="콤마 [1]" xfId="5836"/>
    <cellStyle name="콤마 [1] 2" xfId="5837"/>
    <cellStyle name="콤마 [2]" xfId="5838"/>
    <cellStyle name="콤마 [금액]" xfId="5839"/>
    <cellStyle name="콤마 [소수]" xfId="5840"/>
    <cellStyle name="콤마 [수량]" xfId="5841"/>
    <cellStyle name="콤마(1)" xfId="5842"/>
    <cellStyle name="콤마[ ]" xfId="5843"/>
    <cellStyle name="콤마[*]" xfId="5844"/>
    <cellStyle name="콤마[,]" xfId="5845"/>
    <cellStyle name="콤마[,] 2" xfId="5846"/>
    <cellStyle name="콤마[.]" xfId="5847"/>
    <cellStyle name="콤마[0]" xfId="5848"/>
    <cellStyle name="콤마_   월 결재내역" xfId="5849"/>
    <cellStyle name="퀼마_현지법인" xfId="5850"/>
    <cellStyle name="타이틀" xfId="5851"/>
    <cellStyle name="토공" xfId="5852"/>
    <cellStyle name="통" xfId="5853"/>
    <cellStyle name="통_00-내역적용수량집계표" xfId="5854"/>
    <cellStyle name="통_3. 신광R~숭의R(배수공)" xfId="5855"/>
    <cellStyle name="통_3.우수" xfId="5856"/>
    <cellStyle name="통_3.우수_1" xfId="5857"/>
    <cellStyle name="통_3.우수공개략" xfId="5858"/>
    <cellStyle name="통_4.오수" xfId="5859"/>
    <cellStyle name="통_4.오수_5.구조물공" xfId="5860"/>
    <cellStyle name="통_4.오수_8.부대공" xfId="5861"/>
    <cellStyle name="통_4.오수_9.부대공" xfId="5862"/>
    <cellStyle name="통_5.구조물공" xfId="5863"/>
    <cellStyle name="통_6.포장공개략" xfId="5864"/>
    <cellStyle name="통_배수공" xfId="5865"/>
    <cellStyle name="통_솔빛마을연결도로(최종)" xfId="5866"/>
    <cellStyle name="통_수량산출서(수정)" xfId="5867"/>
    <cellStyle name="통_수량산출서(수정)_3. 신광R~숭의R(배수공)" xfId="5868"/>
    <cellStyle name="통_수량산출서(수정)_배수공" xfId="5869"/>
    <cellStyle name="통_수량산출서(수정)_솔빛마을연결도로(최종)" xfId="5870"/>
    <cellStyle name="통_수량산출서(수정)_포장공" xfId="5871"/>
    <cellStyle name="통_수량산출서(수정)_포장공2" xfId="5872"/>
    <cellStyle name="통_우수개략1" xfId="5873"/>
    <cellStyle name="통_포장공" xfId="5874"/>
    <cellStyle name="통_포장공2" xfId="5875"/>
    <cellStyle name="통화 [" xfId="5876"/>
    <cellStyle name="통화 [0㉝〸" xfId="5877"/>
    <cellStyle name="퍼센트" xfId="5878"/>
    <cellStyle name="표" xfId="5879"/>
    <cellStyle name="표(가는선,가운데,중앙)" xfId="5880"/>
    <cellStyle name="표(가는선,왼쪽,중앙)" xfId="5881"/>
    <cellStyle name="표(세로쓰기)" xfId="5882"/>
    <cellStyle name="표_00-내역적용수량집계표" xfId="5883"/>
    <cellStyle name="표_3. 신광R~숭의R(배수공)" xfId="5884"/>
    <cellStyle name="표_3.우수" xfId="5885"/>
    <cellStyle name="표_3.우수_1" xfId="5886"/>
    <cellStyle name="표_3.우수공개략" xfId="5887"/>
    <cellStyle name="표_4.오수" xfId="5888"/>
    <cellStyle name="표_4.오수_5.구조물공" xfId="5889"/>
    <cellStyle name="표_4.오수_8.부대공" xfId="5890"/>
    <cellStyle name="표_4.오수_9.부대공" xfId="5891"/>
    <cellStyle name="표_5.구조물공" xfId="5892"/>
    <cellStyle name="표_6.포장공개략" xfId="5893"/>
    <cellStyle name="표_배수공" xfId="5894"/>
    <cellStyle name="표_솔빛마을연결도로(최종)" xfId="5895"/>
    <cellStyle name="표_수량산출서(수정)" xfId="5896"/>
    <cellStyle name="표_수량산출서(수정)_3. 신광R~숭의R(배수공)" xfId="5897"/>
    <cellStyle name="표_수량산출서(수정)_배수공" xfId="5898"/>
    <cellStyle name="표_수량산출서(수정)_솔빛마을연결도로(최종)" xfId="5899"/>
    <cellStyle name="표_수량산출서(수정)_포장공" xfId="5900"/>
    <cellStyle name="표_수량산출서(수정)_포장공2" xfId="5901"/>
    <cellStyle name="표_우수개략1" xfId="5902"/>
    <cellStyle name="표_포장공" xfId="5903"/>
    <cellStyle name="표_포장공2" xfId="5904"/>
    <cellStyle name="표준 2" xfId="112"/>
    <cellStyle name="표준 2 2" xfId="148"/>
    <cellStyle name="표준 2 2 2" xfId="5905"/>
    <cellStyle name="표준 23" xfId="5906"/>
    <cellStyle name="표준 3" xfId="149"/>
    <cellStyle name="표준 4" xfId="152"/>
    <cellStyle name="표준 4 2" xfId="154"/>
    <cellStyle name="표준 5" xfId="5907"/>
    <cellStyle name="표준 6" xfId="5908"/>
    <cellStyle name="표준 7" xfId="5909"/>
    <cellStyle name="표준 8" xfId="5910"/>
    <cellStyle name="표준 9" xfId="5947"/>
    <cellStyle name="표준(중앙)" xfId="5911"/>
    <cellStyle name="표준_BOQ-orion(1)" xfId="150"/>
    <cellStyle name="표준_BOQ-orion(1) 2" xfId="5943"/>
    <cellStyle name="표준_Steel fence Orion-1" xfId="151"/>
    <cellStyle name="표준_Steel fence Orion-1 2" xfId="5941"/>
    <cellStyle name="표준1" xfId="5912"/>
    <cellStyle name="표준2" xfId="5913"/>
    <cellStyle name="하이퍼링크 2" xfId="5914"/>
    <cellStyle name="하이퍼링크 3" xfId="5915"/>
    <cellStyle name="합산" xfId="5916"/>
    <cellStyle name="화폐기호" xfId="5917"/>
    <cellStyle name="화폐기호0" xfId="5918"/>
    <cellStyle name="一般_00Q3902REV.1" xfId="5919"/>
    <cellStyle name="千分位[0]_00Q3902REV.1" xfId="5920"/>
    <cellStyle name="千分位_00Q3902REV.1" xfId="5921"/>
    <cellStyle name="咬訌裝?INCOM1" xfId="5922"/>
    <cellStyle name="咬訌裝?INCOM10" xfId="5923"/>
    <cellStyle name="咬訌裝?INCOM2" xfId="5924"/>
    <cellStyle name="咬訌裝?INCOM3" xfId="5925"/>
    <cellStyle name="咬訌裝?INCOM4" xfId="5926"/>
    <cellStyle name="咬訌裝?INCOM5" xfId="5927"/>
    <cellStyle name="咬訌裝?INCOM6" xfId="5928"/>
    <cellStyle name="咬訌裝?INCOM7" xfId="5929"/>
    <cellStyle name="咬訌裝?INCOM8" xfId="5930"/>
    <cellStyle name="咬訌裝?INCOM9" xfId="5931"/>
    <cellStyle name="咬訌裝?PRIB11" xfId="5932"/>
    <cellStyle name="桁区切り_08-00 NET Summary" xfId="5933"/>
    <cellStyle name="標準_05-12 Requirment by Client" xfId="5934"/>
    <cellStyle name="貨幣 [0]_00Q3902REV.1" xfId="5935"/>
    <cellStyle name="貨幣[0]_BRE" xfId="5936"/>
    <cellStyle name="貨幣_00Q3902REV.1" xfId="5937"/>
    <cellStyle name="通貨_MITSUI1_BQ" xfId="5938"/>
    <cellStyle name="非表示" xfId="5939"/>
  </cellStyles>
  <dxfs count="0"/>
  <tableStyles count="0" defaultTableStyle="TableStyleMedium8" defaultPivotStyle="PivotStyleLight16"/>
  <colors>
    <mruColors>
      <color rgb="FF8DB4E2"/>
      <color rgb="FF614B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CPV/Downloads/Cost%20at%20site%20in%20JUN%20%202018%20DAWON-%20LGD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CPV/Downloads/Cost%20at%20site%20in%20May%202018%20-%20MRO-HP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CPV/Downloads/Cost%20at%20site%20in%20June%202018%20-%20MRO-HP%20(3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Sheet2"/>
      <sheetName val="Sheet12"/>
      <sheetName val="Hana"/>
      <sheetName val="Naroo"/>
    </sheetNames>
    <sheetDataSet>
      <sheetData sheetId="0" refreshError="1"/>
      <sheetData sheetId="1" refreshError="1"/>
      <sheetData sheetId="2" refreshError="1"/>
      <sheetData sheetId="3" refreshError="1"/>
      <sheetData sheetId="4">
        <row r="75">
          <cell r="G75">
            <v>15000000</v>
          </cell>
        </row>
      </sheetData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Sheet2"/>
      <sheetName val="Sheet12"/>
      <sheetName val="Hana"/>
      <sheetName val="K&amp;L"/>
      <sheetName val="K&amp;L-22.05"/>
      <sheetName val="Hana-19.05"/>
      <sheetName val="Hana-22.05"/>
      <sheetName val="Hana-22.05 picture"/>
      <sheetName val="Hana-23.05"/>
      <sheetName val="Hana-23.05 picture"/>
      <sheetName val="Hana 25.05"/>
      <sheetName val="Hana-25.05 picture"/>
      <sheetName val="Hana-26.05"/>
      <sheetName val="Hana-26.05(HQ)"/>
      <sheetName val="Hana-26.05picture"/>
      <sheetName val="Hana 26.05(2)"/>
      <sheetName val="Hana-26.05(2)picture"/>
      <sheetName val="Hana-27.05"/>
      <sheetName val="Hana-27.05(picture)"/>
      <sheetName val="Hana-28.05"/>
      <sheetName val="Hana 28.05(2)"/>
      <sheetName val="Hana 28.05picture"/>
      <sheetName val="Hana-28.05picture"/>
      <sheetName val="Hana-29.05"/>
      <sheetName val="Hana-29.05 pictur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92">
          <cell r="G92">
            <v>34510000</v>
          </cell>
        </row>
      </sheetData>
      <sheetData sheetId="5" refreshError="1">
        <row r="12">
          <cell r="G12">
            <v>2100000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Sheet2"/>
      <sheetName val="Sheet12"/>
      <sheetName val="Hana"/>
      <sheetName val="K&amp;L"/>
      <sheetName val="K&amp;L 20.06(HĐ)"/>
      <sheetName val="K&amp;L 20.06(picture)"/>
      <sheetName val="K&amp;L 25.06"/>
      <sheetName val="K&amp;L 25.06(picture) "/>
      <sheetName val="K&amp;L 29.06"/>
      <sheetName val="K&amp;L 29.06(picture)"/>
      <sheetName val="Hana-04.06"/>
      <sheetName val="Hana-04.06 picture"/>
      <sheetName val="Hana-05.06 (1)"/>
      <sheetName val="Hana-05.06(2)"/>
      <sheetName val="Hana-05.06(picture)"/>
      <sheetName val="Hana 06.06 "/>
      <sheetName val="Hana-06.06(picture)"/>
      <sheetName val="Hana-11.06"/>
      <sheetName val="Hana-11.06(picture)"/>
      <sheetName val="Hana-12.06"/>
      <sheetName val="Hana-12.06(picture)"/>
      <sheetName val="Hana-12.06(2)"/>
      <sheetName val="Hana-12.06(picture2)"/>
      <sheetName val="Hana-13.06"/>
      <sheetName val="Hana-13.06(picture)"/>
      <sheetName val="Hana-13.06(2)"/>
      <sheetName val="Hana-13.06(picture 2)"/>
      <sheetName val="Hana-15.06(picture)"/>
      <sheetName val="Hana-15.06(1)"/>
      <sheetName val="Hana-16.05"/>
      <sheetName val="Hana-16.05(picture)"/>
      <sheetName val="Hana-16.05(2)"/>
      <sheetName val="Hana-16.05(picture2)"/>
      <sheetName val="Hana-16.05(3)"/>
      <sheetName val="Hana-16.05(picture 3)"/>
      <sheetName val="Hana-18.06(1)"/>
      <sheetName val="Hana-18.06(picture)"/>
      <sheetName val="Hana-20.06"/>
      <sheetName val="Hana-20.06(picture)"/>
      <sheetName val="Hana-21.06(picture)"/>
      <sheetName val="Hana-22.06"/>
      <sheetName val="Hana-22.06(picture)"/>
      <sheetName val="Hana 23.06"/>
      <sheetName val="Hana 23.06(picture)"/>
      <sheetName val="Hana 25.06"/>
      <sheetName val="Hana 25.06(picture)"/>
      <sheetName val="Hana 27.06"/>
      <sheetName val="Hana 27.06(picture)"/>
      <sheetName val="Hana 30.06(picture)"/>
      <sheetName val="Hana 30.06"/>
    </sheetNames>
    <sheetDataSet>
      <sheetData sheetId="0" refreshError="1"/>
      <sheetData sheetId="1" refreshError="1"/>
      <sheetData sheetId="2" refreshError="1"/>
      <sheetData sheetId="3" refreshError="1"/>
      <sheetData sheetId="4">
        <row r="66">
          <cell r="G66">
            <v>100454000</v>
          </cell>
        </row>
      </sheetData>
      <sheetData sheetId="5">
        <row r="10">
          <cell r="G10">
            <v>6655000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J195"/>
  <sheetViews>
    <sheetView tabSelected="1" zoomScale="85" zoomScaleNormal="85" workbookViewId="0">
      <pane ySplit="7" topLeftCell="A8" activePane="bottomLeft" state="frozen"/>
      <selection pane="bottomLeft" activeCell="H186" sqref="H186"/>
    </sheetView>
  </sheetViews>
  <sheetFormatPr defaultColWidth="8.7109375" defaultRowHeight="12.75" outlineLevelRow="1"/>
  <cols>
    <col min="2" max="2" width="12.85546875" customWidth="1"/>
    <col min="3" max="3" width="24.42578125" style="932" customWidth="1"/>
    <col min="4" max="4" width="20.42578125" style="932" customWidth="1"/>
    <col min="5" max="5" width="24.42578125" style="932" customWidth="1"/>
    <col min="6" max="8" width="21.7109375" style="932" customWidth="1"/>
    <col min="9" max="9" width="21.7109375" style="1152" customWidth="1"/>
    <col min="10" max="10" width="29.5703125" customWidth="1"/>
  </cols>
  <sheetData>
    <row r="1" spans="2:10" s="913" customFormat="1" ht="24.75" hidden="1" outlineLevel="1">
      <c r="B1" s="1711" t="s">
        <v>0</v>
      </c>
      <c r="C1" s="1712"/>
      <c r="D1" s="1153" t="s">
        <v>1</v>
      </c>
      <c r="E1" s="1153"/>
      <c r="F1" s="1153"/>
      <c r="G1" s="1153"/>
      <c r="H1" s="1153"/>
      <c r="I1" s="1154"/>
      <c r="J1" s="934"/>
    </row>
    <row r="2" spans="2:10" s="913" customFormat="1" ht="18.75" hidden="1" outlineLevel="1">
      <c r="B2" s="1711"/>
      <c r="C2" s="1712"/>
      <c r="D2" s="1155" t="s">
        <v>2</v>
      </c>
      <c r="E2" s="1155"/>
      <c r="F2" s="1155"/>
      <c r="G2" s="1155"/>
      <c r="H2" s="1155"/>
      <c r="I2" s="1156"/>
      <c r="J2" s="1157"/>
    </row>
    <row r="3" spans="2:10" s="913" customFormat="1" ht="19.5" hidden="1" outlineLevel="1" thickBot="1">
      <c r="B3" s="1708" t="s">
        <v>3</v>
      </c>
      <c r="C3" s="1709"/>
      <c r="D3" s="1177" t="s">
        <v>4</v>
      </c>
      <c r="E3" s="1158"/>
      <c r="F3" s="1158"/>
      <c r="G3" s="1158"/>
      <c r="H3" s="1158"/>
      <c r="I3" s="1159"/>
      <c r="J3" s="1157"/>
    </row>
    <row r="4" spans="2:10" ht="17.25" collapsed="1">
      <c r="B4" s="929"/>
      <c r="D4" s="1710" t="s">
        <v>5</v>
      </c>
      <c r="E4" s="1710"/>
      <c r="F4" s="1710"/>
      <c r="G4" s="1710"/>
      <c r="H4" s="1710"/>
      <c r="I4" s="1710"/>
    </row>
    <row r="5" spans="2:10">
      <c r="B5" s="1160">
        <v>43313</v>
      </c>
      <c r="I5" s="926"/>
    </row>
    <row r="6" spans="2:10" ht="13.5" thickBot="1">
      <c r="B6" s="925" t="s">
        <v>6</v>
      </c>
      <c r="C6" s="932" t="s">
        <v>7</v>
      </c>
      <c r="I6" s="926"/>
    </row>
    <row r="7" spans="2:10" s="1151" customFormat="1" ht="26.25" thickBot="1">
      <c r="B7" s="1161" t="s">
        <v>8</v>
      </c>
      <c r="C7" s="1162" t="s">
        <v>9</v>
      </c>
      <c r="D7" s="1162" t="s">
        <v>10</v>
      </c>
      <c r="E7" s="1162" t="s">
        <v>11</v>
      </c>
      <c r="F7" s="1618" t="s">
        <v>12</v>
      </c>
      <c r="G7" s="1621" t="s">
        <v>972</v>
      </c>
      <c r="H7" s="1631" t="s">
        <v>1149</v>
      </c>
      <c r="I7" s="1620" t="s">
        <v>13</v>
      </c>
    </row>
    <row r="8" spans="2:10" hidden="1" outlineLevel="1">
      <c r="B8" s="1163">
        <v>43160</v>
      </c>
      <c r="C8" s="1164">
        <v>0</v>
      </c>
      <c r="D8" s="1164">
        <v>0</v>
      </c>
      <c r="E8" s="1164">
        <v>0</v>
      </c>
      <c r="F8" s="1164">
        <f ca="1">I8</f>
        <v>0</v>
      </c>
      <c r="G8" s="1165"/>
      <c r="H8" s="1165"/>
      <c r="I8" s="1165">
        <f ca="1">SUM(C8:F8)</f>
        <v>0</v>
      </c>
    </row>
    <row r="9" spans="2:10" hidden="1" outlineLevel="1">
      <c r="B9" s="1166">
        <v>43161</v>
      </c>
      <c r="C9" s="1167">
        <f>SUM(F9+E9+D9)</f>
        <v>692350</v>
      </c>
      <c r="D9" s="1167">
        <v>0</v>
      </c>
      <c r="E9" s="1167">
        <v>0</v>
      </c>
      <c r="F9" s="1167">
        <v>692350</v>
      </c>
      <c r="G9" s="1168"/>
      <c r="H9" s="1168"/>
      <c r="I9" s="1168">
        <f t="shared" ref="I9:I39" si="0">SUM(C9:F9)</f>
        <v>1384700</v>
      </c>
    </row>
    <row r="10" spans="2:10" hidden="1" outlineLevel="1">
      <c r="B10" s="1166">
        <v>43162</v>
      </c>
      <c r="C10" s="1167">
        <f>SUM(D10,E10,F10)</f>
        <v>8738850</v>
      </c>
      <c r="D10" s="1167">
        <v>0</v>
      </c>
      <c r="E10" s="1167">
        <v>8046500</v>
      </c>
      <c r="F10" s="1167">
        <f>F9</f>
        <v>692350</v>
      </c>
      <c r="G10" s="1168"/>
      <c r="H10" s="1168"/>
      <c r="I10" s="1168">
        <f t="shared" si="0"/>
        <v>17477700</v>
      </c>
    </row>
    <row r="11" spans="2:10" hidden="1" outlineLevel="1">
      <c r="B11" s="1166">
        <v>43163</v>
      </c>
      <c r="C11" s="1167">
        <v>14668500</v>
      </c>
      <c r="D11" s="1167">
        <f>D10</f>
        <v>0</v>
      </c>
      <c r="E11" s="1167">
        <f>E10</f>
        <v>8046500</v>
      </c>
      <c r="F11" s="1167">
        <f>F10</f>
        <v>692350</v>
      </c>
      <c r="G11" s="1168"/>
      <c r="H11" s="1168"/>
      <c r="I11" s="1168">
        <f t="shared" si="0"/>
        <v>23407350</v>
      </c>
    </row>
    <row r="12" spans="2:10" hidden="1" outlineLevel="1">
      <c r="B12" s="1166">
        <v>43164</v>
      </c>
      <c r="C12" s="1167">
        <v>24948000</v>
      </c>
      <c r="D12" s="1167">
        <f>D11</f>
        <v>0</v>
      </c>
      <c r="E12" s="1167">
        <v>8046500</v>
      </c>
      <c r="F12" s="1167">
        <v>3200700</v>
      </c>
      <c r="G12" s="1168"/>
      <c r="H12" s="1168"/>
      <c r="I12" s="1168">
        <f t="shared" si="0"/>
        <v>36195200</v>
      </c>
    </row>
    <row r="13" spans="2:10" hidden="1" outlineLevel="1">
      <c r="B13" s="1166">
        <v>43165</v>
      </c>
      <c r="C13" s="1167">
        <v>24948000</v>
      </c>
      <c r="D13" s="1167">
        <v>0</v>
      </c>
      <c r="E13" s="1167">
        <v>8046500</v>
      </c>
      <c r="F13" s="1167">
        <v>3200700</v>
      </c>
      <c r="G13" s="1168"/>
      <c r="H13" s="1168"/>
      <c r="I13" s="1168">
        <f t="shared" si="0"/>
        <v>36195200</v>
      </c>
    </row>
    <row r="14" spans="2:10" hidden="1" outlineLevel="1">
      <c r="B14" s="1166">
        <v>43166</v>
      </c>
      <c r="C14" s="1167">
        <f>SUM(D14,E14,F14)</f>
        <v>16455700</v>
      </c>
      <c r="D14" s="1167">
        <v>0</v>
      </c>
      <c r="E14" s="1167">
        <v>13255000</v>
      </c>
      <c r="F14" s="1167">
        <v>3200700</v>
      </c>
      <c r="G14" s="1168"/>
      <c r="H14" s="1168"/>
      <c r="I14" s="1168">
        <f t="shared" si="0"/>
        <v>32911400</v>
      </c>
    </row>
    <row r="15" spans="2:10" hidden="1" outlineLevel="1">
      <c r="B15" s="1166">
        <v>43167</v>
      </c>
      <c r="C15" s="1167">
        <v>26807000</v>
      </c>
      <c r="D15" s="1167">
        <v>0</v>
      </c>
      <c r="E15" s="1167">
        <v>20163000</v>
      </c>
      <c r="F15" s="1167">
        <v>3200700</v>
      </c>
      <c r="G15" s="1168"/>
      <c r="H15" s="1168"/>
      <c r="I15" s="1168">
        <f t="shared" si="0"/>
        <v>50170700</v>
      </c>
    </row>
    <row r="16" spans="2:10" hidden="1" outlineLevel="1">
      <c r="B16" s="1166">
        <v>43168</v>
      </c>
      <c r="C16" s="1167">
        <v>35398000</v>
      </c>
      <c r="D16" s="1167">
        <v>0</v>
      </c>
      <c r="E16" s="1167">
        <v>20163000</v>
      </c>
      <c r="F16" s="1167">
        <v>4313000</v>
      </c>
      <c r="G16" s="1168"/>
      <c r="H16" s="1168"/>
      <c r="I16" s="1168">
        <f t="shared" si="0"/>
        <v>59874000</v>
      </c>
    </row>
    <row r="17" spans="2:9" hidden="1" outlineLevel="1">
      <c r="B17" s="1166">
        <v>43169</v>
      </c>
      <c r="C17" s="1167">
        <v>35398000</v>
      </c>
      <c r="D17" s="1167">
        <v>0</v>
      </c>
      <c r="E17" s="1167">
        <v>30375400</v>
      </c>
      <c r="F17" s="1167">
        <v>4313000</v>
      </c>
      <c r="G17" s="1168"/>
      <c r="H17" s="1168"/>
      <c r="I17" s="1168">
        <f t="shared" si="0"/>
        <v>70086400</v>
      </c>
    </row>
    <row r="18" spans="2:9" hidden="1" outlineLevel="1">
      <c r="B18" s="1166">
        <v>43170</v>
      </c>
      <c r="C18" s="1167">
        <v>35398000</v>
      </c>
      <c r="D18" s="1167">
        <v>0</v>
      </c>
      <c r="E18" s="1167">
        <v>30375400</v>
      </c>
      <c r="F18" s="1167">
        <v>4313000</v>
      </c>
      <c r="G18" s="1168"/>
      <c r="H18" s="1168"/>
      <c r="I18" s="1168">
        <f t="shared" si="0"/>
        <v>70086400</v>
      </c>
    </row>
    <row r="19" spans="2:9" hidden="1" outlineLevel="1">
      <c r="B19" s="1166">
        <v>43171</v>
      </c>
      <c r="C19" s="1167">
        <v>35398000</v>
      </c>
      <c r="D19" s="1167">
        <v>0</v>
      </c>
      <c r="E19" s="1167">
        <v>30375400</v>
      </c>
      <c r="F19" s="1167">
        <v>4449200</v>
      </c>
      <c r="G19" s="1168"/>
      <c r="H19" s="1168"/>
      <c r="I19" s="1168">
        <f t="shared" si="0"/>
        <v>70222600</v>
      </c>
    </row>
    <row r="20" spans="2:9" hidden="1" outlineLevel="1">
      <c r="B20" s="1166">
        <v>43172</v>
      </c>
      <c r="C20" s="1167">
        <v>65945000</v>
      </c>
      <c r="D20" s="1167">
        <v>32443400</v>
      </c>
      <c r="E20" s="1167">
        <v>51979400</v>
      </c>
      <c r="F20" s="1167">
        <f>F19</f>
        <v>4449200</v>
      </c>
      <c r="G20" s="1168"/>
      <c r="H20" s="1168"/>
      <c r="I20" s="1168">
        <f t="shared" si="0"/>
        <v>154817000</v>
      </c>
    </row>
    <row r="21" spans="2:9" hidden="1" outlineLevel="1">
      <c r="B21" s="1166">
        <v>43173</v>
      </c>
      <c r="C21" s="1167">
        <v>65945000</v>
      </c>
      <c r="D21" s="1167">
        <v>34588400</v>
      </c>
      <c r="E21" s="1167">
        <v>52639400</v>
      </c>
      <c r="F21" s="1167">
        <v>4449200</v>
      </c>
      <c r="G21" s="1168"/>
      <c r="H21" s="1168"/>
      <c r="I21" s="1168">
        <f t="shared" si="0"/>
        <v>157622000</v>
      </c>
    </row>
    <row r="22" spans="2:9" hidden="1" outlineLevel="1">
      <c r="B22" s="1166">
        <v>43174</v>
      </c>
      <c r="C22" s="1167">
        <v>76087000</v>
      </c>
      <c r="D22" s="1167">
        <v>34588400</v>
      </c>
      <c r="E22" s="1167">
        <v>59030400</v>
      </c>
      <c r="F22" s="1167">
        <v>5005350</v>
      </c>
      <c r="G22" s="1168"/>
      <c r="H22" s="1168"/>
      <c r="I22" s="1168">
        <f t="shared" si="0"/>
        <v>174711150</v>
      </c>
    </row>
    <row r="23" spans="2:9" hidden="1" outlineLevel="1">
      <c r="B23" s="1166">
        <v>43175</v>
      </c>
      <c r="C23" s="1167">
        <v>79277000</v>
      </c>
      <c r="D23" s="1167">
        <v>34588400</v>
      </c>
      <c r="E23" s="1167">
        <v>59030400</v>
      </c>
      <c r="F23" s="1167">
        <v>5005350</v>
      </c>
      <c r="G23" s="1168"/>
      <c r="H23" s="1168"/>
      <c r="I23" s="1168">
        <f t="shared" si="0"/>
        <v>177901150</v>
      </c>
    </row>
    <row r="24" spans="2:9" hidden="1" outlineLevel="1">
      <c r="B24" s="1166">
        <v>43176</v>
      </c>
      <c r="C24" s="1167">
        <v>79541000</v>
      </c>
      <c r="D24" s="1167">
        <v>34588400</v>
      </c>
      <c r="E24" s="1167">
        <v>66796400</v>
      </c>
      <c r="F24" s="1167">
        <v>5005350</v>
      </c>
      <c r="G24" s="1168"/>
      <c r="H24" s="1168"/>
      <c r="I24" s="1168">
        <f t="shared" si="0"/>
        <v>185931150</v>
      </c>
    </row>
    <row r="25" spans="2:9" hidden="1" outlineLevel="1">
      <c r="B25" s="1166">
        <v>43177</v>
      </c>
      <c r="C25" s="1167">
        <v>79541000</v>
      </c>
      <c r="D25" s="1167">
        <v>34588400</v>
      </c>
      <c r="E25" s="1167">
        <v>66796400</v>
      </c>
      <c r="F25" s="1167">
        <v>5005350</v>
      </c>
      <c r="G25" s="1168"/>
      <c r="H25" s="1168"/>
      <c r="I25" s="1168">
        <f t="shared" si="0"/>
        <v>185931150</v>
      </c>
    </row>
    <row r="26" spans="2:9" hidden="1" outlineLevel="1">
      <c r="B26" s="1166">
        <v>43178</v>
      </c>
      <c r="C26" s="1167">
        <f>GENERAL!W23</f>
        <v>79541000</v>
      </c>
      <c r="D26" s="1167">
        <f>GENERAL!W27</f>
        <v>39653900</v>
      </c>
      <c r="E26" s="1167">
        <f>GENERAL!W30</f>
        <v>68116400</v>
      </c>
      <c r="F26" s="1167">
        <f>GENERAL!W36</f>
        <v>5005350</v>
      </c>
      <c r="G26" s="1168"/>
      <c r="H26" s="1168"/>
      <c r="I26" s="1168">
        <f t="shared" si="0"/>
        <v>192316650</v>
      </c>
    </row>
    <row r="27" spans="2:9" hidden="1" outlineLevel="1">
      <c r="B27" s="1166">
        <v>43179</v>
      </c>
      <c r="C27" s="1167">
        <f>GENERAL!X23</f>
        <v>98631500</v>
      </c>
      <c r="D27" s="1167">
        <f>GENERAL!X27</f>
        <v>39653900</v>
      </c>
      <c r="E27" s="1167">
        <f>GENERAL!X30</f>
        <v>87458800</v>
      </c>
      <c r="F27" s="1167">
        <f>GENERAL!X36</f>
        <v>5005350</v>
      </c>
      <c r="G27" s="1168"/>
      <c r="H27" s="1168"/>
      <c r="I27" s="1168">
        <f t="shared" si="0"/>
        <v>230749550</v>
      </c>
    </row>
    <row r="28" spans="2:9" hidden="1" outlineLevel="1">
      <c r="B28" s="1166">
        <v>43180</v>
      </c>
      <c r="C28" s="1167">
        <f>GENERAL!Y23</f>
        <v>98631500</v>
      </c>
      <c r="D28" s="1167">
        <f>GENERAL!Y27</f>
        <v>39653900</v>
      </c>
      <c r="E28" s="1167">
        <f>GENERAL!Y30</f>
        <v>87458800</v>
      </c>
      <c r="F28" s="1167">
        <f>GENERAL!Y36</f>
        <v>910160403.92708302</v>
      </c>
      <c r="G28" s="1168"/>
      <c r="H28" s="1168"/>
      <c r="I28" s="1168">
        <f t="shared" si="0"/>
        <v>1135904603.927083</v>
      </c>
    </row>
    <row r="29" spans="2:9" hidden="1" outlineLevel="1">
      <c r="B29" s="1166">
        <v>43181</v>
      </c>
      <c r="C29" s="1167">
        <f>GENERAL!Z23</f>
        <v>117496500</v>
      </c>
      <c r="D29" s="1167">
        <f>GENERAL!Z27</f>
        <v>39653900</v>
      </c>
      <c r="E29" s="1167">
        <f>GENERAL!Z30</f>
        <v>87458800</v>
      </c>
      <c r="F29" s="1167">
        <f>GENERAL!Z36</f>
        <v>1275666723.9270799</v>
      </c>
      <c r="G29" s="1168"/>
      <c r="H29" s="1168"/>
      <c r="I29" s="1168">
        <f t="shared" si="0"/>
        <v>1520275923.9270799</v>
      </c>
    </row>
    <row r="30" spans="2:9" hidden="1" outlineLevel="1">
      <c r="B30" s="1166">
        <v>43182</v>
      </c>
      <c r="C30" s="1167">
        <f>GENERAL!AA23</f>
        <v>117496500</v>
      </c>
      <c r="D30" s="1167">
        <f>GENERAL!AA27</f>
        <v>40297400</v>
      </c>
      <c r="E30" s="1167">
        <f>GENERAL!AA30</f>
        <v>163237800</v>
      </c>
      <c r="F30" s="1167">
        <f>GENERAL!AA36</f>
        <v>1275666723.9270799</v>
      </c>
      <c r="G30" s="1168"/>
      <c r="H30" s="1168"/>
      <c r="I30" s="1168">
        <f t="shared" si="0"/>
        <v>1596698423.9270799</v>
      </c>
    </row>
    <row r="31" spans="2:9" hidden="1" outlineLevel="1">
      <c r="B31" s="1166">
        <v>43183</v>
      </c>
      <c r="C31" s="1167">
        <f>GENERAL!AB23</f>
        <v>117496500</v>
      </c>
      <c r="D31" s="1167">
        <f>GENERAL!AB27</f>
        <v>40297400</v>
      </c>
      <c r="E31" s="1167">
        <f>GENERAL!AB30</f>
        <v>163237800</v>
      </c>
      <c r="F31" s="1167">
        <f>GENERAL!AB36</f>
        <v>1275666723.9270799</v>
      </c>
      <c r="G31" s="1168"/>
      <c r="H31" s="1168"/>
      <c r="I31" s="1168">
        <f t="shared" si="0"/>
        <v>1596698423.9270799</v>
      </c>
    </row>
    <row r="32" spans="2:9" hidden="1" outlineLevel="1">
      <c r="B32" s="1166">
        <v>43184</v>
      </c>
      <c r="C32" s="1167">
        <f>GENERAL!AC23</f>
        <v>117496500</v>
      </c>
      <c r="D32" s="1167">
        <f>GENERAL!AC27</f>
        <v>40297400</v>
      </c>
      <c r="E32" s="1167">
        <f>GENERAL!AC30</f>
        <v>213975300</v>
      </c>
      <c r="F32" s="1167">
        <f>GENERAL!AC36</f>
        <v>1275666723.9270799</v>
      </c>
      <c r="G32" s="1168"/>
      <c r="H32" s="1168"/>
      <c r="I32" s="1168">
        <f t="shared" si="0"/>
        <v>1647435923.9270799</v>
      </c>
    </row>
    <row r="33" spans="2:9" hidden="1" outlineLevel="1">
      <c r="B33" s="1166">
        <v>43185</v>
      </c>
      <c r="C33" s="1167">
        <f>GENERAL!AD23</f>
        <v>117496500</v>
      </c>
      <c r="D33" s="1167">
        <f>GENERAL!AD27</f>
        <v>40814400</v>
      </c>
      <c r="E33" s="1167">
        <f>GENERAL!AD30</f>
        <v>213975300</v>
      </c>
      <c r="F33" s="1167">
        <f>GENERAL!AD36</f>
        <v>1275666723.9270799</v>
      </c>
      <c r="G33" s="1168"/>
      <c r="H33" s="1168"/>
      <c r="I33" s="1168">
        <f t="shared" si="0"/>
        <v>1647952923.9270799</v>
      </c>
    </row>
    <row r="34" spans="2:9" hidden="1" outlineLevel="1">
      <c r="B34" s="1166">
        <v>43186</v>
      </c>
      <c r="C34" s="1167">
        <f>GENERAL!AE23</f>
        <v>117496500</v>
      </c>
      <c r="D34" s="1167">
        <f>GENERAL!AE27</f>
        <v>40814400</v>
      </c>
      <c r="E34" s="1167">
        <f>GENERAL!AE30</f>
        <v>219227800</v>
      </c>
      <c r="F34" s="1167">
        <f>GENERAL!AE36</f>
        <v>16993787.5</v>
      </c>
      <c r="G34" s="1168"/>
      <c r="H34" s="1168"/>
      <c r="I34" s="1168">
        <f t="shared" si="0"/>
        <v>394532487.5</v>
      </c>
    </row>
    <row r="35" spans="2:9" hidden="1" outlineLevel="1">
      <c r="B35" s="1166">
        <v>43187</v>
      </c>
      <c r="C35" s="1167">
        <f>GENERAL!AF23</f>
        <v>123755500</v>
      </c>
      <c r="D35" s="1167">
        <f>GENERAL!AF27</f>
        <v>45830400</v>
      </c>
      <c r="E35" s="1167">
        <f>GENERAL!AF30</f>
        <v>226421800</v>
      </c>
      <c r="F35" s="1167">
        <f>GENERAL!AF36</f>
        <v>17593748.5</v>
      </c>
      <c r="G35" s="1168"/>
      <c r="H35" s="1168"/>
      <c r="I35" s="1168">
        <f t="shared" si="0"/>
        <v>413601448.5</v>
      </c>
    </row>
    <row r="36" spans="2:9" hidden="1" outlineLevel="1">
      <c r="B36" s="1166">
        <v>43188</v>
      </c>
      <c r="C36" s="1167">
        <f>GENERAL!AG23</f>
        <v>125834500</v>
      </c>
      <c r="D36" s="1167">
        <f>GENERAL!AG27</f>
        <v>46116400</v>
      </c>
      <c r="E36" s="1167">
        <f>GENERAL!AG30</f>
        <v>229501800</v>
      </c>
      <c r="F36" s="1167">
        <f>GENERAL!AG36</f>
        <v>19895074.5</v>
      </c>
      <c r="G36" s="1168"/>
      <c r="H36" s="1168"/>
      <c r="I36" s="1168">
        <f t="shared" si="0"/>
        <v>421347774.5</v>
      </c>
    </row>
    <row r="37" spans="2:9" ht="13.5" hidden="1" outlineLevel="1" thickBot="1">
      <c r="B37" s="1169">
        <v>43189</v>
      </c>
      <c r="C37" s="1170">
        <f>GENERAL!AH23</f>
        <v>125834500</v>
      </c>
      <c r="D37" s="1170">
        <f>GENERAL!AH27</f>
        <v>46116400</v>
      </c>
      <c r="E37" s="1170">
        <f>GENERAL!AH30</f>
        <v>229501800</v>
      </c>
      <c r="F37" s="1170">
        <f>GENERAL!AH36</f>
        <v>19974524.5</v>
      </c>
      <c r="G37" s="1171"/>
      <c r="H37" s="1171"/>
      <c r="I37" s="1171">
        <f t="shared" si="0"/>
        <v>421427224.5</v>
      </c>
    </row>
    <row r="38" spans="2:9" s="1188" customFormat="1" ht="13.5" collapsed="1" thickBot="1">
      <c r="B38" s="1185">
        <v>43190</v>
      </c>
      <c r="C38" s="1186">
        <f>GENERAL!AI23</f>
        <v>128078500</v>
      </c>
      <c r="D38" s="1186">
        <f>GENERAL!AI27</f>
        <v>48580400</v>
      </c>
      <c r="E38" s="1186">
        <f>GENERAL!AI30</f>
        <v>229501800</v>
      </c>
      <c r="F38" s="1186">
        <f>GENERAL!AI36</f>
        <v>19974524.5</v>
      </c>
      <c r="G38" s="1619"/>
      <c r="H38" s="1619"/>
      <c r="I38" s="1187">
        <f t="shared" si="0"/>
        <v>426135224.5</v>
      </c>
    </row>
    <row r="39" spans="2:9" hidden="1" outlineLevel="1">
      <c r="B39" s="1172">
        <v>43191</v>
      </c>
      <c r="C39" s="1164">
        <f>GENERAL!E40</f>
        <v>0</v>
      </c>
      <c r="D39" s="1164">
        <f>GENERAL!E43</f>
        <v>0</v>
      </c>
      <c r="E39" s="1164">
        <f>GENERAL!F46</f>
        <v>0</v>
      </c>
      <c r="F39" s="1164">
        <f>GENERAL!E51</f>
        <v>0</v>
      </c>
      <c r="G39" s="1165"/>
      <c r="H39" s="1165"/>
      <c r="I39" s="1165">
        <f t="shared" si="0"/>
        <v>0</v>
      </c>
    </row>
    <row r="40" spans="2:9" hidden="1" outlineLevel="1">
      <c r="B40" s="1173">
        <v>43192</v>
      </c>
      <c r="C40" s="1167">
        <f>GENERAL!F40</f>
        <v>0</v>
      </c>
      <c r="D40" s="1167">
        <f>GENERAL!F43</f>
        <v>0</v>
      </c>
      <c r="E40" s="1167">
        <f>GENERAL!F46</f>
        <v>0</v>
      </c>
      <c r="F40" s="1167">
        <f>GENERAL!F51</f>
        <v>0</v>
      </c>
      <c r="G40" s="1168"/>
      <c r="H40" s="1168"/>
      <c r="I40" s="1168">
        <f t="shared" ref="I40:I70" si="1">SUM(C40:F40)</f>
        <v>0</v>
      </c>
    </row>
    <row r="41" spans="2:9" hidden="1" outlineLevel="1">
      <c r="B41" s="1173">
        <v>43193</v>
      </c>
      <c r="C41" s="1167">
        <f>GENERAL!G40</f>
        <v>0</v>
      </c>
      <c r="D41" s="1167">
        <f>GENERAL!G43</f>
        <v>0</v>
      </c>
      <c r="E41" s="1167">
        <f>GENERAL!G46</f>
        <v>0</v>
      </c>
      <c r="F41" s="1167">
        <f>GENERAL!G51</f>
        <v>0</v>
      </c>
      <c r="G41" s="1168"/>
      <c r="H41" s="1168"/>
      <c r="I41" s="1168">
        <f t="shared" si="1"/>
        <v>0</v>
      </c>
    </row>
    <row r="42" spans="2:9" s="927" customFormat="1" hidden="1" outlineLevel="1">
      <c r="B42" s="1173">
        <v>43194</v>
      </c>
      <c r="C42" s="1167">
        <f>GENERAL!H40</f>
        <v>0</v>
      </c>
      <c r="D42" s="1167">
        <f>GENERAL!H43</f>
        <v>0</v>
      </c>
      <c r="E42" s="1167">
        <f>GENERAL!H46</f>
        <v>0</v>
      </c>
      <c r="F42" s="1167">
        <f>GENERAL!H51</f>
        <v>0</v>
      </c>
      <c r="G42" s="1168"/>
      <c r="H42" s="1168"/>
      <c r="I42" s="1168">
        <f t="shared" si="1"/>
        <v>0</v>
      </c>
    </row>
    <row r="43" spans="2:9" hidden="1" outlineLevel="1">
      <c r="B43" s="1173">
        <v>43195</v>
      </c>
      <c r="C43" s="1167">
        <f>GENERAL!I40</f>
        <v>0</v>
      </c>
      <c r="D43" s="1167">
        <f>GENERAL!I43</f>
        <v>0</v>
      </c>
      <c r="E43" s="1167">
        <f>GENERAL!I46</f>
        <v>0</v>
      </c>
      <c r="F43" s="1167">
        <f>GENERAL!I51</f>
        <v>0</v>
      </c>
      <c r="G43" s="1168"/>
      <c r="H43" s="1168"/>
      <c r="I43" s="1168">
        <f t="shared" si="1"/>
        <v>0</v>
      </c>
    </row>
    <row r="44" spans="2:9" hidden="1" outlineLevel="1">
      <c r="B44" s="1173">
        <v>43196</v>
      </c>
      <c r="C44" s="1167">
        <f>GENERAL!J40</f>
        <v>4163500</v>
      </c>
      <c r="D44" s="1167">
        <f>GENERAL!J43</f>
        <v>1936000</v>
      </c>
      <c r="E44" s="1167">
        <f>GENERAL!J46</f>
        <v>0</v>
      </c>
      <c r="F44" s="1167">
        <f>GENERAL!J51</f>
        <v>0</v>
      </c>
      <c r="G44" s="1168"/>
      <c r="H44" s="1168"/>
      <c r="I44" s="1168">
        <f t="shared" si="1"/>
        <v>6099500</v>
      </c>
    </row>
    <row r="45" spans="2:9" hidden="1" outlineLevel="1">
      <c r="B45" s="1173">
        <v>43197</v>
      </c>
      <c r="C45" s="1167">
        <f>GENERAL!K40</f>
        <v>4163500</v>
      </c>
      <c r="D45" s="1167">
        <f>GENERAL!K43</f>
        <v>1936000</v>
      </c>
      <c r="E45" s="1167">
        <f>GENERAL!K46</f>
        <v>0</v>
      </c>
      <c r="F45" s="1167">
        <f>GENERAL!K51</f>
        <v>0</v>
      </c>
      <c r="G45" s="1168"/>
      <c r="H45" s="1168"/>
      <c r="I45" s="1168">
        <f t="shared" si="1"/>
        <v>6099500</v>
      </c>
    </row>
    <row r="46" spans="2:9" s="927" customFormat="1" hidden="1" outlineLevel="1">
      <c r="B46" s="1173">
        <v>43198</v>
      </c>
      <c r="C46" s="1167">
        <f>GENERAL!L40</f>
        <v>4163500</v>
      </c>
      <c r="D46" s="1167">
        <f>GENERAL!L43</f>
        <v>1936000</v>
      </c>
      <c r="E46" s="1167">
        <f>GENERAL!L46</f>
        <v>1969000</v>
      </c>
      <c r="F46" s="1167">
        <f>GENERAL!L51</f>
        <v>0</v>
      </c>
      <c r="G46" s="1168"/>
      <c r="H46" s="1168"/>
      <c r="I46" s="1168">
        <f t="shared" si="1"/>
        <v>8068500</v>
      </c>
    </row>
    <row r="47" spans="2:9" s="927" customFormat="1" hidden="1" outlineLevel="1">
      <c r="B47" s="1173">
        <v>43199</v>
      </c>
      <c r="C47" s="1167">
        <f>GENERAL!M40</f>
        <v>4163500</v>
      </c>
      <c r="D47" s="1167">
        <f>GENERAL!M43</f>
        <v>1936000</v>
      </c>
      <c r="E47" s="1167">
        <f>GENERAL!M46</f>
        <v>1969000</v>
      </c>
      <c r="F47" s="1167">
        <f>GENERAL!M51</f>
        <v>22612718.5</v>
      </c>
      <c r="G47" s="1168"/>
      <c r="H47" s="1168"/>
      <c r="I47" s="1168">
        <f t="shared" si="1"/>
        <v>30681218.5</v>
      </c>
    </row>
    <row r="48" spans="2:9" s="927" customFormat="1" hidden="1" outlineLevel="1">
      <c r="B48" s="1173">
        <v>43200</v>
      </c>
      <c r="C48" s="1167">
        <f>GENERAL!N40</f>
        <v>4163500</v>
      </c>
      <c r="D48" s="1167">
        <f>GENERAL!N43</f>
        <v>1936000</v>
      </c>
      <c r="E48" s="1167">
        <f>GENERAL!N46</f>
        <v>5929000</v>
      </c>
      <c r="F48" s="1167">
        <f>GENERAL!N51</f>
        <v>22612718.5</v>
      </c>
      <c r="G48" s="1168"/>
      <c r="H48" s="1168"/>
      <c r="I48" s="1168">
        <f t="shared" si="1"/>
        <v>34641218.5</v>
      </c>
    </row>
    <row r="49" spans="2:9" s="927" customFormat="1" hidden="1" outlineLevel="1">
      <c r="B49" s="1173">
        <v>43201</v>
      </c>
      <c r="C49" s="1167">
        <f>GENERAL!O40</f>
        <v>16824500</v>
      </c>
      <c r="D49" s="1167">
        <f>GENERAL!O43</f>
        <v>4136000</v>
      </c>
      <c r="E49" s="1167">
        <f>GENERAL!O46</f>
        <v>5929000</v>
      </c>
      <c r="F49" s="1167">
        <f>GENERAL!O51</f>
        <v>22612718.5</v>
      </c>
      <c r="G49" s="1168"/>
      <c r="H49" s="1168"/>
      <c r="I49" s="1168">
        <f t="shared" si="1"/>
        <v>49502218.5</v>
      </c>
    </row>
    <row r="50" spans="2:9" s="927" customFormat="1" hidden="1" outlineLevel="1">
      <c r="B50" s="1173">
        <v>43202</v>
      </c>
      <c r="C50" s="1167">
        <f>GENERAL!P40</f>
        <v>16824500</v>
      </c>
      <c r="D50" s="1167">
        <f>GENERAL!P43</f>
        <v>4378000</v>
      </c>
      <c r="E50" s="1167">
        <f>GENERAL!P46</f>
        <v>5929000</v>
      </c>
      <c r="F50" s="1167">
        <f>GENERAL!P51</f>
        <v>22612718.5</v>
      </c>
      <c r="G50" s="1168"/>
      <c r="H50" s="1168"/>
      <c r="I50" s="1168">
        <f t="shared" si="1"/>
        <v>49744218.5</v>
      </c>
    </row>
    <row r="51" spans="2:9" s="927" customFormat="1" hidden="1" outlineLevel="1">
      <c r="B51" s="1173">
        <v>43203</v>
      </c>
      <c r="C51" s="1167">
        <f>GENERAL!Q40</f>
        <v>16824500</v>
      </c>
      <c r="D51" s="1167">
        <f>GENERAL!Q43</f>
        <v>4378000</v>
      </c>
      <c r="E51" s="1167">
        <f>GENERAL!Q46</f>
        <v>5929000</v>
      </c>
      <c r="F51" s="1167">
        <f>GENERAL!Q51</f>
        <v>22612718.5</v>
      </c>
      <c r="G51" s="1168"/>
      <c r="H51" s="1168"/>
      <c r="I51" s="1168">
        <f t="shared" si="1"/>
        <v>49744218.5</v>
      </c>
    </row>
    <row r="52" spans="2:9" hidden="1" outlineLevel="1">
      <c r="B52" s="1173">
        <v>43204</v>
      </c>
      <c r="C52" s="1167">
        <f>GENERAL!R40</f>
        <v>16824500</v>
      </c>
      <c r="D52" s="1167">
        <f>GENERAL!R43</f>
        <v>4378000</v>
      </c>
      <c r="E52" s="1167">
        <f>GENERAL!R46</f>
        <v>5929000</v>
      </c>
      <c r="F52" s="1167">
        <f>GENERAL!R51</f>
        <v>52127258.5</v>
      </c>
      <c r="G52" s="1168"/>
      <c r="H52" s="1168"/>
      <c r="I52" s="1168">
        <f t="shared" si="1"/>
        <v>79258758.5</v>
      </c>
    </row>
    <row r="53" spans="2:9" hidden="1" outlineLevel="1">
      <c r="B53" s="1173">
        <v>43205</v>
      </c>
      <c r="C53" s="1167">
        <f>GENERAL!S40</f>
        <v>16824500</v>
      </c>
      <c r="D53" s="1167">
        <f>GENERAL!S43</f>
        <v>4378000</v>
      </c>
      <c r="E53" s="1167">
        <f>GENERAL!S46</f>
        <v>5929000</v>
      </c>
      <c r="F53" s="1167">
        <f>GENERAL!S51</f>
        <v>55399690.5</v>
      </c>
      <c r="G53" s="1168"/>
      <c r="H53" s="1168"/>
      <c r="I53" s="1168">
        <f t="shared" si="1"/>
        <v>82531190.5</v>
      </c>
    </row>
    <row r="54" spans="2:9" s="927" customFormat="1" hidden="1" outlineLevel="1">
      <c r="B54" s="1173">
        <v>43206</v>
      </c>
      <c r="C54" s="1167">
        <f>GENERAL!T40</f>
        <v>16824500</v>
      </c>
      <c r="D54" s="1167">
        <f>GENERAL!T43</f>
        <v>4378000</v>
      </c>
      <c r="E54" s="1167">
        <f>GENERAL!T46</f>
        <v>5929000</v>
      </c>
      <c r="F54" s="1167">
        <f>GENERAL!T51</f>
        <v>55399690.5</v>
      </c>
      <c r="G54" s="1168"/>
      <c r="H54" s="1168"/>
      <c r="I54" s="1168">
        <f t="shared" si="1"/>
        <v>82531190.5</v>
      </c>
    </row>
    <row r="55" spans="2:9" s="927" customFormat="1" hidden="1" outlineLevel="1">
      <c r="B55" s="1173">
        <v>43207</v>
      </c>
      <c r="C55" s="1167">
        <f>GENERAL!U40</f>
        <v>16824500</v>
      </c>
      <c r="D55" s="1167">
        <f>GENERAL!U43</f>
        <v>4378000</v>
      </c>
      <c r="E55" s="1167">
        <f>GENERAL!U46</f>
        <v>7001500</v>
      </c>
      <c r="F55" s="1167">
        <f>GENERAL!U51</f>
        <v>55399690.5</v>
      </c>
      <c r="G55" s="1168"/>
      <c r="H55" s="1168"/>
      <c r="I55" s="1168">
        <f t="shared" si="1"/>
        <v>83603690.5</v>
      </c>
    </row>
    <row r="56" spans="2:9" s="927" customFormat="1" hidden="1" outlineLevel="1">
      <c r="B56" s="1173">
        <v>43208</v>
      </c>
      <c r="C56" s="1167">
        <f>GENERAL!V40</f>
        <v>33280500</v>
      </c>
      <c r="D56" s="1167">
        <f>GENERAL!V43</f>
        <v>4378000</v>
      </c>
      <c r="E56" s="1167">
        <f>GENERAL!V46</f>
        <v>7727500</v>
      </c>
      <c r="F56" s="1167">
        <f>GENERAL!V51</f>
        <v>55399690.5</v>
      </c>
      <c r="G56" s="1168"/>
      <c r="H56" s="1168"/>
      <c r="I56" s="1168">
        <f t="shared" si="1"/>
        <v>100785690.5</v>
      </c>
    </row>
    <row r="57" spans="2:9" s="927" customFormat="1" hidden="1" outlineLevel="1">
      <c r="B57" s="1173">
        <v>43209</v>
      </c>
      <c r="C57" s="1167">
        <f>GENERAL!W40</f>
        <v>33280500</v>
      </c>
      <c r="D57" s="1167">
        <f>GENERAL!W43</f>
        <v>4378000</v>
      </c>
      <c r="E57" s="1167">
        <f>GENERAL!W46</f>
        <v>7727500</v>
      </c>
      <c r="F57" s="1167">
        <f>GENERAL!W51</f>
        <v>55399690.5</v>
      </c>
      <c r="G57" s="1168"/>
      <c r="H57" s="1168"/>
      <c r="I57" s="1168">
        <f t="shared" si="1"/>
        <v>100785690.5</v>
      </c>
    </row>
    <row r="58" spans="2:9" hidden="1" outlineLevel="1">
      <c r="B58" s="1173">
        <v>43210</v>
      </c>
      <c r="C58" s="1167">
        <f>GENERAL!X40</f>
        <v>33280500</v>
      </c>
      <c r="D58" s="1167">
        <f>GENERAL!X43</f>
        <v>4378000</v>
      </c>
      <c r="E58" s="1167">
        <f>GENERAL!X46</f>
        <v>7727500</v>
      </c>
      <c r="F58" s="1167">
        <f>GENERAL!X51</f>
        <v>61708701.5</v>
      </c>
      <c r="G58" s="1168"/>
      <c r="H58" s="1168"/>
      <c r="I58" s="1168">
        <f t="shared" si="1"/>
        <v>107094701.5</v>
      </c>
    </row>
    <row r="59" spans="2:9" hidden="1" outlineLevel="1">
      <c r="B59" s="1173">
        <v>43211</v>
      </c>
      <c r="C59" s="1167">
        <f>GENERAL!Y40</f>
        <v>33280500</v>
      </c>
      <c r="D59" s="1167">
        <f>GENERAL!Y43</f>
        <v>4378000</v>
      </c>
      <c r="E59" s="1167">
        <f>GENERAL!Y46</f>
        <v>7727500</v>
      </c>
      <c r="F59" s="1167">
        <f>GENERAL!Y51</f>
        <v>61708701.5</v>
      </c>
      <c r="G59" s="1168"/>
      <c r="H59" s="1168"/>
      <c r="I59" s="1168">
        <f t="shared" si="1"/>
        <v>107094701.5</v>
      </c>
    </row>
    <row r="60" spans="2:9" hidden="1" outlineLevel="1">
      <c r="B60" s="1173">
        <v>43212</v>
      </c>
      <c r="C60" s="1167">
        <f>GENERAL!Z40</f>
        <v>33280500</v>
      </c>
      <c r="D60" s="1167">
        <f>GENERAL!Z43</f>
        <v>4378000</v>
      </c>
      <c r="E60" s="1167">
        <f>GENERAL!Z46</f>
        <v>7727500</v>
      </c>
      <c r="F60" s="1167">
        <f>GENERAL!Z51</f>
        <v>61708701.5</v>
      </c>
      <c r="G60" s="1168"/>
      <c r="H60" s="1168"/>
      <c r="I60" s="1168">
        <f t="shared" si="1"/>
        <v>107094701.5</v>
      </c>
    </row>
    <row r="61" spans="2:9" hidden="1" outlineLevel="1">
      <c r="B61" s="1173">
        <v>43213</v>
      </c>
      <c r="C61" s="1167">
        <f>GENERAL!AA40</f>
        <v>33280500</v>
      </c>
      <c r="D61" s="1167">
        <f>GENERAL!AA43</f>
        <v>4378000</v>
      </c>
      <c r="E61" s="1167">
        <f>GENERAL!AA46</f>
        <v>9845000</v>
      </c>
      <c r="F61" s="1167">
        <f>GENERAL!AA51</f>
        <v>61907326.5</v>
      </c>
      <c r="G61" s="1168"/>
      <c r="H61" s="1168"/>
      <c r="I61" s="1168">
        <f t="shared" si="1"/>
        <v>109410826.5</v>
      </c>
    </row>
    <row r="62" spans="2:9" hidden="1" outlineLevel="1">
      <c r="B62" s="1173">
        <v>43214</v>
      </c>
      <c r="C62" s="1167">
        <f>GENERAL!AB40</f>
        <v>33280500</v>
      </c>
      <c r="D62" s="1167">
        <f>GENERAL!AB43</f>
        <v>4378000</v>
      </c>
      <c r="E62" s="1167">
        <f>GENERAL!AB46</f>
        <v>9845000</v>
      </c>
      <c r="F62" s="1167">
        <f>GENERAL!AB51</f>
        <v>61907326.5</v>
      </c>
      <c r="G62" s="1168"/>
      <c r="H62" s="1168"/>
      <c r="I62" s="1168">
        <f t="shared" si="1"/>
        <v>109410826.5</v>
      </c>
    </row>
    <row r="63" spans="2:9" hidden="1" outlineLevel="1">
      <c r="B63" s="1173">
        <v>43215</v>
      </c>
      <c r="C63" s="1167">
        <f>GENERAL!AC40</f>
        <v>33280500</v>
      </c>
      <c r="D63" s="1167">
        <f>GENERAL!AC43</f>
        <v>4378000</v>
      </c>
      <c r="E63" s="1167">
        <f>GENERAL!AC46</f>
        <v>10340000</v>
      </c>
      <c r="F63" s="1167">
        <f>GENERAL!AC51</f>
        <v>62678445.5</v>
      </c>
      <c r="G63" s="1168"/>
      <c r="H63" s="1168"/>
      <c r="I63" s="1168">
        <f t="shared" si="1"/>
        <v>110676945.5</v>
      </c>
    </row>
    <row r="64" spans="2:9" hidden="1" outlineLevel="1">
      <c r="B64" s="1173">
        <v>43216</v>
      </c>
      <c r="C64" s="1167">
        <f>GENERAL!AD40</f>
        <v>33280500</v>
      </c>
      <c r="D64" s="1167">
        <f>GENERAL!AD43</f>
        <v>4378000</v>
      </c>
      <c r="E64" s="1167">
        <f>GENERAL!AD46</f>
        <v>10340000</v>
      </c>
      <c r="F64" s="1167">
        <f>GENERAL!AD51</f>
        <v>64556870.5</v>
      </c>
      <c r="G64" s="1168"/>
      <c r="H64" s="1168"/>
      <c r="I64" s="1168">
        <f t="shared" si="1"/>
        <v>112555370.5</v>
      </c>
    </row>
    <row r="65" spans="2:9" hidden="1" outlineLevel="1">
      <c r="B65" s="1173">
        <v>43217</v>
      </c>
      <c r="C65" s="1167">
        <f>GENERAL!AE40</f>
        <v>33280500</v>
      </c>
      <c r="D65" s="1167">
        <f>GENERAL!AE43</f>
        <v>4378000</v>
      </c>
      <c r="E65" s="1167">
        <f>GENERAL!AE46</f>
        <v>10340000</v>
      </c>
      <c r="F65" s="1167">
        <f>GENERAL!AE51</f>
        <v>64643130.5</v>
      </c>
      <c r="G65" s="1168"/>
      <c r="H65" s="1168"/>
      <c r="I65" s="1168">
        <f t="shared" si="1"/>
        <v>112641630.5</v>
      </c>
    </row>
    <row r="66" spans="2:9" hidden="1" outlineLevel="1">
      <c r="B66" s="1173">
        <v>43218</v>
      </c>
      <c r="C66" s="1167">
        <f>GENERAL!AF40</f>
        <v>103015000</v>
      </c>
      <c r="D66" s="1167">
        <f>GENERAL!AF43</f>
        <v>4378000</v>
      </c>
      <c r="E66" s="1167">
        <f>GENERAL!AF46</f>
        <v>10340000</v>
      </c>
      <c r="F66" s="1167">
        <f>GENERAL!AF51</f>
        <v>66095930.5</v>
      </c>
      <c r="G66" s="1168"/>
      <c r="H66" s="1168"/>
      <c r="I66" s="1168">
        <f t="shared" si="1"/>
        <v>183828930.5</v>
      </c>
    </row>
    <row r="67" spans="2:9" ht="13.5" hidden="1" outlineLevel="1" thickBot="1">
      <c r="B67" s="1174">
        <v>43219</v>
      </c>
      <c r="C67" s="1170">
        <f>GENERAL!AG40</f>
        <v>103015000</v>
      </c>
      <c r="D67" s="1170">
        <f>GENERAL!AG43</f>
        <v>4378000</v>
      </c>
      <c r="E67" s="1170">
        <f>GENERAL!AG46</f>
        <v>10340000</v>
      </c>
      <c r="F67" s="1170">
        <f>GENERAL!AG51</f>
        <v>66095930.5</v>
      </c>
      <c r="G67" s="1171"/>
      <c r="H67" s="1171"/>
      <c r="I67" s="1171">
        <f t="shared" si="1"/>
        <v>183828930.5</v>
      </c>
    </row>
    <row r="68" spans="2:9" s="1188" customFormat="1" ht="13.5" collapsed="1" thickBot="1">
      <c r="B68" s="1189">
        <v>43220</v>
      </c>
      <c r="C68" s="1626">
        <f>GENERAL!AH40</f>
        <v>103015000</v>
      </c>
      <c r="D68" s="1186">
        <f>GENERAL!AH43</f>
        <v>4378000</v>
      </c>
      <c r="E68" s="1186">
        <f>GENERAL!AH46</f>
        <v>10340000</v>
      </c>
      <c r="F68" s="1186">
        <f>GENERAL!AH51</f>
        <v>67982868</v>
      </c>
      <c r="G68" s="1619"/>
      <c r="H68" s="1619"/>
      <c r="I68" s="1187">
        <f t="shared" si="1"/>
        <v>185715868</v>
      </c>
    </row>
    <row r="69" spans="2:9" hidden="1" outlineLevel="1">
      <c r="B69" s="1628">
        <v>43221</v>
      </c>
      <c r="C69" s="1627">
        <f>GENERAL!E55</f>
        <v>0</v>
      </c>
      <c r="D69" s="1624">
        <f>GENERAL!E58</f>
        <v>0</v>
      </c>
      <c r="E69" s="1175">
        <f>GENERAL!E61</f>
        <v>0</v>
      </c>
      <c r="F69" s="1175">
        <f>GENERAL!E66</f>
        <v>0</v>
      </c>
      <c r="G69" s="1176"/>
      <c r="H69" s="1176"/>
      <c r="I69" s="1176">
        <f t="shared" si="1"/>
        <v>0</v>
      </c>
    </row>
    <row r="70" spans="2:9" hidden="1" outlineLevel="1">
      <c r="B70" s="1173">
        <v>43222</v>
      </c>
      <c r="C70" s="1167">
        <f>GENERAL!F55</f>
        <v>0</v>
      </c>
      <c r="D70" s="1167">
        <f>GENERAL!F58</f>
        <v>0</v>
      </c>
      <c r="E70" s="1170">
        <f>GENERAL!F61</f>
        <v>0</v>
      </c>
      <c r="F70" s="1170">
        <f>GENERAL!F66</f>
        <v>23763495</v>
      </c>
      <c r="G70" s="1171"/>
      <c r="H70" s="1171"/>
      <c r="I70" s="1171">
        <f t="shared" si="1"/>
        <v>23763495</v>
      </c>
    </row>
    <row r="71" spans="2:9" hidden="1" outlineLevel="1">
      <c r="B71" s="1173">
        <v>43223</v>
      </c>
      <c r="C71" s="1625">
        <f>GENERAL!G55</f>
        <v>0</v>
      </c>
      <c r="D71" s="1625">
        <f>GENERAL!G58</f>
        <v>0</v>
      </c>
      <c r="E71" s="1170">
        <f>GENERAL!G61</f>
        <v>0</v>
      </c>
      <c r="F71" s="1170">
        <f>GENERAL!G66</f>
        <v>25066475</v>
      </c>
      <c r="G71" s="1171"/>
      <c r="H71" s="1171"/>
      <c r="I71" s="1171">
        <f t="shared" ref="I71:I99" si="2">SUM(C71:F71)</f>
        <v>25066475</v>
      </c>
    </row>
    <row r="72" spans="2:9" hidden="1" outlineLevel="1">
      <c r="B72" s="1622">
        <v>43224</v>
      </c>
      <c r="C72" s="1167">
        <f>GENERAL!H55</f>
        <v>0</v>
      </c>
      <c r="D72" s="1625">
        <v>0</v>
      </c>
      <c r="E72" s="1170">
        <v>0</v>
      </c>
      <c r="F72" s="1170">
        <f>GENERAL!H66</f>
        <v>25594250</v>
      </c>
      <c r="G72" s="1171"/>
      <c r="H72" s="1171"/>
      <c r="I72" s="1171">
        <f t="shared" si="2"/>
        <v>25594250</v>
      </c>
    </row>
    <row r="73" spans="2:9" hidden="1" outlineLevel="1">
      <c r="B73" s="1622">
        <v>43225</v>
      </c>
      <c r="C73" s="1167">
        <f>GENERAL!I55</f>
        <v>0</v>
      </c>
      <c r="D73" s="1625">
        <v>0</v>
      </c>
      <c r="E73" s="1170">
        <v>0</v>
      </c>
      <c r="F73" s="1170">
        <f>GENERAL!I66</f>
        <v>25594250</v>
      </c>
      <c r="G73" s="1171"/>
      <c r="H73" s="1171"/>
      <c r="I73" s="1171">
        <f t="shared" si="2"/>
        <v>25594250</v>
      </c>
    </row>
    <row r="74" spans="2:9" hidden="1" outlineLevel="1">
      <c r="B74" s="1622">
        <v>43226</v>
      </c>
      <c r="C74" s="1167">
        <f>GENERAL!J55</f>
        <v>0</v>
      </c>
      <c r="D74" s="1625">
        <v>0</v>
      </c>
      <c r="E74" s="1170">
        <v>0</v>
      </c>
      <c r="F74" s="1170">
        <f>GENERAL!J66</f>
        <v>25594250</v>
      </c>
      <c r="G74" s="1171"/>
      <c r="H74" s="1171"/>
      <c r="I74" s="1171">
        <f t="shared" si="2"/>
        <v>25594250</v>
      </c>
    </row>
    <row r="75" spans="2:9" hidden="1" outlineLevel="1">
      <c r="B75" s="1622">
        <v>43227</v>
      </c>
      <c r="C75" s="1167">
        <f>GENERAL!K55</f>
        <v>0</v>
      </c>
      <c r="D75" s="1625">
        <v>0</v>
      </c>
      <c r="E75" s="1170">
        <v>0</v>
      </c>
      <c r="F75" s="1170">
        <f>GENERAL!K66</f>
        <v>25594250</v>
      </c>
      <c r="G75" s="1171"/>
      <c r="H75" s="1171"/>
      <c r="I75" s="1171">
        <f t="shared" si="2"/>
        <v>25594250</v>
      </c>
    </row>
    <row r="76" spans="2:9" hidden="1" outlineLevel="1">
      <c r="B76" s="1622">
        <v>43228</v>
      </c>
      <c r="C76" s="1167">
        <f>GENERAL!L55</f>
        <v>2035000</v>
      </c>
      <c r="D76" s="1625">
        <v>0</v>
      </c>
      <c r="E76" s="1170">
        <v>0</v>
      </c>
      <c r="F76" s="1170">
        <f>GENERAL!L66</f>
        <v>25594250</v>
      </c>
      <c r="G76" s="1171"/>
      <c r="H76" s="1171"/>
      <c r="I76" s="1171">
        <f t="shared" si="2"/>
        <v>27629250</v>
      </c>
    </row>
    <row r="77" spans="2:9" hidden="1" outlineLevel="1">
      <c r="B77" s="1622">
        <v>43229</v>
      </c>
      <c r="C77" s="1167">
        <f>GENERAL!M55</f>
        <v>2035000</v>
      </c>
      <c r="D77" s="1625">
        <v>0</v>
      </c>
      <c r="E77" s="1170">
        <v>0</v>
      </c>
      <c r="F77" s="1170">
        <f>GENERAL!M66</f>
        <v>25594250</v>
      </c>
      <c r="G77" s="1171"/>
      <c r="H77" s="1171"/>
      <c r="I77" s="1171">
        <f t="shared" si="2"/>
        <v>27629250</v>
      </c>
    </row>
    <row r="78" spans="2:9" hidden="1" outlineLevel="1">
      <c r="B78" s="1622">
        <v>43230</v>
      </c>
      <c r="C78" s="1167">
        <f>GENERAL!N55</f>
        <v>2035000</v>
      </c>
      <c r="D78" s="1625">
        <v>0</v>
      </c>
      <c r="E78" s="1170">
        <v>0</v>
      </c>
      <c r="F78" s="1170">
        <f>GENERAL!N66</f>
        <v>25594250</v>
      </c>
      <c r="G78" s="1171"/>
      <c r="H78" s="1171"/>
      <c r="I78" s="1171">
        <f t="shared" si="2"/>
        <v>27629250</v>
      </c>
    </row>
    <row r="79" spans="2:9" hidden="1" outlineLevel="1">
      <c r="B79" s="1622">
        <v>43231</v>
      </c>
      <c r="C79" s="1167">
        <f>GENERAL!O55</f>
        <v>2035000</v>
      </c>
      <c r="D79" s="1625">
        <v>0</v>
      </c>
      <c r="E79" s="1170">
        <v>0</v>
      </c>
      <c r="F79" s="1170">
        <f>GENERAL!O66</f>
        <v>25594250</v>
      </c>
      <c r="G79" s="1171"/>
      <c r="H79" s="1171"/>
      <c r="I79" s="1171">
        <f t="shared" si="2"/>
        <v>27629250</v>
      </c>
    </row>
    <row r="80" spans="2:9" hidden="1" outlineLevel="1">
      <c r="B80" s="1622">
        <v>43232</v>
      </c>
      <c r="C80" s="1167">
        <f>GENERAL!P55</f>
        <v>2035000</v>
      </c>
      <c r="D80" s="1625">
        <v>0</v>
      </c>
      <c r="E80" s="1170">
        <v>0</v>
      </c>
      <c r="F80" s="1170">
        <f>GENERAL!P66</f>
        <v>25594250</v>
      </c>
      <c r="G80" s="1171"/>
      <c r="H80" s="1171"/>
      <c r="I80" s="1171">
        <f t="shared" si="2"/>
        <v>27629250</v>
      </c>
    </row>
    <row r="81" spans="2:9" hidden="1" outlineLevel="1">
      <c r="B81" s="1622">
        <v>43233</v>
      </c>
      <c r="C81" s="1175">
        <f>GENERAL!Q55</f>
        <v>2035000</v>
      </c>
      <c r="D81" s="1625">
        <v>0</v>
      </c>
      <c r="E81" s="1170">
        <v>0</v>
      </c>
      <c r="F81" s="1170">
        <f>GENERAL!Q66</f>
        <v>25594250</v>
      </c>
      <c r="G81" s="1171"/>
      <c r="H81" s="1171"/>
      <c r="I81" s="1171">
        <f t="shared" si="2"/>
        <v>27629250</v>
      </c>
    </row>
    <row r="82" spans="2:9" hidden="1" outlineLevel="1">
      <c r="B82" s="1622">
        <v>43234</v>
      </c>
      <c r="C82" s="1167">
        <f>GENERAL!R55</f>
        <v>2035000</v>
      </c>
      <c r="D82" s="1625">
        <v>0</v>
      </c>
      <c r="E82" s="1170">
        <v>0</v>
      </c>
      <c r="F82" s="1170">
        <f>GENERAL!R66</f>
        <v>25594250</v>
      </c>
      <c r="G82" s="1171"/>
      <c r="H82" s="1171"/>
      <c r="I82" s="1171">
        <f t="shared" si="2"/>
        <v>27629250</v>
      </c>
    </row>
    <row r="83" spans="2:9" hidden="1" outlineLevel="1">
      <c r="B83" s="1622">
        <v>43235</v>
      </c>
      <c r="C83" s="1167">
        <f>GENERAL!S55</f>
        <v>4470000</v>
      </c>
      <c r="D83" s="1625">
        <v>0</v>
      </c>
      <c r="E83" s="1170">
        <v>0</v>
      </c>
      <c r="F83" s="1170">
        <f>GENERAL!S66</f>
        <v>25594250</v>
      </c>
      <c r="G83" s="1171"/>
      <c r="H83" s="1171"/>
      <c r="I83" s="1171">
        <f t="shared" si="2"/>
        <v>30064250</v>
      </c>
    </row>
    <row r="84" spans="2:9" hidden="1" outlineLevel="1">
      <c r="B84" s="1622">
        <v>43236</v>
      </c>
      <c r="C84" s="1167">
        <f>GENERAL!T55</f>
        <v>4470000</v>
      </c>
      <c r="D84" s="1625">
        <v>0</v>
      </c>
      <c r="E84" s="1170">
        <v>0</v>
      </c>
      <c r="F84" s="1170">
        <f>GENERAL!T66</f>
        <v>25594250</v>
      </c>
      <c r="G84" s="1171"/>
      <c r="H84" s="1171"/>
      <c r="I84" s="1171">
        <f>SUM(C84:F84)</f>
        <v>30064250</v>
      </c>
    </row>
    <row r="85" spans="2:9" hidden="1" outlineLevel="1">
      <c r="B85" s="1622">
        <v>43237</v>
      </c>
      <c r="C85" s="1164">
        <f>GENERAL!U55</f>
        <v>4470000</v>
      </c>
      <c r="D85" s="1625">
        <v>0</v>
      </c>
      <c r="E85" s="1170">
        <v>0</v>
      </c>
      <c r="F85" s="1170">
        <f>GENERAL!U66</f>
        <v>25594250</v>
      </c>
      <c r="G85" s="1171"/>
      <c r="H85" s="1171"/>
      <c r="I85" s="1171">
        <f>SUM(C85:F85)</f>
        <v>30064250</v>
      </c>
    </row>
    <row r="86" spans="2:9" hidden="1" outlineLevel="1">
      <c r="B86" s="1622">
        <v>43238</v>
      </c>
      <c r="C86" s="1175">
        <f>GENERAL!V55</f>
        <v>4470000</v>
      </c>
      <c r="D86" s="1625">
        <v>0</v>
      </c>
      <c r="E86" s="1170">
        <v>0</v>
      </c>
      <c r="F86" s="1170">
        <f>GENERAL!V66</f>
        <v>25594250</v>
      </c>
      <c r="G86" s="1171"/>
      <c r="H86" s="1171"/>
      <c r="I86" s="1171">
        <f>SUM(C86:F86)</f>
        <v>30064250</v>
      </c>
    </row>
    <row r="87" spans="2:9" hidden="1" outlineLevel="1">
      <c r="B87" s="1622">
        <v>43239</v>
      </c>
      <c r="C87" s="1170">
        <f>GENERAL!W55</f>
        <v>4470000</v>
      </c>
      <c r="D87" s="1625">
        <v>0</v>
      </c>
      <c r="E87" s="1170">
        <v>0</v>
      </c>
      <c r="F87" s="1170">
        <f>GENERAL!W66</f>
        <v>25594250</v>
      </c>
      <c r="G87" s="1171"/>
      <c r="H87" s="1171"/>
      <c r="I87" s="1171">
        <f t="shared" si="2"/>
        <v>30064250</v>
      </c>
    </row>
    <row r="88" spans="2:9" hidden="1" outlineLevel="1">
      <c r="B88" s="1622">
        <v>43240</v>
      </c>
      <c r="C88" s="1167">
        <f>GENERAL!X55</f>
        <v>4470000</v>
      </c>
      <c r="D88" s="1625">
        <v>0</v>
      </c>
      <c r="E88" s="1170">
        <v>0</v>
      </c>
      <c r="F88" s="1170">
        <f>GENERAL!X66</f>
        <v>25594250</v>
      </c>
      <c r="G88" s="1171"/>
      <c r="H88" s="1171"/>
      <c r="I88" s="1171">
        <f t="shared" si="2"/>
        <v>30064250</v>
      </c>
    </row>
    <row r="89" spans="2:9" hidden="1" outlineLevel="1">
      <c r="B89" s="1622">
        <v>43241</v>
      </c>
      <c r="C89" s="1167">
        <f>GENERAL!Y55</f>
        <v>4470000</v>
      </c>
      <c r="D89" s="1625">
        <v>0</v>
      </c>
      <c r="E89" s="1170">
        <v>0</v>
      </c>
      <c r="F89" s="1170">
        <f>GENERAL!Y66</f>
        <v>25594250</v>
      </c>
      <c r="G89" s="1171"/>
      <c r="H89" s="1171"/>
      <c r="I89" s="1171">
        <f t="shared" si="2"/>
        <v>30064250</v>
      </c>
    </row>
    <row r="90" spans="2:9" hidden="1" outlineLevel="1">
      <c r="B90" s="1622">
        <v>43242</v>
      </c>
      <c r="C90" s="1167">
        <f>GENERAL!Z55</f>
        <v>21373000</v>
      </c>
      <c r="D90" s="1625">
        <v>0</v>
      </c>
      <c r="E90" s="1170">
        <v>0</v>
      </c>
      <c r="F90" s="1170">
        <f>GENERAL!Z66</f>
        <v>25594250</v>
      </c>
      <c r="G90" s="1171"/>
      <c r="H90" s="1171"/>
      <c r="I90" s="1171">
        <f t="shared" si="2"/>
        <v>46967250</v>
      </c>
    </row>
    <row r="91" spans="2:9" hidden="1" outlineLevel="1">
      <c r="B91" s="1622">
        <v>43243</v>
      </c>
      <c r="C91" s="1167">
        <f>GENERAL!AA55</f>
        <v>21373000</v>
      </c>
      <c r="D91" s="1625">
        <v>0</v>
      </c>
      <c r="E91" s="1170">
        <v>0</v>
      </c>
      <c r="F91" s="1170">
        <f>GENERAL!AA66</f>
        <v>25594250</v>
      </c>
      <c r="G91" s="1171"/>
      <c r="H91" s="1171"/>
      <c r="I91" s="1171">
        <f t="shared" si="2"/>
        <v>46967250</v>
      </c>
    </row>
    <row r="92" spans="2:9" hidden="1" outlineLevel="1">
      <c r="B92" s="1622">
        <v>43244</v>
      </c>
      <c r="C92" s="1170">
        <f>GENERAL!AB55</f>
        <v>21373000</v>
      </c>
      <c r="D92" s="1625">
        <v>0</v>
      </c>
      <c r="E92" s="1170">
        <v>0</v>
      </c>
      <c r="F92" s="1170">
        <f>GENERAL!AB66</f>
        <v>25594250</v>
      </c>
      <c r="G92" s="1171"/>
      <c r="H92" s="1171"/>
      <c r="I92" s="1171">
        <f t="shared" si="2"/>
        <v>46967250</v>
      </c>
    </row>
    <row r="93" spans="2:9" hidden="1" outlineLevel="1">
      <c r="B93" s="1622">
        <v>43245</v>
      </c>
      <c r="C93" s="1167">
        <f>GENERAL!AC55</f>
        <v>21373000</v>
      </c>
      <c r="D93" s="1625">
        <v>0</v>
      </c>
      <c r="E93" s="1170">
        <v>0</v>
      </c>
      <c r="F93" s="1170">
        <f>GENERAL!AC66</f>
        <v>25594250</v>
      </c>
      <c r="G93" s="1171"/>
      <c r="H93" s="1171"/>
      <c r="I93" s="1171">
        <f t="shared" si="2"/>
        <v>46967250</v>
      </c>
    </row>
    <row r="94" spans="2:9" hidden="1" outlineLevel="1">
      <c r="B94" s="1622">
        <v>43246</v>
      </c>
      <c r="C94" s="1167">
        <f>GENERAL!AD55</f>
        <v>21373000</v>
      </c>
      <c r="D94" s="1625">
        <v>0</v>
      </c>
      <c r="E94" s="1170">
        <v>0</v>
      </c>
      <c r="F94" s="1170">
        <f>GENERAL!AD66</f>
        <v>25594250</v>
      </c>
      <c r="G94" s="1171"/>
      <c r="H94" s="1171"/>
      <c r="I94" s="1171">
        <f t="shared" si="2"/>
        <v>46967250</v>
      </c>
    </row>
    <row r="95" spans="2:9" hidden="1" outlineLevel="1">
      <c r="B95" s="1622">
        <v>43247</v>
      </c>
      <c r="C95" s="1167">
        <f>GENERAL!AE55</f>
        <v>21373000</v>
      </c>
      <c r="D95" s="1625">
        <v>0</v>
      </c>
      <c r="E95" s="1170">
        <v>0</v>
      </c>
      <c r="F95" s="1170">
        <f>GENERAL!AE66</f>
        <v>25594250</v>
      </c>
      <c r="G95" s="1171"/>
      <c r="H95" s="1171"/>
      <c r="I95" s="1171">
        <f t="shared" si="2"/>
        <v>46967250</v>
      </c>
    </row>
    <row r="96" spans="2:9" hidden="1" outlineLevel="1">
      <c r="B96" s="1622">
        <v>43248</v>
      </c>
      <c r="C96" s="1167">
        <f>GENERAL!AF55</f>
        <v>21373000</v>
      </c>
      <c r="D96" s="1625">
        <v>0</v>
      </c>
      <c r="E96" s="1170">
        <v>0</v>
      </c>
      <c r="F96" s="1170">
        <f>GENERAL!AF66</f>
        <v>25594250</v>
      </c>
      <c r="G96" s="1171"/>
      <c r="H96" s="1171"/>
      <c r="I96" s="1171">
        <f t="shared" si="2"/>
        <v>46967250</v>
      </c>
    </row>
    <row r="97" spans="2:9" hidden="1" outlineLevel="1">
      <c r="B97" s="1622">
        <v>43249</v>
      </c>
      <c r="C97" s="1175">
        <f>GENERAL!AG55</f>
        <v>21373000</v>
      </c>
      <c r="D97" s="1625">
        <v>0</v>
      </c>
      <c r="E97" s="1170">
        <v>0</v>
      </c>
      <c r="F97" s="1170">
        <f>GENERAL!AG66</f>
        <v>25594250</v>
      </c>
      <c r="G97" s="1171">
        <f>GENERAL!AG68</f>
        <v>40271000</v>
      </c>
      <c r="H97" s="1171"/>
      <c r="I97" s="1171">
        <f>SUM(C97:H97)</f>
        <v>87238250</v>
      </c>
    </row>
    <row r="98" spans="2:9" ht="13.5" hidden="1" outlineLevel="1" thickBot="1">
      <c r="B98" s="1623">
        <v>43250</v>
      </c>
      <c r="C98" s="1170">
        <f>GENERAL!AH55</f>
        <v>21373000</v>
      </c>
      <c r="D98" s="1625">
        <v>0</v>
      </c>
      <c r="E98" s="1170">
        <v>0</v>
      </c>
      <c r="F98" s="1170">
        <f>GENERAL!AH66</f>
        <v>25594250</v>
      </c>
      <c r="G98" s="1171">
        <f>GENERAL!AH68</f>
        <v>40271000</v>
      </c>
      <c r="H98" s="1171"/>
      <c r="I98" s="1171">
        <f>SUM(C98:H98)</f>
        <v>87238250</v>
      </c>
    </row>
    <row r="99" spans="2:9" s="1188" customFormat="1" ht="13.5" collapsed="1" thickBot="1">
      <c r="B99" s="1629">
        <v>43251</v>
      </c>
      <c r="C99" s="1633">
        <f>GENERAL!AI55</f>
        <v>21373000</v>
      </c>
      <c r="D99" s="1634">
        <f>GENERAL!AI58</f>
        <v>0</v>
      </c>
      <c r="E99" s="1634">
        <f>GENERAL!AI61</f>
        <v>0</v>
      </c>
      <c r="F99" s="1634">
        <f>GENERAL!AI66</f>
        <v>25594250</v>
      </c>
      <c r="G99" s="1634">
        <f>GENERAL!AI68</f>
        <v>42878000</v>
      </c>
      <c r="H99" s="1635"/>
      <c r="I99" s="1636">
        <f t="shared" si="2"/>
        <v>46967250</v>
      </c>
    </row>
    <row r="100" spans="2:9" hidden="1" outlineLevel="1">
      <c r="B100" s="1172">
        <v>43252</v>
      </c>
      <c r="C100" s="1164">
        <v>0</v>
      </c>
      <c r="D100" s="1164">
        <v>0</v>
      </c>
      <c r="E100" s="1164">
        <v>0</v>
      </c>
      <c r="F100" s="1164">
        <v>0</v>
      </c>
      <c r="G100" s="1164">
        <f>GENERAL!E73</f>
        <v>0</v>
      </c>
      <c r="H100" s="1164">
        <v>0</v>
      </c>
      <c r="I100" s="1164">
        <f>SUM(C100,D100,E100,F100,G100,H100)</f>
        <v>0</v>
      </c>
    </row>
    <row r="101" spans="2:9" hidden="1" outlineLevel="1">
      <c r="B101" s="1173">
        <v>43253</v>
      </c>
      <c r="C101" s="1167">
        <v>0</v>
      </c>
      <c r="D101" s="1167">
        <v>0</v>
      </c>
      <c r="E101" s="1167">
        <v>0</v>
      </c>
      <c r="F101" s="1167">
        <v>0</v>
      </c>
      <c r="G101" s="1167">
        <f>GENERAL!F73</f>
        <v>0</v>
      </c>
      <c r="H101" s="1167">
        <v>0</v>
      </c>
      <c r="I101" s="1167">
        <f t="shared" ref="I101:I128" si="3">SUM(C101,D101,E101,F101,G101,H101)</f>
        <v>0</v>
      </c>
    </row>
    <row r="102" spans="2:9" hidden="1" outlineLevel="1">
      <c r="B102" s="1173">
        <v>43254</v>
      </c>
      <c r="C102" s="1167">
        <v>0</v>
      </c>
      <c r="D102" s="1167">
        <v>0</v>
      </c>
      <c r="E102" s="1167">
        <v>0</v>
      </c>
      <c r="F102" s="1167">
        <v>0</v>
      </c>
      <c r="G102" s="1167">
        <f>GENERAL!G73</f>
        <v>0</v>
      </c>
      <c r="H102" s="1167">
        <v>0</v>
      </c>
      <c r="I102" s="1167">
        <f t="shared" si="3"/>
        <v>0</v>
      </c>
    </row>
    <row r="103" spans="2:9" hidden="1" outlineLevel="1">
      <c r="B103" s="1173">
        <v>43255</v>
      </c>
      <c r="C103" s="1167">
        <v>0</v>
      </c>
      <c r="D103" s="1167">
        <v>0</v>
      </c>
      <c r="E103" s="1167">
        <v>0</v>
      </c>
      <c r="F103" s="1167">
        <v>0</v>
      </c>
      <c r="G103" s="1167">
        <f>GENERAL!H73</f>
        <v>1166000</v>
      </c>
      <c r="H103" s="1167">
        <v>0</v>
      </c>
      <c r="I103" s="1167">
        <f t="shared" si="3"/>
        <v>1166000</v>
      </c>
    </row>
    <row r="104" spans="2:9" hidden="1" outlineLevel="1">
      <c r="B104" s="1173">
        <v>43256</v>
      </c>
      <c r="C104" s="1167">
        <v>0</v>
      </c>
      <c r="D104" s="1167">
        <v>0</v>
      </c>
      <c r="E104" s="1167">
        <v>0</v>
      </c>
      <c r="F104" s="1167">
        <v>0</v>
      </c>
      <c r="G104" s="1167">
        <f>GENERAL!I73</f>
        <v>5027000</v>
      </c>
      <c r="H104" s="1167">
        <v>0</v>
      </c>
      <c r="I104" s="1167">
        <f t="shared" si="3"/>
        <v>5027000</v>
      </c>
    </row>
    <row r="105" spans="2:9" hidden="1" outlineLevel="1">
      <c r="B105" s="1173">
        <v>43257</v>
      </c>
      <c r="C105" s="1167">
        <v>0</v>
      </c>
      <c r="D105" s="1167">
        <v>0</v>
      </c>
      <c r="E105" s="1167">
        <v>0</v>
      </c>
      <c r="F105" s="1167">
        <v>0</v>
      </c>
      <c r="G105" s="1167">
        <f>GENERAL!J73</f>
        <v>5027000</v>
      </c>
      <c r="H105" s="1167">
        <v>0</v>
      </c>
      <c r="I105" s="1167">
        <f t="shared" si="3"/>
        <v>5027000</v>
      </c>
    </row>
    <row r="106" spans="2:9" hidden="1" outlineLevel="1">
      <c r="B106" s="1173">
        <v>43258</v>
      </c>
      <c r="C106" s="1167">
        <v>0</v>
      </c>
      <c r="D106" s="1167">
        <v>0</v>
      </c>
      <c r="E106" s="1167">
        <v>0</v>
      </c>
      <c r="F106" s="1167">
        <v>0</v>
      </c>
      <c r="G106" s="1167">
        <f>GENERAL!K73</f>
        <v>5027000</v>
      </c>
      <c r="H106" s="1167">
        <v>0</v>
      </c>
      <c r="I106" s="1167">
        <f t="shared" si="3"/>
        <v>5027000</v>
      </c>
    </row>
    <row r="107" spans="2:9" hidden="1" outlineLevel="1">
      <c r="B107" s="1173">
        <v>43259</v>
      </c>
      <c r="C107" s="1167">
        <v>0</v>
      </c>
      <c r="D107" s="1167">
        <v>0</v>
      </c>
      <c r="E107" s="1167">
        <v>0</v>
      </c>
      <c r="F107" s="1167">
        <v>0</v>
      </c>
      <c r="G107" s="1167">
        <f>GENERAL!L73</f>
        <v>5027000</v>
      </c>
      <c r="H107" s="1167">
        <v>0</v>
      </c>
      <c r="I107" s="1167">
        <f t="shared" si="3"/>
        <v>5027000</v>
      </c>
    </row>
    <row r="108" spans="2:9" hidden="1" outlineLevel="1">
      <c r="B108" s="1173">
        <v>43260</v>
      </c>
      <c r="C108" s="1167">
        <v>0</v>
      </c>
      <c r="D108" s="1167">
        <v>0</v>
      </c>
      <c r="E108" s="1167">
        <v>0</v>
      </c>
      <c r="F108" s="1167">
        <v>0</v>
      </c>
      <c r="G108" s="1167">
        <f>GENERAL!M73</f>
        <v>5027000</v>
      </c>
      <c r="H108" s="1167">
        <v>0</v>
      </c>
      <c r="I108" s="1167">
        <f t="shared" si="3"/>
        <v>5027000</v>
      </c>
    </row>
    <row r="109" spans="2:9" hidden="1" outlineLevel="1">
      <c r="B109" s="1173">
        <v>43261</v>
      </c>
      <c r="C109" s="1167">
        <v>0</v>
      </c>
      <c r="D109" s="1167">
        <v>0</v>
      </c>
      <c r="E109" s="1167">
        <v>0</v>
      </c>
      <c r="F109" s="1167">
        <v>0</v>
      </c>
      <c r="G109" s="1167">
        <f>GENERAL!N73</f>
        <v>5027000</v>
      </c>
      <c r="H109" s="1167"/>
      <c r="I109" s="1167">
        <f t="shared" si="3"/>
        <v>5027000</v>
      </c>
    </row>
    <row r="110" spans="2:9" hidden="1" outlineLevel="1">
      <c r="B110" s="1173">
        <v>43262</v>
      </c>
      <c r="C110" s="1167">
        <v>0</v>
      </c>
      <c r="D110" s="1167">
        <v>0</v>
      </c>
      <c r="E110" s="1167">
        <v>0</v>
      </c>
      <c r="F110" s="1167">
        <v>0</v>
      </c>
      <c r="G110" s="1167">
        <f>GENERAL!O73</f>
        <v>7940900.0000000009</v>
      </c>
      <c r="H110" s="1167">
        <f>GENERAL!O76</f>
        <v>16500000.000000002</v>
      </c>
      <c r="I110" s="1167">
        <f t="shared" si="3"/>
        <v>24440900.000000004</v>
      </c>
    </row>
    <row r="111" spans="2:9" hidden="1" outlineLevel="1">
      <c r="B111" s="1173">
        <v>43263</v>
      </c>
      <c r="C111" s="1167">
        <v>0</v>
      </c>
      <c r="D111" s="1167">
        <v>0</v>
      </c>
      <c r="E111" s="1167">
        <v>0</v>
      </c>
      <c r="F111" s="1167">
        <v>0</v>
      </c>
      <c r="G111" s="1167">
        <f>GENERAL!P73</f>
        <v>7940900.0000000009</v>
      </c>
      <c r="H111" s="1167">
        <f>GENERAL!P76</f>
        <v>16500000.000000002</v>
      </c>
      <c r="I111" s="1167">
        <f t="shared" si="3"/>
        <v>24440900.000000004</v>
      </c>
    </row>
    <row r="112" spans="2:9" hidden="1" outlineLevel="1">
      <c r="B112" s="1173">
        <v>43264</v>
      </c>
      <c r="C112" s="1167">
        <v>0</v>
      </c>
      <c r="D112" s="1167">
        <v>0</v>
      </c>
      <c r="E112" s="1167">
        <v>0</v>
      </c>
      <c r="F112" s="1167">
        <v>0</v>
      </c>
      <c r="G112" s="1167">
        <f>GENERAL!Q73</f>
        <v>10932900</v>
      </c>
      <c r="H112" s="1167">
        <f>GENERAL!Q76</f>
        <v>16500000.000000002</v>
      </c>
      <c r="I112" s="1167">
        <f t="shared" si="3"/>
        <v>27432900</v>
      </c>
    </row>
    <row r="113" spans="2:9" hidden="1" outlineLevel="1">
      <c r="B113" s="1173">
        <v>43265</v>
      </c>
      <c r="C113" s="1167">
        <v>0</v>
      </c>
      <c r="D113" s="1167">
        <v>0</v>
      </c>
      <c r="E113" s="1167">
        <v>0</v>
      </c>
      <c r="F113" s="1167">
        <v>0</v>
      </c>
      <c r="G113" s="1167">
        <f>GENERAL!R73</f>
        <v>10932900</v>
      </c>
      <c r="H113" s="1167">
        <f>GENERAL!R76</f>
        <v>16500000.000000002</v>
      </c>
      <c r="I113" s="1167">
        <f t="shared" si="3"/>
        <v>27432900</v>
      </c>
    </row>
    <row r="114" spans="2:9" hidden="1" outlineLevel="1">
      <c r="B114" s="1173">
        <v>43266</v>
      </c>
      <c r="C114" s="1167">
        <v>0</v>
      </c>
      <c r="D114" s="1167">
        <v>0</v>
      </c>
      <c r="E114" s="1167">
        <v>0</v>
      </c>
      <c r="F114" s="1167">
        <v>0</v>
      </c>
      <c r="G114" s="1167">
        <f>GENERAL!S73</f>
        <v>13286900.000000002</v>
      </c>
      <c r="H114" s="1167">
        <f>GENERAL!S76</f>
        <v>16500000.000000002</v>
      </c>
      <c r="I114" s="1167">
        <f t="shared" si="3"/>
        <v>29786900.000000004</v>
      </c>
    </row>
    <row r="115" spans="2:9" hidden="1" outlineLevel="1">
      <c r="B115" s="1173">
        <v>43267</v>
      </c>
      <c r="C115" s="1167">
        <v>0</v>
      </c>
      <c r="D115" s="1167">
        <v>0</v>
      </c>
      <c r="E115" s="1167">
        <v>0</v>
      </c>
      <c r="F115" s="1167">
        <v>0</v>
      </c>
      <c r="G115" s="1167">
        <f>GENERAL!T73</f>
        <v>13286900.000000002</v>
      </c>
      <c r="H115" s="1167">
        <f>GENERAL!T76</f>
        <v>16500000.000000002</v>
      </c>
      <c r="I115" s="1167">
        <f t="shared" si="3"/>
        <v>29786900.000000004</v>
      </c>
    </row>
    <row r="116" spans="2:9" hidden="1" outlineLevel="1">
      <c r="B116" s="1173">
        <v>43268</v>
      </c>
      <c r="C116" s="1167">
        <v>0</v>
      </c>
      <c r="D116" s="1167">
        <v>0</v>
      </c>
      <c r="E116" s="1167">
        <v>0</v>
      </c>
      <c r="F116" s="1167">
        <v>0</v>
      </c>
      <c r="G116" s="1167">
        <f>GENERAL!U73</f>
        <v>13286900.000000002</v>
      </c>
      <c r="H116" s="1167">
        <f>GENERAL!U76</f>
        <v>16500000.000000002</v>
      </c>
      <c r="I116" s="1167">
        <f t="shared" si="3"/>
        <v>29786900.000000004</v>
      </c>
    </row>
    <row r="117" spans="2:9" hidden="1" outlineLevel="1">
      <c r="B117" s="1173">
        <v>43269</v>
      </c>
      <c r="C117" s="1167">
        <v>0</v>
      </c>
      <c r="D117" s="1167">
        <v>0</v>
      </c>
      <c r="E117" s="1167">
        <v>0</v>
      </c>
      <c r="F117" s="1167">
        <v>0</v>
      </c>
      <c r="G117" s="1167">
        <f>GENERAL!V73</f>
        <v>48079900.000000007</v>
      </c>
      <c r="H117" s="1167">
        <f>GENERAL!V76</f>
        <v>16500000.000000002</v>
      </c>
      <c r="I117" s="1167">
        <f t="shared" si="3"/>
        <v>64579900.000000007</v>
      </c>
    </row>
    <row r="118" spans="2:9" hidden="1" outlineLevel="1">
      <c r="B118" s="1173">
        <v>43270</v>
      </c>
      <c r="C118" s="1167">
        <v>0</v>
      </c>
      <c r="D118" s="1167">
        <v>0</v>
      </c>
      <c r="E118" s="1167">
        <v>0</v>
      </c>
      <c r="F118" s="1167">
        <v>0</v>
      </c>
      <c r="G118" s="1167">
        <f>GENERAL!W73</f>
        <v>48079900.000000007</v>
      </c>
      <c r="H118" s="1167">
        <f>GENERAL!W76</f>
        <v>16500000.000000002</v>
      </c>
      <c r="I118" s="1167">
        <f t="shared" si="3"/>
        <v>64579900.000000007</v>
      </c>
    </row>
    <row r="119" spans="2:9" hidden="1" outlineLevel="1">
      <c r="B119" s="1173">
        <v>43271</v>
      </c>
      <c r="C119" s="1167">
        <v>0</v>
      </c>
      <c r="D119" s="1167">
        <v>0</v>
      </c>
      <c r="E119" s="1167">
        <v>0</v>
      </c>
      <c r="F119" s="1167">
        <v>0</v>
      </c>
      <c r="G119" s="1167">
        <f>GENERAL!X73</f>
        <v>48079900.000000007</v>
      </c>
      <c r="H119" s="1167">
        <f>GENERAL!X76</f>
        <v>16500000.000000002</v>
      </c>
      <c r="I119" s="1167">
        <f t="shared" si="3"/>
        <v>64579900.000000007</v>
      </c>
    </row>
    <row r="120" spans="2:9" hidden="1" outlineLevel="1">
      <c r="B120" s="1173">
        <v>43272</v>
      </c>
      <c r="C120" s="1167">
        <v>0</v>
      </c>
      <c r="D120" s="1167">
        <v>0</v>
      </c>
      <c r="E120" s="1167">
        <v>0</v>
      </c>
      <c r="F120" s="1167">
        <v>0</v>
      </c>
      <c r="G120" s="1167">
        <f>GENERAL!Y73</f>
        <v>63518400.000000007</v>
      </c>
      <c r="H120" s="1167">
        <f>GENERAL!Y76</f>
        <v>16500000.000000002</v>
      </c>
      <c r="I120" s="1167">
        <f t="shared" si="3"/>
        <v>80018400.000000015</v>
      </c>
    </row>
    <row r="121" spans="2:9" hidden="1" outlineLevel="1">
      <c r="B121" s="1173">
        <v>43273</v>
      </c>
      <c r="C121" s="1167">
        <v>0</v>
      </c>
      <c r="D121" s="1167">
        <v>0</v>
      </c>
      <c r="E121" s="1167">
        <v>0</v>
      </c>
      <c r="F121" s="1167">
        <v>0</v>
      </c>
      <c r="G121" s="1167">
        <f>GENERAL!Z73</f>
        <v>63518400.000000007</v>
      </c>
      <c r="H121" s="1167">
        <f>GENERAL!Z76</f>
        <v>24989800.000000004</v>
      </c>
      <c r="I121" s="1167">
        <f t="shared" si="3"/>
        <v>88508200.000000015</v>
      </c>
    </row>
    <row r="122" spans="2:9" hidden="1" outlineLevel="1">
      <c r="B122" s="1173">
        <v>43274</v>
      </c>
      <c r="C122" s="1167">
        <v>0</v>
      </c>
      <c r="D122" s="1167">
        <v>0</v>
      </c>
      <c r="E122" s="1167">
        <v>0</v>
      </c>
      <c r="F122" s="1167">
        <v>0</v>
      </c>
      <c r="G122" s="1167">
        <f>GENERAL!AA73</f>
        <v>63518400.000000007</v>
      </c>
      <c r="H122" s="1167">
        <f>GENERAL!AA76</f>
        <v>24989800.000000004</v>
      </c>
      <c r="I122" s="1167">
        <f t="shared" si="3"/>
        <v>88508200.000000015</v>
      </c>
    </row>
    <row r="123" spans="2:9" hidden="1" outlineLevel="1">
      <c r="B123" s="1173">
        <v>43275</v>
      </c>
      <c r="C123" s="1167">
        <v>0</v>
      </c>
      <c r="D123" s="1167">
        <v>0</v>
      </c>
      <c r="E123" s="1167">
        <v>0</v>
      </c>
      <c r="F123" s="1167">
        <v>0</v>
      </c>
      <c r="G123" s="1167">
        <f>GENERAL!AB73</f>
        <v>63518400.000000007</v>
      </c>
      <c r="H123" s="1167">
        <f>GENERAL!AB76</f>
        <v>24989800.000000004</v>
      </c>
      <c r="I123" s="1167">
        <f t="shared" si="3"/>
        <v>88508200.000000015</v>
      </c>
    </row>
    <row r="124" spans="2:9" hidden="1" outlineLevel="1">
      <c r="B124" s="1173">
        <v>43276</v>
      </c>
      <c r="C124" s="1167">
        <v>0</v>
      </c>
      <c r="D124" s="1167">
        <v>0</v>
      </c>
      <c r="E124" s="1167">
        <v>0</v>
      </c>
      <c r="F124" s="1167">
        <v>0</v>
      </c>
      <c r="G124" s="1167">
        <f>GENERAL!AC73</f>
        <v>102821400.00000001</v>
      </c>
      <c r="H124" s="1167">
        <f>GENERAL!AC76</f>
        <v>24989800.000000004</v>
      </c>
      <c r="I124" s="1167">
        <f t="shared" si="3"/>
        <v>127811200.00000001</v>
      </c>
    </row>
    <row r="125" spans="2:9" hidden="1" outlineLevel="1">
      <c r="B125" s="1173">
        <v>43277</v>
      </c>
      <c r="C125" s="1167">
        <v>0</v>
      </c>
      <c r="D125" s="1167">
        <v>0</v>
      </c>
      <c r="E125" s="1167">
        <v>0</v>
      </c>
      <c r="F125" s="1167">
        <v>0</v>
      </c>
      <c r="G125" s="1167">
        <f>GENERAL!AD73</f>
        <v>102821400.00000001</v>
      </c>
      <c r="H125" s="1167">
        <f>GENERAL!AD76</f>
        <v>24989800.000000004</v>
      </c>
      <c r="I125" s="1167">
        <f t="shared" si="3"/>
        <v>127811200.00000001</v>
      </c>
    </row>
    <row r="126" spans="2:9" hidden="1" outlineLevel="1">
      <c r="B126" s="1173">
        <v>43278</v>
      </c>
      <c r="C126" s="1167">
        <v>0</v>
      </c>
      <c r="D126" s="1167">
        <v>0</v>
      </c>
      <c r="E126" s="1167">
        <v>0</v>
      </c>
      <c r="F126" s="1167">
        <v>0</v>
      </c>
      <c r="G126" s="1167">
        <f>GENERAL!AE73</f>
        <v>102821400.00000001</v>
      </c>
      <c r="H126" s="1167">
        <f>GENERAL!AE76</f>
        <v>27563800.000000004</v>
      </c>
      <c r="I126" s="1167">
        <f t="shared" si="3"/>
        <v>130385200.00000001</v>
      </c>
    </row>
    <row r="127" spans="2:9" hidden="1" outlineLevel="1">
      <c r="B127" s="1173">
        <v>43279</v>
      </c>
      <c r="C127" s="1167">
        <v>0</v>
      </c>
      <c r="D127" s="1167">
        <v>0</v>
      </c>
      <c r="E127" s="1167">
        <v>0</v>
      </c>
      <c r="F127" s="1167">
        <v>0</v>
      </c>
      <c r="G127" s="1167">
        <f>GENERAL!AF73</f>
        <v>102821400.00000001</v>
      </c>
      <c r="H127" s="1167">
        <f>GENERAL!AF76</f>
        <v>27563800.000000004</v>
      </c>
      <c r="I127" s="1167">
        <f t="shared" si="3"/>
        <v>130385200.00000001</v>
      </c>
    </row>
    <row r="128" spans="2:9" ht="13.5" hidden="1" outlineLevel="1" thickBot="1">
      <c r="B128" s="1174">
        <v>43280</v>
      </c>
      <c r="C128" s="1170">
        <v>0</v>
      </c>
      <c r="D128" s="1170">
        <v>0</v>
      </c>
      <c r="E128" s="1170">
        <v>0</v>
      </c>
      <c r="F128" s="1170">
        <v>0</v>
      </c>
      <c r="G128" s="1170">
        <f>GENERAL!AG73</f>
        <v>117819900.00000001</v>
      </c>
      <c r="H128" s="1170">
        <f>GENERAL!AG76</f>
        <v>27838800</v>
      </c>
      <c r="I128" s="1170">
        <f t="shared" si="3"/>
        <v>145658700</v>
      </c>
    </row>
    <row r="129" spans="2:9" s="1646" customFormat="1" ht="13.5" collapsed="1" thickBot="1">
      <c r="B129" s="1641">
        <v>43281</v>
      </c>
      <c r="C129" s="1642">
        <v>0</v>
      </c>
      <c r="D129" s="1642">
        <v>0</v>
      </c>
      <c r="E129" s="1642">
        <v>0</v>
      </c>
      <c r="F129" s="1642">
        <v>0</v>
      </c>
      <c r="G129" s="1643">
        <f>GENERAL!AH73</f>
        <v>117819900.00000001</v>
      </c>
      <c r="H129" s="1644">
        <f>GENERAL!AH76</f>
        <v>27838800</v>
      </c>
      <c r="I129" s="1645">
        <f>SUM(C129,D129,E129,F129,G129,H129)</f>
        <v>145658700</v>
      </c>
    </row>
    <row r="130" spans="2:9" hidden="1" outlineLevel="1">
      <c r="B130" s="1637">
        <v>43282</v>
      </c>
      <c r="C130" s="1175">
        <v>0</v>
      </c>
      <c r="D130" s="1175">
        <v>0</v>
      </c>
      <c r="E130" s="1175">
        <v>0</v>
      </c>
      <c r="F130" s="1175">
        <v>0</v>
      </c>
      <c r="G130" s="1175">
        <f>GENERAL!E80</f>
        <v>0</v>
      </c>
      <c r="H130" s="1175">
        <f>GENERAL!E83</f>
        <v>0</v>
      </c>
      <c r="I130" s="1175">
        <f>SUM(C130,D130,E130,F130,G130,H130)</f>
        <v>0</v>
      </c>
    </row>
    <row r="131" spans="2:9" hidden="1" outlineLevel="1">
      <c r="B131" s="1638">
        <v>43283</v>
      </c>
      <c r="C131" s="1167">
        <v>0</v>
      </c>
      <c r="D131" s="1167">
        <v>0</v>
      </c>
      <c r="E131" s="1167">
        <v>0</v>
      </c>
      <c r="F131" s="1167">
        <v>0</v>
      </c>
      <c r="G131" s="1167">
        <f>GENERAL!F80</f>
        <v>41233500</v>
      </c>
      <c r="H131" s="1167">
        <f>GENERAL!F83</f>
        <v>440000.00000000006</v>
      </c>
      <c r="I131" s="1167">
        <f t="shared" ref="I131:I160" si="4">SUM(C131,D131,E131,F131,G131,H131)</f>
        <v>41673500</v>
      </c>
    </row>
    <row r="132" spans="2:9" hidden="1" outlineLevel="1">
      <c r="B132" s="1638">
        <v>43284</v>
      </c>
      <c r="C132" s="1167">
        <v>0</v>
      </c>
      <c r="D132" s="1167">
        <v>0</v>
      </c>
      <c r="E132" s="1167">
        <v>0</v>
      </c>
      <c r="F132" s="1167">
        <v>0</v>
      </c>
      <c r="G132" s="1167">
        <f>GENERAL!G80</f>
        <v>41233500</v>
      </c>
      <c r="H132" s="1167">
        <f>GENERAL!G83</f>
        <v>440000.00000000006</v>
      </c>
      <c r="I132" s="1167">
        <f t="shared" si="4"/>
        <v>41673500</v>
      </c>
    </row>
    <row r="133" spans="2:9" hidden="1" outlineLevel="1">
      <c r="B133" s="1638">
        <v>43285</v>
      </c>
      <c r="C133" s="1167">
        <v>0</v>
      </c>
      <c r="D133" s="1167">
        <v>0</v>
      </c>
      <c r="E133" s="1167">
        <v>0</v>
      </c>
      <c r="F133" s="1167">
        <v>0</v>
      </c>
      <c r="G133" s="1167">
        <f>GENERAL!H80</f>
        <v>41233500</v>
      </c>
      <c r="H133" s="1167">
        <f>GENERAL!H83</f>
        <v>440000.00000000006</v>
      </c>
      <c r="I133" s="1167">
        <f t="shared" si="4"/>
        <v>41673500</v>
      </c>
    </row>
    <row r="134" spans="2:9" hidden="1" outlineLevel="1">
      <c r="B134" s="1638">
        <v>43286</v>
      </c>
      <c r="C134" s="1167">
        <v>0</v>
      </c>
      <c r="D134" s="1167">
        <v>0</v>
      </c>
      <c r="E134" s="1167">
        <v>0</v>
      </c>
      <c r="F134" s="1167">
        <v>0</v>
      </c>
      <c r="G134" s="1167">
        <f>GENERAL!I80</f>
        <v>44225500</v>
      </c>
      <c r="H134" s="1167">
        <f>GENERAL!I83</f>
        <v>550000</v>
      </c>
      <c r="I134" s="1167">
        <f t="shared" si="4"/>
        <v>44775500</v>
      </c>
    </row>
    <row r="135" spans="2:9" hidden="1" outlineLevel="1">
      <c r="B135" s="1638">
        <v>43287</v>
      </c>
      <c r="C135" s="1167">
        <v>0</v>
      </c>
      <c r="D135" s="1167">
        <v>0</v>
      </c>
      <c r="E135" s="1167">
        <v>0</v>
      </c>
      <c r="F135" s="1167">
        <v>0</v>
      </c>
      <c r="G135" s="1167">
        <f>GENERAL!J80</f>
        <v>44225500</v>
      </c>
      <c r="H135" s="1167">
        <f>GENERAL!J83</f>
        <v>550000</v>
      </c>
      <c r="I135" s="1167">
        <f t="shared" si="4"/>
        <v>44775500</v>
      </c>
    </row>
    <row r="136" spans="2:9" hidden="1" outlineLevel="1">
      <c r="B136" s="1638">
        <v>43288</v>
      </c>
      <c r="C136" s="1167">
        <v>0</v>
      </c>
      <c r="D136" s="1167">
        <v>0</v>
      </c>
      <c r="E136" s="1167">
        <v>0</v>
      </c>
      <c r="F136" s="1167">
        <v>0</v>
      </c>
      <c r="G136" s="1167">
        <f>GENERAL!K80</f>
        <v>56148400.000000007</v>
      </c>
      <c r="H136" s="1167">
        <f>GENERAL!K83</f>
        <v>550000</v>
      </c>
      <c r="I136" s="1167">
        <f t="shared" si="4"/>
        <v>56698400.000000007</v>
      </c>
    </row>
    <row r="137" spans="2:9" hidden="1" outlineLevel="1">
      <c r="B137" s="1638">
        <v>43289</v>
      </c>
      <c r="C137" s="1167">
        <v>0</v>
      </c>
      <c r="D137" s="1167">
        <v>0</v>
      </c>
      <c r="E137" s="1167">
        <v>0</v>
      </c>
      <c r="F137" s="1167">
        <v>0</v>
      </c>
      <c r="G137" s="1167">
        <f>GENERAL!L80</f>
        <v>56148400.000000007</v>
      </c>
      <c r="H137" s="1167">
        <f>GENERAL!L83</f>
        <v>550000</v>
      </c>
      <c r="I137" s="1167">
        <f t="shared" si="4"/>
        <v>56698400.000000007</v>
      </c>
    </row>
    <row r="138" spans="2:9" hidden="1" outlineLevel="1">
      <c r="B138" s="1638">
        <v>43290</v>
      </c>
      <c r="C138" s="1167">
        <v>0</v>
      </c>
      <c r="D138" s="1167">
        <v>0</v>
      </c>
      <c r="E138" s="1167">
        <v>0</v>
      </c>
      <c r="F138" s="1167">
        <v>0</v>
      </c>
      <c r="G138" s="1167">
        <f>GENERAL!M80</f>
        <v>69348400</v>
      </c>
      <c r="H138" s="1167">
        <f>GENERAL!M83</f>
        <v>550000</v>
      </c>
      <c r="I138" s="1167">
        <f t="shared" si="4"/>
        <v>69898400</v>
      </c>
    </row>
    <row r="139" spans="2:9" hidden="1" outlineLevel="1">
      <c r="B139" s="1638">
        <v>43291</v>
      </c>
      <c r="C139" s="1167">
        <v>0</v>
      </c>
      <c r="D139" s="1167">
        <v>0</v>
      </c>
      <c r="E139" s="1167">
        <v>0</v>
      </c>
      <c r="F139" s="1167">
        <v>0</v>
      </c>
      <c r="G139" s="1167">
        <f>GENERAL!N80</f>
        <v>85369900</v>
      </c>
      <c r="H139" s="1167">
        <f>GENERAL!N83</f>
        <v>550000</v>
      </c>
      <c r="I139" s="1167">
        <f t="shared" si="4"/>
        <v>85919900</v>
      </c>
    </row>
    <row r="140" spans="2:9" hidden="1" outlineLevel="1">
      <c r="B140" s="1638">
        <v>43292</v>
      </c>
      <c r="C140" s="1167">
        <v>0</v>
      </c>
      <c r="D140" s="1167">
        <v>0</v>
      </c>
      <c r="E140" s="1167">
        <v>0</v>
      </c>
      <c r="F140" s="1167">
        <v>0</v>
      </c>
      <c r="G140" s="1167">
        <f>GENERAL!O80</f>
        <v>85369900</v>
      </c>
      <c r="H140" s="1167">
        <f>GENERAL!O83</f>
        <v>550000</v>
      </c>
      <c r="I140" s="1167">
        <f t="shared" si="4"/>
        <v>85919900</v>
      </c>
    </row>
    <row r="141" spans="2:9" hidden="1" outlineLevel="1">
      <c r="B141" s="1638">
        <v>43293</v>
      </c>
      <c r="C141" s="1167">
        <v>0</v>
      </c>
      <c r="D141" s="1167">
        <v>0</v>
      </c>
      <c r="E141" s="1167">
        <v>0</v>
      </c>
      <c r="F141" s="1167">
        <v>0</v>
      </c>
      <c r="G141" s="1167">
        <f>GENERAL!P80</f>
        <v>85864900</v>
      </c>
      <c r="H141" s="1167">
        <f>GENERAL!P83</f>
        <v>550000</v>
      </c>
      <c r="I141" s="1167">
        <f t="shared" si="4"/>
        <v>86414900</v>
      </c>
    </row>
    <row r="142" spans="2:9" hidden="1" outlineLevel="1">
      <c r="B142" s="1638">
        <v>43294</v>
      </c>
      <c r="C142" s="1167">
        <v>0</v>
      </c>
      <c r="D142" s="1167">
        <v>0</v>
      </c>
      <c r="E142" s="1167">
        <v>0</v>
      </c>
      <c r="F142" s="1167">
        <v>0</v>
      </c>
      <c r="G142" s="1167">
        <f>GENERAL!Q80</f>
        <v>85864900</v>
      </c>
      <c r="H142" s="1167">
        <f>GENERAL!Q83</f>
        <v>550000</v>
      </c>
      <c r="I142" s="1167">
        <f t="shared" si="4"/>
        <v>86414900</v>
      </c>
    </row>
    <row r="143" spans="2:9" hidden="1" outlineLevel="1">
      <c r="B143" s="1638">
        <v>43295</v>
      </c>
      <c r="C143" s="1167">
        <v>0</v>
      </c>
      <c r="D143" s="1167">
        <v>0</v>
      </c>
      <c r="E143" s="1167">
        <v>0</v>
      </c>
      <c r="F143" s="1167">
        <v>0</v>
      </c>
      <c r="G143" s="1167">
        <f>GENERAL!R80</f>
        <v>89076900</v>
      </c>
      <c r="H143" s="1167">
        <f>GENERAL!R83</f>
        <v>550000</v>
      </c>
      <c r="I143" s="1167">
        <f t="shared" si="4"/>
        <v>89626900</v>
      </c>
    </row>
    <row r="144" spans="2:9" hidden="1" outlineLevel="1">
      <c r="B144" s="1638">
        <v>43296</v>
      </c>
      <c r="C144" s="1167">
        <v>0</v>
      </c>
      <c r="D144" s="1167">
        <v>0</v>
      </c>
      <c r="E144" s="1167">
        <v>0</v>
      </c>
      <c r="F144" s="1167">
        <v>0</v>
      </c>
      <c r="G144" s="1167">
        <f>GENERAL!S80</f>
        <v>89076900</v>
      </c>
      <c r="H144" s="1167">
        <f>GENERAL!S83</f>
        <v>550000</v>
      </c>
      <c r="I144" s="1167">
        <f t="shared" si="4"/>
        <v>89626900</v>
      </c>
    </row>
    <row r="145" spans="2:10" hidden="1" outlineLevel="1">
      <c r="B145" s="1638">
        <v>43297</v>
      </c>
      <c r="C145" s="1167">
        <v>0</v>
      </c>
      <c r="D145" s="1167">
        <v>0</v>
      </c>
      <c r="E145" s="1167">
        <v>0</v>
      </c>
      <c r="F145" s="1167">
        <v>0</v>
      </c>
      <c r="G145" s="1167">
        <f>GENERAL!T80</f>
        <v>89076900</v>
      </c>
      <c r="H145" s="1167">
        <f>GENERAL!T83</f>
        <v>550000</v>
      </c>
      <c r="I145" s="1167">
        <f t="shared" si="4"/>
        <v>89626900</v>
      </c>
    </row>
    <row r="146" spans="2:10" hidden="1" outlineLevel="1">
      <c r="B146" s="1638">
        <v>43298</v>
      </c>
      <c r="C146" s="1167">
        <v>0</v>
      </c>
      <c r="D146" s="1167">
        <v>0</v>
      </c>
      <c r="E146" s="1167">
        <v>0</v>
      </c>
      <c r="F146" s="1167">
        <v>0</v>
      </c>
      <c r="G146" s="1167">
        <f>GENERAL!U80</f>
        <v>100076900.00000001</v>
      </c>
      <c r="H146" s="1167">
        <f>GENERAL!U83</f>
        <v>3465000.0000000005</v>
      </c>
      <c r="I146" s="1167">
        <f t="shared" si="4"/>
        <v>103541900.00000001</v>
      </c>
    </row>
    <row r="147" spans="2:10" hidden="1" outlineLevel="1">
      <c r="B147" s="1638">
        <v>43299</v>
      </c>
      <c r="C147" s="1167">
        <v>0</v>
      </c>
      <c r="D147" s="1167">
        <v>0</v>
      </c>
      <c r="E147" s="1167">
        <v>0</v>
      </c>
      <c r="F147" s="1167">
        <v>0</v>
      </c>
      <c r="G147" s="1167">
        <f>GENERAL!V80</f>
        <v>104278900.00000001</v>
      </c>
      <c r="H147" s="1167">
        <f>GENERAL!V83</f>
        <v>3465000.0000000005</v>
      </c>
      <c r="I147" s="1167">
        <f t="shared" si="4"/>
        <v>107743900.00000001</v>
      </c>
    </row>
    <row r="148" spans="2:10" hidden="1" outlineLevel="1">
      <c r="B148" s="1638">
        <v>43300</v>
      </c>
      <c r="C148" s="1167">
        <v>0</v>
      </c>
      <c r="D148" s="1167">
        <v>0</v>
      </c>
      <c r="E148" s="1167">
        <v>0</v>
      </c>
      <c r="F148" s="1167">
        <v>0</v>
      </c>
      <c r="G148" s="1167">
        <f>GENERAL!W80</f>
        <v>118479900.00000001</v>
      </c>
      <c r="H148" s="1167">
        <f>GENERAL!W83</f>
        <v>3465000.0000000005</v>
      </c>
      <c r="I148" s="1167">
        <f t="shared" si="4"/>
        <v>121944900.00000001</v>
      </c>
    </row>
    <row r="149" spans="2:10" hidden="1" outlineLevel="1">
      <c r="B149" s="1638">
        <v>43301</v>
      </c>
      <c r="C149" s="1167">
        <v>0</v>
      </c>
      <c r="D149" s="1167">
        <v>0</v>
      </c>
      <c r="E149" s="1167">
        <v>0</v>
      </c>
      <c r="F149" s="1167">
        <v>0</v>
      </c>
      <c r="G149" s="1167">
        <f>GENERAL!X80</f>
        <v>121251900.00000001</v>
      </c>
      <c r="H149" s="1167">
        <f>GENERAL!X83</f>
        <v>3663000.0000000005</v>
      </c>
      <c r="I149" s="1167">
        <f t="shared" si="4"/>
        <v>124914900.00000001</v>
      </c>
    </row>
    <row r="150" spans="2:10" hidden="1" outlineLevel="1">
      <c r="B150" s="1638">
        <v>43302</v>
      </c>
      <c r="C150" s="1167">
        <v>0</v>
      </c>
      <c r="D150" s="1167">
        <v>0</v>
      </c>
      <c r="E150" s="1167">
        <v>0</v>
      </c>
      <c r="F150" s="1167">
        <v>0</v>
      </c>
      <c r="G150" s="1167">
        <f>GENERAL!Y80</f>
        <v>121251900.00000001</v>
      </c>
      <c r="H150" s="1167">
        <f>GENERAL!Y83</f>
        <v>3663000.0000000005</v>
      </c>
      <c r="I150" s="1167">
        <f t="shared" si="4"/>
        <v>124914900.00000001</v>
      </c>
    </row>
    <row r="151" spans="2:10" hidden="1" outlineLevel="1">
      <c r="B151" s="1638">
        <v>43303</v>
      </c>
      <c r="C151" s="1167">
        <v>0</v>
      </c>
      <c r="D151" s="1167">
        <v>0</v>
      </c>
      <c r="E151" s="1167">
        <v>0</v>
      </c>
      <c r="F151" s="1167">
        <v>0</v>
      </c>
      <c r="G151" s="1167">
        <f>GENERAL!Z80</f>
        <v>121251900.00000001</v>
      </c>
      <c r="H151" s="1167">
        <f>GENERAL!Z83</f>
        <v>3663000.0000000005</v>
      </c>
      <c r="I151" s="1167">
        <f t="shared" si="4"/>
        <v>124914900.00000001</v>
      </c>
    </row>
    <row r="152" spans="2:10" hidden="1" outlineLevel="1">
      <c r="B152" s="1638">
        <v>43304</v>
      </c>
      <c r="C152" s="1167">
        <v>0</v>
      </c>
      <c r="D152" s="1167">
        <v>0</v>
      </c>
      <c r="E152" s="1167">
        <v>0</v>
      </c>
      <c r="F152" s="1167">
        <v>0</v>
      </c>
      <c r="G152" s="1167">
        <f>GENERAL!AA80</f>
        <v>147552900</v>
      </c>
      <c r="H152" s="1167">
        <f>GENERAL!AA83</f>
        <v>3663000.0000000005</v>
      </c>
      <c r="I152" s="1167">
        <f t="shared" si="4"/>
        <v>151215900</v>
      </c>
    </row>
    <row r="153" spans="2:10" hidden="1" outlineLevel="1">
      <c r="B153" s="1638">
        <v>43305</v>
      </c>
      <c r="C153" s="1167">
        <v>0</v>
      </c>
      <c r="D153" s="1167">
        <v>0</v>
      </c>
      <c r="E153" s="1167">
        <v>0</v>
      </c>
      <c r="F153" s="1167">
        <v>0</v>
      </c>
      <c r="G153" s="1167">
        <f>GENERAL!AB80</f>
        <v>147552900</v>
      </c>
      <c r="H153" s="1167">
        <f>GENERAL!AB83</f>
        <v>3663000.0000000005</v>
      </c>
      <c r="I153" s="1167">
        <f t="shared" si="4"/>
        <v>151215900</v>
      </c>
    </row>
    <row r="154" spans="2:10" hidden="1" outlineLevel="1">
      <c r="B154" s="1638">
        <v>43306</v>
      </c>
      <c r="C154" s="1167">
        <v>0</v>
      </c>
      <c r="D154" s="1167">
        <v>0</v>
      </c>
      <c r="E154" s="1167">
        <v>0</v>
      </c>
      <c r="F154" s="1167">
        <v>0</v>
      </c>
      <c r="G154" s="1167">
        <f>GENERAL!AC80</f>
        <v>147552900</v>
      </c>
      <c r="H154" s="1167">
        <f>GENERAL!AC83</f>
        <v>3663000.0000000005</v>
      </c>
      <c r="I154" s="1167">
        <f t="shared" si="4"/>
        <v>151215900</v>
      </c>
      <c r="J154" s="1630"/>
    </row>
    <row r="155" spans="2:10" hidden="1" outlineLevel="1">
      <c r="B155" s="1638">
        <v>43307</v>
      </c>
      <c r="C155" s="1167">
        <v>0</v>
      </c>
      <c r="D155" s="1167">
        <v>0</v>
      </c>
      <c r="E155" s="1167">
        <v>0</v>
      </c>
      <c r="F155" s="1167">
        <v>0</v>
      </c>
      <c r="G155" s="1167">
        <f>GENERAL!AD80</f>
        <v>147552900</v>
      </c>
      <c r="H155" s="1167">
        <f>GENERAL!AD83</f>
        <v>3663000.0000000005</v>
      </c>
      <c r="I155" s="1167">
        <f t="shared" si="4"/>
        <v>151215900</v>
      </c>
    </row>
    <row r="156" spans="2:10" hidden="1" outlineLevel="1">
      <c r="B156" s="1638">
        <v>43308</v>
      </c>
      <c r="C156" s="1167">
        <v>0</v>
      </c>
      <c r="D156" s="1167">
        <v>0</v>
      </c>
      <c r="E156" s="1167">
        <v>0</v>
      </c>
      <c r="F156" s="1167">
        <v>0</v>
      </c>
      <c r="G156" s="1167">
        <f>GENERAL!AE80</f>
        <v>147552900</v>
      </c>
      <c r="H156" s="1167">
        <f>GENERAL!AE83</f>
        <v>3663000.0000000005</v>
      </c>
      <c r="I156" s="1167">
        <f t="shared" si="4"/>
        <v>151215900</v>
      </c>
    </row>
    <row r="157" spans="2:10" hidden="1" outlineLevel="1">
      <c r="B157" s="1638">
        <v>43309</v>
      </c>
      <c r="C157" s="1167">
        <v>0</v>
      </c>
      <c r="D157" s="1167">
        <v>0</v>
      </c>
      <c r="E157" s="1167">
        <v>0</v>
      </c>
      <c r="F157" s="1167">
        <v>0</v>
      </c>
      <c r="G157" s="1167">
        <f>GENERAL!AF80</f>
        <v>164421400</v>
      </c>
      <c r="H157" s="1167">
        <f>GENERAL!AF83</f>
        <v>3663000.0000000005</v>
      </c>
      <c r="I157" s="1167">
        <f t="shared" si="4"/>
        <v>168084400</v>
      </c>
    </row>
    <row r="158" spans="2:10" hidden="1" outlineLevel="1">
      <c r="B158" s="1638">
        <v>43310</v>
      </c>
      <c r="C158" s="1167">
        <v>0</v>
      </c>
      <c r="D158" s="1167">
        <v>0</v>
      </c>
      <c r="E158" s="1167">
        <v>0</v>
      </c>
      <c r="F158" s="1167">
        <v>0</v>
      </c>
      <c r="G158" s="1167">
        <f>GENERAL!AG80</f>
        <v>164421400</v>
      </c>
      <c r="H158" s="1167">
        <f>GENERAL!AG83</f>
        <v>3663000.0000000005</v>
      </c>
      <c r="I158" s="1167">
        <f t="shared" si="4"/>
        <v>168084400</v>
      </c>
    </row>
    <row r="159" spans="2:10" ht="13.5" hidden="1" outlineLevel="1" thickBot="1">
      <c r="B159" s="1639">
        <v>43311</v>
      </c>
      <c r="C159" s="1170">
        <v>0</v>
      </c>
      <c r="D159" s="1170">
        <v>0</v>
      </c>
      <c r="E159" s="1170">
        <v>0</v>
      </c>
      <c r="F159" s="1170">
        <v>0</v>
      </c>
      <c r="G159" s="1170">
        <f>GENERAL!AH80</f>
        <v>164421400</v>
      </c>
      <c r="H159" s="1170">
        <f>GENERAL!AH83</f>
        <v>3663000.0000000005</v>
      </c>
      <c r="I159" s="1170">
        <f t="shared" si="4"/>
        <v>168084400</v>
      </c>
    </row>
    <row r="160" spans="2:10" s="1188" customFormat="1" ht="13.5" collapsed="1" thickBot="1">
      <c r="B160" s="1189">
        <v>43312</v>
      </c>
      <c r="C160" s="1632">
        <v>0</v>
      </c>
      <c r="D160" s="1632">
        <v>0</v>
      </c>
      <c r="E160" s="1632">
        <v>0</v>
      </c>
      <c r="F160" s="1632">
        <v>0</v>
      </c>
      <c r="G160" s="1632">
        <f>GENERAL!AI80</f>
        <v>164421400</v>
      </c>
      <c r="H160" s="1632">
        <f>GENERAL!AI83</f>
        <v>3663000.0000000005</v>
      </c>
      <c r="I160" s="1640">
        <f t="shared" si="4"/>
        <v>168084400</v>
      </c>
    </row>
    <row r="161" spans="2:9" outlineLevel="1">
      <c r="B161" s="1655">
        <v>43313</v>
      </c>
      <c r="C161" s="1164">
        <v>0</v>
      </c>
      <c r="D161" s="1164">
        <v>0</v>
      </c>
      <c r="E161" s="1164">
        <v>0</v>
      </c>
      <c r="F161" s="1164">
        <v>0</v>
      </c>
      <c r="G161" s="1164">
        <f>GENERAL!E87</f>
        <v>0</v>
      </c>
      <c r="H161" s="1164">
        <f>GENERAL!AI84</f>
        <v>3663000.0000000005</v>
      </c>
      <c r="I161" s="1164">
        <f t="shared" ref="I161:I191" si="5">SUM(C161,D161,E161,F161,G161,H161)</f>
        <v>3663000.0000000005</v>
      </c>
    </row>
    <row r="162" spans="2:9" outlineLevel="1">
      <c r="B162" s="1654">
        <v>43314</v>
      </c>
      <c r="C162" s="1167">
        <v>0</v>
      </c>
      <c r="D162" s="1167">
        <v>0</v>
      </c>
      <c r="E162" s="1167">
        <v>0</v>
      </c>
      <c r="F162" s="1167">
        <v>0</v>
      </c>
      <c r="G162" s="1164">
        <f>GENERAL!F87</f>
        <v>462000.00000000006</v>
      </c>
      <c r="H162" s="1167">
        <f>GENERAL!AI86</f>
        <v>0</v>
      </c>
      <c r="I162" s="1167">
        <f t="shared" si="5"/>
        <v>462000.00000000006</v>
      </c>
    </row>
    <row r="163" spans="2:9" outlineLevel="1">
      <c r="B163" s="1654">
        <v>43315</v>
      </c>
      <c r="C163" s="1167">
        <v>0</v>
      </c>
      <c r="D163" s="1167">
        <v>0</v>
      </c>
      <c r="E163" s="1167">
        <v>0</v>
      </c>
      <c r="F163" s="1167">
        <v>0</v>
      </c>
      <c r="G163" s="1164">
        <f>GENERAL!G87</f>
        <v>4251500</v>
      </c>
      <c r="H163" s="1167">
        <f>GENERAL!AI87</f>
        <v>0</v>
      </c>
      <c r="I163" s="1167">
        <f t="shared" si="5"/>
        <v>4251500</v>
      </c>
    </row>
    <row r="164" spans="2:9" outlineLevel="1">
      <c r="B164" s="1654">
        <v>43316</v>
      </c>
      <c r="C164" s="1167">
        <v>0</v>
      </c>
      <c r="D164" s="1167">
        <v>0</v>
      </c>
      <c r="E164" s="1167">
        <v>0</v>
      </c>
      <c r="F164" s="1167">
        <v>0</v>
      </c>
      <c r="G164" s="1164">
        <f>GENERAL!H87</f>
        <v>4251500</v>
      </c>
      <c r="H164" s="1167">
        <f>GENERAL!AI88</f>
        <v>0</v>
      </c>
      <c r="I164" s="1167">
        <f t="shared" si="5"/>
        <v>4251500</v>
      </c>
    </row>
    <row r="165" spans="2:9" outlineLevel="1">
      <c r="B165" s="1654">
        <v>43317</v>
      </c>
      <c r="C165" s="1167">
        <v>0</v>
      </c>
      <c r="D165" s="1167">
        <v>0</v>
      </c>
      <c r="E165" s="1167">
        <v>0</v>
      </c>
      <c r="F165" s="1167">
        <v>0</v>
      </c>
      <c r="G165" s="1164">
        <f>GENERAL!I87</f>
        <v>4251500</v>
      </c>
      <c r="H165" s="1167">
        <f>GENERAL!AI89</f>
        <v>0</v>
      </c>
      <c r="I165" s="1167">
        <f t="shared" si="5"/>
        <v>4251500</v>
      </c>
    </row>
    <row r="166" spans="2:9" outlineLevel="1">
      <c r="B166" s="1654">
        <v>43318</v>
      </c>
      <c r="C166" s="1167">
        <v>0</v>
      </c>
      <c r="D166" s="1167">
        <v>0</v>
      </c>
      <c r="E166" s="1167">
        <v>0</v>
      </c>
      <c r="F166" s="1167">
        <v>0</v>
      </c>
      <c r="G166" s="1164">
        <f>GENERAL!J87</f>
        <v>4251500</v>
      </c>
      <c r="H166" s="1167">
        <f>GENERAL!AI90</f>
        <v>0</v>
      </c>
      <c r="I166" s="1167">
        <f t="shared" si="5"/>
        <v>4251500</v>
      </c>
    </row>
    <row r="167" spans="2:9" outlineLevel="1">
      <c r="B167" s="1654">
        <v>43319</v>
      </c>
      <c r="C167" s="1167">
        <v>0</v>
      </c>
      <c r="D167" s="1167">
        <v>0</v>
      </c>
      <c r="E167" s="1167">
        <v>0</v>
      </c>
      <c r="F167" s="1167">
        <v>0</v>
      </c>
      <c r="G167" s="1164">
        <f>GENERAL!K87</f>
        <v>4251500</v>
      </c>
      <c r="H167" s="1167">
        <f>GENERAL!AI91</f>
        <v>0</v>
      </c>
      <c r="I167" s="1167">
        <f t="shared" si="5"/>
        <v>4251500</v>
      </c>
    </row>
    <row r="168" spans="2:9" outlineLevel="1">
      <c r="B168" s="1654">
        <v>43320</v>
      </c>
      <c r="C168" s="1167">
        <v>0</v>
      </c>
      <c r="D168" s="1167">
        <v>0</v>
      </c>
      <c r="E168" s="1167">
        <v>0</v>
      </c>
      <c r="F168" s="1167">
        <v>0</v>
      </c>
      <c r="G168" s="1164">
        <f>GENERAL!L87</f>
        <v>13964500.000000002</v>
      </c>
      <c r="H168" s="1167">
        <f>GENERAL!AI93</f>
        <v>0</v>
      </c>
      <c r="I168" s="1167">
        <f t="shared" si="5"/>
        <v>13964500.000000002</v>
      </c>
    </row>
    <row r="169" spans="2:9" outlineLevel="1">
      <c r="B169" s="1654">
        <v>43321</v>
      </c>
      <c r="C169" s="1167">
        <v>0</v>
      </c>
      <c r="D169" s="1167">
        <v>0</v>
      </c>
      <c r="E169" s="1167">
        <v>0</v>
      </c>
      <c r="F169" s="1167">
        <v>0</v>
      </c>
      <c r="G169" s="1164">
        <f>GENERAL!M87</f>
        <v>13964500.000000002</v>
      </c>
      <c r="H169" s="1167">
        <f>GENERAL!M91</f>
        <v>198000.00000000003</v>
      </c>
      <c r="I169" s="1167">
        <f t="shared" si="5"/>
        <v>14162500.000000002</v>
      </c>
    </row>
    <row r="170" spans="2:9" outlineLevel="1">
      <c r="B170" s="1654">
        <v>43322</v>
      </c>
      <c r="C170" s="1167">
        <v>0</v>
      </c>
      <c r="D170" s="1167">
        <v>0</v>
      </c>
      <c r="E170" s="1167">
        <v>0</v>
      </c>
      <c r="F170" s="1167">
        <v>0</v>
      </c>
      <c r="G170" s="1164">
        <f>GENERAL!N87</f>
        <v>13964500.000000002</v>
      </c>
      <c r="H170" s="1167">
        <f>GENERAL!N90</f>
        <v>198000.00000000003</v>
      </c>
      <c r="I170" s="1167">
        <f t="shared" si="5"/>
        <v>14162500.000000002</v>
      </c>
    </row>
    <row r="171" spans="2:9" outlineLevel="1">
      <c r="B171" s="1654">
        <v>43323</v>
      </c>
      <c r="C171" s="1167">
        <v>0</v>
      </c>
      <c r="D171" s="1167">
        <v>0</v>
      </c>
      <c r="E171" s="1167">
        <v>0</v>
      </c>
      <c r="F171" s="1167">
        <v>0</v>
      </c>
      <c r="G171" s="1164">
        <f>GENERAL!O87</f>
        <v>13964500.000000002</v>
      </c>
      <c r="H171" s="1167">
        <f>GENERAL!O90</f>
        <v>198000.00000000003</v>
      </c>
      <c r="I171" s="1167">
        <f t="shared" si="5"/>
        <v>14162500.000000002</v>
      </c>
    </row>
    <row r="172" spans="2:9" outlineLevel="1">
      <c r="B172" s="1654">
        <v>43324</v>
      </c>
      <c r="C172" s="1167">
        <v>0</v>
      </c>
      <c r="D172" s="1167">
        <v>0</v>
      </c>
      <c r="E172" s="1167">
        <v>0</v>
      </c>
      <c r="F172" s="1167">
        <v>0</v>
      </c>
      <c r="G172" s="1164">
        <f>GENERAL!P87</f>
        <v>13964500.000000002</v>
      </c>
      <c r="H172" s="1167">
        <f>GENERAL!P90</f>
        <v>198000.00000000003</v>
      </c>
      <c r="I172" s="1167">
        <f t="shared" si="5"/>
        <v>14162500.000000002</v>
      </c>
    </row>
    <row r="173" spans="2:9" outlineLevel="1">
      <c r="B173" s="1654">
        <v>43325</v>
      </c>
      <c r="C173" s="1167">
        <v>0</v>
      </c>
      <c r="D173" s="1167">
        <v>0</v>
      </c>
      <c r="E173" s="1167">
        <v>0</v>
      </c>
      <c r="F173" s="1167">
        <v>0</v>
      </c>
      <c r="G173" s="1164">
        <f>GENERAL!Q87</f>
        <v>13964500.000000002</v>
      </c>
      <c r="H173" s="1167">
        <f>GENERAL!Q90</f>
        <v>396000.00000000006</v>
      </c>
      <c r="I173" s="1167">
        <f t="shared" si="5"/>
        <v>14360500.000000002</v>
      </c>
    </row>
    <row r="174" spans="2:9" outlineLevel="1">
      <c r="B174" s="1654">
        <v>43326</v>
      </c>
      <c r="C174" s="1167">
        <v>0</v>
      </c>
      <c r="D174" s="1167">
        <v>0</v>
      </c>
      <c r="E174" s="1167">
        <v>0</v>
      </c>
      <c r="F174" s="1167">
        <v>0</v>
      </c>
      <c r="G174" s="1164">
        <f>GENERAL!R87</f>
        <v>13964500.000000002</v>
      </c>
      <c r="H174" s="1167">
        <f>GENERAL!R90</f>
        <v>1034000.0000000001</v>
      </c>
      <c r="I174" s="1167">
        <f t="shared" si="5"/>
        <v>14998500.000000002</v>
      </c>
    </row>
    <row r="175" spans="2:9" outlineLevel="1">
      <c r="B175" s="1654">
        <v>43327</v>
      </c>
      <c r="C175" s="1167">
        <v>0</v>
      </c>
      <c r="D175" s="1167">
        <v>0</v>
      </c>
      <c r="E175" s="1167">
        <v>0</v>
      </c>
      <c r="F175" s="1167">
        <v>0</v>
      </c>
      <c r="G175" s="1164">
        <f>GENERAL!S87</f>
        <v>13964500.000000002</v>
      </c>
      <c r="H175" s="1167">
        <f>GENERAL!S90</f>
        <v>1034000.0000000001</v>
      </c>
      <c r="I175" s="1167">
        <f t="shared" si="5"/>
        <v>14998500.000000002</v>
      </c>
    </row>
    <row r="176" spans="2:9" outlineLevel="1">
      <c r="B176" s="1654">
        <v>43328</v>
      </c>
      <c r="C176" s="1167">
        <v>0</v>
      </c>
      <c r="D176" s="1167">
        <v>0</v>
      </c>
      <c r="E176" s="1167">
        <v>0</v>
      </c>
      <c r="F176" s="1167">
        <v>0</v>
      </c>
      <c r="G176" s="1164">
        <f>GENERAL!T87</f>
        <v>13964500.000000002</v>
      </c>
      <c r="H176" s="1167">
        <f>GENERAL!T90</f>
        <v>1034000.0000000001</v>
      </c>
      <c r="I176" s="1167">
        <f t="shared" si="5"/>
        <v>14998500.000000002</v>
      </c>
    </row>
    <row r="177" spans="2:9" outlineLevel="1">
      <c r="B177" s="1654">
        <v>43329</v>
      </c>
      <c r="C177" s="1167">
        <v>0</v>
      </c>
      <c r="D177" s="1167">
        <v>0</v>
      </c>
      <c r="E177" s="1167">
        <v>0</v>
      </c>
      <c r="F177" s="1167">
        <v>0</v>
      </c>
      <c r="G177" s="1164">
        <f>GENERAL!U87</f>
        <v>13964500.000000002</v>
      </c>
      <c r="H177" s="1167">
        <f>GENERAL!U90</f>
        <v>1034000.0000000001</v>
      </c>
      <c r="I177" s="1167">
        <f t="shared" si="5"/>
        <v>14998500.000000002</v>
      </c>
    </row>
    <row r="178" spans="2:9" outlineLevel="1">
      <c r="B178" s="1654">
        <v>43330</v>
      </c>
      <c r="C178" s="1167">
        <v>0</v>
      </c>
      <c r="D178" s="1167">
        <v>0</v>
      </c>
      <c r="E178" s="1167">
        <v>0</v>
      </c>
      <c r="F178" s="1167">
        <v>0</v>
      </c>
      <c r="G178" s="1164">
        <f>GENERAL!V87</f>
        <v>13964500.000000002</v>
      </c>
      <c r="H178" s="1167">
        <f>GENERAL!V90</f>
        <v>1034000.0000000001</v>
      </c>
      <c r="I178" s="1167">
        <f t="shared" si="5"/>
        <v>14998500.000000002</v>
      </c>
    </row>
    <row r="179" spans="2:9" outlineLevel="1">
      <c r="B179" s="1654">
        <v>43331</v>
      </c>
      <c r="C179" s="1167">
        <v>0</v>
      </c>
      <c r="D179" s="1167">
        <v>0</v>
      </c>
      <c r="E179" s="1167">
        <v>0</v>
      </c>
      <c r="F179" s="1167">
        <v>0</v>
      </c>
      <c r="G179" s="1164">
        <f>GENERAL!W87</f>
        <v>13964500.000000002</v>
      </c>
      <c r="H179" s="1167">
        <f>GENERAL!W90</f>
        <v>1034000.0000000001</v>
      </c>
      <c r="I179" s="1167">
        <f t="shared" si="5"/>
        <v>14998500.000000002</v>
      </c>
    </row>
    <row r="180" spans="2:9" outlineLevel="1">
      <c r="B180" s="1654">
        <v>43332</v>
      </c>
      <c r="C180" s="1167">
        <v>0</v>
      </c>
      <c r="D180" s="1167">
        <v>0</v>
      </c>
      <c r="E180" s="1167">
        <v>0</v>
      </c>
      <c r="F180" s="1167">
        <v>0</v>
      </c>
      <c r="G180" s="1164">
        <f>GENERAL!X87</f>
        <v>13964500.000000002</v>
      </c>
      <c r="H180" s="1167">
        <f>GENERAL!X90</f>
        <v>1034000.0000000001</v>
      </c>
      <c r="I180" s="1167">
        <f t="shared" si="5"/>
        <v>14998500.000000002</v>
      </c>
    </row>
    <row r="181" spans="2:9" outlineLevel="1">
      <c r="B181" s="1654">
        <v>43333</v>
      </c>
      <c r="C181" s="1167">
        <v>0</v>
      </c>
      <c r="D181" s="1167">
        <v>0</v>
      </c>
      <c r="E181" s="1167">
        <v>0</v>
      </c>
      <c r="F181" s="1167">
        <v>0</v>
      </c>
      <c r="G181" s="1164">
        <f>GENERAL!Y87</f>
        <v>13964500.000000002</v>
      </c>
      <c r="H181" s="1167">
        <f>GENERAL!Y90</f>
        <v>1034000.0000000001</v>
      </c>
      <c r="I181" s="1167">
        <f t="shared" si="5"/>
        <v>14998500.000000002</v>
      </c>
    </row>
    <row r="182" spans="2:9" outlineLevel="1">
      <c r="B182" s="1654">
        <v>43334</v>
      </c>
      <c r="C182" s="1167">
        <v>0</v>
      </c>
      <c r="D182" s="1167">
        <v>0</v>
      </c>
      <c r="E182" s="1167">
        <v>0</v>
      </c>
      <c r="F182" s="1167">
        <v>0</v>
      </c>
      <c r="G182" s="1167">
        <f>GENERAL!Z87</f>
        <v>13964500.000000002</v>
      </c>
      <c r="H182" s="1167">
        <f>GENERAL!Z90</f>
        <v>1034000.0000000001</v>
      </c>
      <c r="I182" s="1167">
        <f t="shared" si="5"/>
        <v>14998500.000000002</v>
      </c>
    </row>
    <row r="183" spans="2:9" outlineLevel="1">
      <c r="B183" s="1654">
        <v>43335</v>
      </c>
      <c r="C183" s="1167">
        <v>0</v>
      </c>
      <c r="D183" s="1167">
        <v>0</v>
      </c>
      <c r="E183" s="1167">
        <v>0</v>
      </c>
      <c r="F183" s="1167">
        <v>0</v>
      </c>
      <c r="G183" s="1167">
        <f>GENERAL!AA87</f>
        <v>13964500.000000002</v>
      </c>
      <c r="H183" s="1167">
        <f>GENERAL!AA90</f>
        <v>1034000.0000000001</v>
      </c>
      <c r="I183" s="1167">
        <f t="shared" si="5"/>
        <v>14998500.000000002</v>
      </c>
    </row>
    <row r="184" spans="2:9" outlineLevel="1">
      <c r="B184" s="1654">
        <v>43336</v>
      </c>
      <c r="C184" s="1167">
        <v>0</v>
      </c>
      <c r="D184" s="1167">
        <v>0</v>
      </c>
      <c r="E184" s="1167">
        <v>0</v>
      </c>
      <c r="F184" s="1167">
        <v>0</v>
      </c>
      <c r="G184" s="1167">
        <f>GENERAL!AB87</f>
        <v>21956000</v>
      </c>
      <c r="H184" s="1167">
        <f>GENERAL!AB90</f>
        <v>1034000</v>
      </c>
      <c r="I184" s="1167">
        <f t="shared" si="5"/>
        <v>22990000</v>
      </c>
    </row>
    <row r="185" spans="2:9" outlineLevel="1">
      <c r="B185" s="1654">
        <v>43337</v>
      </c>
      <c r="C185" s="1167">
        <v>0</v>
      </c>
      <c r="D185" s="1167">
        <v>0</v>
      </c>
      <c r="E185" s="1167">
        <v>0</v>
      </c>
      <c r="F185" s="1167">
        <v>0</v>
      </c>
      <c r="G185" s="1167">
        <f>GENERAL!AC87</f>
        <v>21956000</v>
      </c>
      <c r="H185" s="1167">
        <f>GENERAL!AC90</f>
        <v>1034000</v>
      </c>
      <c r="I185" s="1167">
        <f t="shared" si="5"/>
        <v>22990000</v>
      </c>
    </row>
    <row r="186" spans="2:9" outlineLevel="1">
      <c r="B186" s="1654">
        <v>43338</v>
      </c>
      <c r="C186" s="1167">
        <v>0</v>
      </c>
      <c r="D186" s="1167">
        <v>0</v>
      </c>
      <c r="E186" s="1167">
        <v>0</v>
      </c>
      <c r="F186" s="1167">
        <v>0</v>
      </c>
      <c r="G186" s="1167">
        <f>GENERAL!AI101</f>
        <v>0</v>
      </c>
      <c r="H186" s="1167">
        <f>GENERAL!AI104</f>
        <v>0</v>
      </c>
      <c r="I186" s="1167">
        <f t="shared" si="5"/>
        <v>0</v>
      </c>
    </row>
    <row r="187" spans="2:9" outlineLevel="1">
      <c r="B187" s="1654">
        <v>43339</v>
      </c>
      <c r="C187" s="1167">
        <v>0</v>
      </c>
      <c r="D187" s="1167">
        <v>0</v>
      </c>
      <c r="E187" s="1167">
        <v>0</v>
      </c>
      <c r="F187" s="1167">
        <v>0</v>
      </c>
      <c r="G187" s="1167">
        <f>GENERAL!AI102</f>
        <v>0</v>
      </c>
      <c r="H187" s="1167">
        <f>GENERAL!AI105</f>
        <v>0</v>
      </c>
      <c r="I187" s="1167">
        <f t="shared" si="5"/>
        <v>0</v>
      </c>
    </row>
    <row r="188" spans="2:9" outlineLevel="1">
      <c r="B188" s="1654">
        <v>43340</v>
      </c>
      <c r="C188" s="1167">
        <v>0</v>
      </c>
      <c r="D188" s="1167">
        <v>0</v>
      </c>
      <c r="E188" s="1167">
        <v>0</v>
      </c>
      <c r="F188" s="1167">
        <v>0</v>
      </c>
      <c r="G188" s="1167">
        <f>GENERAL!AI103</f>
        <v>0</v>
      </c>
      <c r="H188" s="1167">
        <f>GENERAL!AI106</f>
        <v>0</v>
      </c>
      <c r="I188" s="1167">
        <f t="shared" si="5"/>
        <v>0</v>
      </c>
    </row>
    <row r="189" spans="2:9" outlineLevel="1">
      <c r="B189" s="1654">
        <v>43341</v>
      </c>
      <c r="C189" s="1167">
        <v>0</v>
      </c>
      <c r="D189" s="1167">
        <v>0</v>
      </c>
      <c r="E189" s="1167">
        <v>0</v>
      </c>
      <c r="F189" s="1167">
        <v>0</v>
      </c>
      <c r="G189" s="1167">
        <f>GENERAL!AI104</f>
        <v>0</v>
      </c>
      <c r="H189" s="1167">
        <f>GENERAL!AI107</f>
        <v>0</v>
      </c>
      <c r="I189" s="1167">
        <f t="shared" si="5"/>
        <v>0</v>
      </c>
    </row>
    <row r="190" spans="2:9" ht="13.5" outlineLevel="1" thickBot="1">
      <c r="B190" s="1651">
        <v>43342</v>
      </c>
      <c r="C190" s="1652">
        <v>0</v>
      </c>
      <c r="D190" s="1652">
        <v>0</v>
      </c>
      <c r="E190" s="1652">
        <v>0</v>
      </c>
      <c r="F190" s="1652">
        <v>0</v>
      </c>
      <c r="G190" s="1652">
        <f>GENERAL!AI105</f>
        <v>0</v>
      </c>
      <c r="H190" s="1652">
        <f>GENERAL!AI108</f>
        <v>0</v>
      </c>
      <c r="I190" s="1653">
        <f t="shared" si="5"/>
        <v>0</v>
      </c>
    </row>
    <row r="191" spans="2:9" ht="13.5" thickBot="1">
      <c r="B191" s="1651">
        <v>43343</v>
      </c>
      <c r="C191" s="1632">
        <v>0</v>
      </c>
      <c r="D191" s="1632">
        <v>0</v>
      </c>
      <c r="E191" s="1632">
        <v>0</v>
      </c>
      <c r="F191" s="1632">
        <v>0</v>
      </c>
      <c r="G191" s="1632">
        <f>GENERAL!AI106</f>
        <v>0</v>
      </c>
      <c r="H191" s="1632">
        <f>GENERAL!AI109</f>
        <v>0</v>
      </c>
      <c r="I191" s="1640">
        <f t="shared" si="5"/>
        <v>0</v>
      </c>
    </row>
    <row r="195" spans="4:4">
      <c r="D195" s="932" t="s">
        <v>1179</v>
      </c>
    </row>
  </sheetData>
  <autoFilter ref="B7:G7"/>
  <mergeCells count="3">
    <mergeCell ref="B3:C3"/>
    <mergeCell ref="D4:I4"/>
    <mergeCell ref="B1:C2"/>
  </mergeCells>
  <phoneticPr fontId="250" type="noConversion"/>
  <hyperlinks>
    <hyperlink ref="C7" location="'YOUJIN HP'!A1" display="YOUJIN HP H2"/>
    <hyperlink ref="D7" location="'DORMITORY LG DISPLAY HP'!A1" display="DORMITORY - LG DISPLAY HP"/>
    <hyperlink ref="E7" location="INNOTEK!A1" display="YOUJIN INNOTEK"/>
    <hyperlink ref="F7" location="'AEON MALL II'!A1" display="AEON MALL II"/>
    <hyperlink ref="B39:B68" location="GENERAL!A40" display="43191"/>
    <hyperlink ref="B68" location="GENERAL!A40" display="43220"/>
    <hyperlink ref="B69" location="GENERAL!A40" display="43221"/>
    <hyperlink ref="B70" location="GENERAL!A40" display="43222"/>
    <hyperlink ref="B71" location="GENERAL!A40" display="43223"/>
    <hyperlink ref="B72" location="GENERAL!A40" display="43224"/>
    <hyperlink ref="B73" location="GENERAL!A40" display="43225"/>
    <hyperlink ref="B74" location="GENERAL!A40" display="43226"/>
    <hyperlink ref="B75" location="GENERAL!A40" display="43227"/>
    <hyperlink ref="B76" location="GENERAL!A40" display="43228"/>
    <hyperlink ref="B77" location="GENERAL!A40" display="43229"/>
    <hyperlink ref="B78" location="GENERAL!A40" display="43230"/>
    <hyperlink ref="B79" location="GENERAL!A40" display="43231"/>
    <hyperlink ref="B80" location="GENERAL!A40" display="43232"/>
    <hyperlink ref="B81" location="GENERAL!A40" display="43233"/>
    <hyperlink ref="B82" location="GENERAL!A40" display="43234"/>
    <hyperlink ref="B83" location="GENERAL!A40" display="43235"/>
    <hyperlink ref="B84" location="GENERAL!A40" display="43236"/>
    <hyperlink ref="B85" location="GENERAL!A40" display="43237"/>
    <hyperlink ref="B86" location="GENERAL!A40" display="43238"/>
    <hyperlink ref="B87" location="GENERAL!A40" display="43239"/>
    <hyperlink ref="B88" location="GENERAL!A40" display="43240"/>
    <hyperlink ref="B89" location="GENERAL!A40" display="43241"/>
    <hyperlink ref="B90" location="GENERAL!A40" display="43242"/>
    <hyperlink ref="B91" location="GENERAL!A40" display="43243"/>
    <hyperlink ref="B92" location="GENERAL!A40" display="43244"/>
    <hyperlink ref="B93" location="GENERAL!A40" display="43245"/>
    <hyperlink ref="B94" location="GENERAL!A40" display="43246"/>
    <hyperlink ref="B95" location="GENERAL!A40" display="43247"/>
    <hyperlink ref="B96" location="GENERAL!A40" display="43248"/>
    <hyperlink ref="B97" location="GENERAL!A40" display="43249"/>
    <hyperlink ref="B98" location="GENERAL!A40" display="43250"/>
    <hyperlink ref="B99" location="GENERAL!A40" display="43251"/>
    <hyperlink ref="B100:B160" location="GENERAL!A40" display="43251"/>
    <hyperlink ref="B161" location="GENERAL!A40" display="43251"/>
    <hyperlink ref="B162" location="GENERAL!A40" display="43251"/>
    <hyperlink ref="B163" location="GENERAL!A40" display="43251"/>
    <hyperlink ref="B164" location="GENERAL!A40" display="43251"/>
    <hyperlink ref="B165" location="GENERAL!A40" display="43251"/>
    <hyperlink ref="B166" location="GENERAL!A40" display="43251"/>
    <hyperlink ref="B167" location="GENERAL!A40" display="43251"/>
    <hyperlink ref="B168" location="GENERAL!A40" display="43251"/>
    <hyperlink ref="B169" location="GENERAL!A40" display="43251"/>
    <hyperlink ref="B170" location="GENERAL!A40" display="43251"/>
    <hyperlink ref="B171" location="GENERAL!A40" display="43251"/>
    <hyperlink ref="B172" location="GENERAL!A40" display="43251"/>
    <hyperlink ref="B173" location="GENERAL!A40" display="43251"/>
    <hyperlink ref="B174" location="GENERAL!A40" display="43251"/>
    <hyperlink ref="B175" location="GENERAL!A40" display="43251"/>
    <hyperlink ref="B176" location="GENERAL!A40" display="43251"/>
    <hyperlink ref="B177" location="GENERAL!A40" display="43251"/>
    <hyperlink ref="B178" location="GENERAL!A40" display="43251"/>
    <hyperlink ref="B179" location="GENERAL!A40" display="43251"/>
    <hyperlink ref="B180" location="GENERAL!A40" display="43251"/>
    <hyperlink ref="B181" location="GENERAL!A40" display="43251"/>
    <hyperlink ref="B182" location="GENERAL!A40" display="43251"/>
    <hyperlink ref="B183" location="GENERAL!A40" display="43251"/>
    <hyperlink ref="B184" location="GENERAL!A40" display="43251"/>
    <hyperlink ref="B185" location="GENERAL!A40" display="43251"/>
    <hyperlink ref="B186" location="GENERAL!A40" display="43251"/>
    <hyperlink ref="B187" location="GENERAL!A40" display="43251"/>
    <hyperlink ref="B188" location="GENERAL!A40" display="43251"/>
    <hyperlink ref="B189" location="GENERAL!A40" display="43251"/>
    <hyperlink ref="B190" location="GENERAL!A40" display="43251"/>
    <hyperlink ref="B191" location="GENERAL!A40" display="43251"/>
  </hyperlinks>
  <pageMargins left="0.75" right="0.75" top="1" bottom="1" header="0.51180555555555596" footer="0.51180555555555596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XDX126"/>
  <sheetViews>
    <sheetView topLeftCell="U1" zoomScaleNormal="100" workbookViewId="0">
      <pane ySplit="3" topLeftCell="A4" activePane="bottomLeft" state="frozen"/>
      <selection pane="bottomLeft" activeCell="AD101" sqref="AD101"/>
    </sheetView>
  </sheetViews>
  <sheetFormatPr defaultColWidth="9.140625" defaultRowHeight="12.75" outlineLevelRow="2"/>
  <cols>
    <col min="1" max="1" width="8.42578125" style="928" customWidth="1"/>
    <col min="2" max="2" width="20.140625" style="929" bestFit="1" customWidth="1"/>
    <col min="3" max="3" width="7.140625" style="928" customWidth="1"/>
    <col min="4" max="4" width="22.140625" style="929" customWidth="1"/>
    <col min="5" max="5" width="13.28515625" style="930" customWidth="1"/>
    <col min="6" max="8" width="15.140625" style="930" bestFit="1" customWidth="1"/>
    <col min="9" max="10" width="14.85546875" style="930" bestFit="1" customWidth="1"/>
    <col min="11" max="16" width="14.85546875" style="931" bestFit="1" customWidth="1"/>
    <col min="17" max="24" width="15.85546875" style="931" bestFit="1" customWidth="1"/>
    <col min="25" max="27" width="17.42578125" style="931" bestFit="1" customWidth="1"/>
    <col min="28" max="28" width="17.5703125" style="931" customWidth="1"/>
    <col min="29" max="29" width="17.42578125" style="931" bestFit="1" customWidth="1"/>
    <col min="30" max="30" width="17.42578125" style="932" bestFit="1" customWidth="1"/>
    <col min="31" max="31" width="15.85546875" style="933" bestFit="1" customWidth="1"/>
    <col min="32" max="32" width="18.42578125" style="929" customWidth="1"/>
    <col min="33" max="34" width="15.85546875" style="929" bestFit="1" customWidth="1"/>
    <col min="35" max="35" width="16.5703125" style="929" customWidth="1"/>
    <col min="36" max="16384" width="9.140625" style="929"/>
  </cols>
  <sheetData>
    <row r="1" spans="1:35" s="913" customFormat="1" ht="24.75">
      <c r="A1" s="1715" t="s">
        <v>0</v>
      </c>
      <c r="B1" s="1715"/>
      <c r="C1" s="934" t="s">
        <v>1</v>
      </c>
      <c r="D1" s="934"/>
      <c r="E1" s="935"/>
      <c r="F1" s="935"/>
      <c r="G1" s="935"/>
      <c r="H1" s="935"/>
      <c r="I1" s="935"/>
      <c r="J1" s="935"/>
      <c r="AE1" s="935"/>
    </row>
    <row r="2" spans="1:35" s="913" customFormat="1" ht="18.75">
      <c r="A2" s="1715"/>
      <c r="B2" s="1715"/>
      <c r="C2" s="936" t="s">
        <v>2</v>
      </c>
      <c r="D2" s="936"/>
      <c r="E2" s="935"/>
      <c r="F2" s="935"/>
      <c r="G2" s="935"/>
      <c r="H2" s="935"/>
      <c r="I2" s="935"/>
      <c r="J2" s="935"/>
      <c r="AE2" s="935"/>
    </row>
    <row r="3" spans="1:35" s="913" customFormat="1" ht="19.5" thickBot="1">
      <c r="A3" s="1713" t="s">
        <v>3</v>
      </c>
      <c r="B3" s="1713"/>
      <c r="C3" s="1178" t="s">
        <v>4</v>
      </c>
      <c r="D3" s="937"/>
      <c r="E3" s="935"/>
      <c r="F3" s="935"/>
      <c r="G3" s="935"/>
      <c r="H3" s="935"/>
      <c r="I3" s="935"/>
      <c r="J3" s="935"/>
      <c r="AE3" s="935"/>
    </row>
    <row r="4" spans="1:35" s="913" customFormat="1" ht="19.5" thickTop="1">
      <c r="A4" s="938"/>
      <c r="B4" s="1714" t="s">
        <v>5</v>
      </c>
      <c r="C4" s="1714"/>
      <c r="D4" s="939"/>
      <c r="E4" s="935"/>
      <c r="F4" s="935"/>
      <c r="G4" s="935"/>
      <c r="H4" s="935"/>
      <c r="I4" s="935"/>
      <c r="J4" s="935"/>
      <c r="AE4" s="935"/>
    </row>
    <row r="5" spans="1:35" ht="18" thickBot="1">
      <c r="A5" s="928">
        <v>26.8</v>
      </c>
      <c r="B5" s="940">
        <v>2018</v>
      </c>
    </row>
    <row r="6" spans="1:35" s="914" customFormat="1">
      <c r="A6" s="941"/>
      <c r="B6" s="942" t="s">
        <v>6</v>
      </c>
      <c r="C6" s="943"/>
      <c r="D6" s="942" t="s">
        <v>7</v>
      </c>
    </row>
    <row r="7" spans="1:35" s="915" customFormat="1" ht="26.25" thickBot="1">
      <c r="A7" s="944" t="s">
        <v>14</v>
      </c>
      <c r="B7" s="945" t="s">
        <v>15</v>
      </c>
      <c r="C7" s="945" t="s">
        <v>16</v>
      </c>
      <c r="D7" s="945" t="s">
        <v>17</v>
      </c>
      <c r="E7" s="946">
        <v>1</v>
      </c>
      <c r="F7" s="947">
        <v>2</v>
      </c>
      <c r="G7" s="946">
        <v>3</v>
      </c>
      <c r="H7" s="947">
        <v>4</v>
      </c>
      <c r="I7" s="946">
        <v>5</v>
      </c>
      <c r="J7" s="947">
        <v>6</v>
      </c>
      <c r="K7" s="946">
        <v>7</v>
      </c>
      <c r="L7" s="947">
        <v>8</v>
      </c>
      <c r="M7" s="946">
        <v>9</v>
      </c>
      <c r="N7" s="947">
        <v>10</v>
      </c>
      <c r="O7" s="946">
        <v>11</v>
      </c>
      <c r="P7" s="947">
        <v>12</v>
      </c>
      <c r="Q7" s="946">
        <v>13</v>
      </c>
      <c r="R7" s="947">
        <v>14</v>
      </c>
      <c r="S7" s="946">
        <v>15</v>
      </c>
      <c r="T7" s="947">
        <v>16</v>
      </c>
      <c r="U7" s="946">
        <v>17</v>
      </c>
      <c r="V7" s="947">
        <v>18</v>
      </c>
      <c r="W7" s="946">
        <v>19</v>
      </c>
      <c r="X7" s="947">
        <v>20</v>
      </c>
      <c r="Y7" s="946">
        <v>21</v>
      </c>
      <c r="Z7" s="947">
        <v>22</v>
      </c>
      <c r="AA7" s="946">
        <v>23</v>
      </c>
      <c r="AB7" s="947">
        <v>24</v>
      </c>
      <c r="AC7" s="946">
        <v>25</v>
      </c>
      <c r="AD7" s="947">
        <v>26</v>
      </c>
      <c r="AE7" s="946">
        <v>27</v>
      </c>
      <c r="AF7" s="947">
        <v>28</v>
      </c>
      <c r="AG7" s="946">
        <v>29</v>
      </c>
      <c r="AH7" s="947">
        <v>30</v>
      </c>
      <c r="AI7" s="946">
        <v>31</v>
      </c>
    </row>
    <row r="8" spans="1:35" s="916" customFormat="1" hidden="1" outlineLevel="1">
      <c r="A8" s="948">
        <v>1</v>
      </c>
      <c r="B8" s="949" t="s">
        <v>18</v>
      </c>
      <c r="C8" s="950"/>
      <c r="D8" s="951"/>
      <c r="E8" s="952"/>
      <c r="F8" s="952"/>
      <c r="G8" s="952"/>
      <c r="H8" s="952"/>
      <c r="I8" s="952"/>
      <c r="J8" s="952"/>
      <c r="K8" s="1048"/>
      <c r="L8" s="1048"/>
      <c r="M8" s="1048"/>
      <c r="N8" s="1048"/>
      <c r="O8" s="1048"/>
      <c r="P8" s="1048"/>
      <c r="Q8" s="1048"/>
      <c r="R8" s="1048"/>
      <c r="S8" s="1048"/>
      <c r="T8" s="1048"/>
      <c r="U8" s="1048"/>
      <c r="V8" s="1048"/>
      <c r="W8" s="1048"/>
      <c r="X8" s="1048"/>
      <c r="Y8" s="1048"/>
      <c r="Z8" s="1048"/>
      <c r="AA8" s="1048"/>
      <c r="AB8" s="1048"/>
      <c r="AC8" s="1048"/>
      <c r="AD8" s="1078">
        <v>68172500</v>
      </c>
      <c r="AE8" s="1079">
        <f t="shared" ref="AE8:AF10" si="0">AD8</f>
        <v>68172500</v>
      </c>
      <c r="AF8" s="1079">
        <f t="shared" si="0"/>
        <v>68172500</v>
      </c>
      <c r="AG8" s="951"/>
      <c r="AH8" s="951"/>
      <c r="AI8" s="1105"/>
    </row>
    <row r="9" spans="1:35" s="916" customFormat="1" ht="15" hidden="1" customHeight="1" outlineLevel="2">
      <c r="A9" s="953">
        <v>1</v>
      </c>
      <c r="B9" s="954" t="s">
        <v>18</v>
      </c>
      <c r="C9" s="955">
        <v>1</v>
      </c>
      <c r="D9" s="956" t="s">
        <v>19</v>
      </c>
      <c r="E9" s="957">
        <v>0</v>
      </c>
      <c r="F9" s="957">
        <v>0</v>
      </c>
      <c r="G9" s="957">
        <v>0</v>
      </c>
      <c r="H9" s="957">
        <v>0</v>
      </c>
      <c r="I9" s="957">
        <v>0</v>
      </c>
      <c r="J9" s="957">
        <v>0</v>
      </c>
      <c r="K9" s="1049">
        <v>0</v>
      </c>
      <c r="L9" s="1049">
        <v>0</v>
      </c>
      <c r="M9" s="1049">
        <v>0</v>
      </c>
      <c r="N9" s="1049">
        <v>0</v>
      </c>
      <c r="O9" s="1049">
        <v>0</v>
      </c>
      <c r="P9" s="1049">
        <v>0</v>
      </c>
      <c r="Q9" s="1049">
        <v>0</v>
      </c>
      <c r="R9" s="1049">
        <v>0</v>
      </c>
      <c r="S9" s="1049">
        <v>0</v>
      </c>
      <c r="T9" s="1049">
        <v>0</v>
      </c>
      <c r="U9" s="1049">
        <v>0</v>
      </c>
      <c r="V9" s="1049">
        <v>0</v>
      </c>
      <c r="W9" s="1049">
        <v>0</v>
      </c>
      <c r="X9" s="1049">
        <v>0</v>
      </c>
      <c r="Y9" s="1049">
        <v>0</v>
      </c>
      <c r="Z9" s="1049">
        <v>0</v>
      </c>
      <c r="AA9" s="1049">
        <v>0</v>
      </c>
      <c r="AB9" s="1049">
        <v>0</v>
      </c>
      <c r="AC9" s="1049">
        <v>0</v>
      </c>
      <c r="AD9" s="986">
        <f>1.1*58675000</f>
        <v>64542500.000000007</v>
      </c>
      <c r="AE9" s="986">
        <f t="shared" si="0"/>
        <v>64542500.000000007</v>
      </c>
      <c r="AF9" s="986">
        <f t="shared" si="0"/>
        <v>64542500.000000007</v>
      </c>
      <c r="AG9" s="1106"/>
      <c r="AH9" s="1106"/>
      <c r="AI9" s="1107"/>
    </row>
    <row r="10" spans="1:35" s="916" customFormat="1" hidden="1" outlineLevel="2">
      <c r="A10" s="958">
        <v>1</v>
      </c>
      <c r="B10" s="954" t="s">
        <v>18</v>
      </c>
      <c r="C10" s="959">
        <v>2</v>
      </c>
      <c r="D10" s="956" t="s">
        <v>20</v>
      </c>
      <c r="E10" s="960">
        <v>0</v>
      </c>
      <c r="F10" s="960">
        <v>0</v>
      </c>
      <c r="G10" s="960">
        <v>0</v>
      </c>
      <c r="H10" s="960">
        <v>0</v>
      </c>
      <c r="I10" s="960">
        <v>0</v>
      </c>
      <c r="J10" s="960">
        <v>0</v>
      </c>
      <c r="K10" s="1050">
        <v>0</v>
      </c>
      <c r="L10" s="1050">
        <v>0</v>
      </c>
      <c r="M10" s="1050">
        <v>0</v>
      </c>
      <c r="N10" s="1050">
        <v>0</v>
      </c>
      <c r="O10" s="1050">
        <v>0</v>
      </c>
      <c r="P10" s="1050">
        <v>0</v>
      </c>
      <c r="Q10" s="1050">
        <v>0</v>
      </c>
      <c r="R10" s="1050">
        <v>0</v>
      </c>
      <c r="S10" s="1050">
        <v>0</v>
      </c>
      <c r="T10" s="1050">
        <v>0</v>
      </c>
      <c r="U10" s="1050">
        <v>0</v>
      </c>
      <c r="V10" s="1050">
        <v>0</v>
      </c>
      <c r="W10" s="1050">
        <v>0</v>
      </c>
      <c r="X10" s="1050">
        <v>0</v>
      </c>
      <c r="Y10" s="1050">
        <v>0</v>
      </c>
      <c r="Z10" s="1050">
        <v>0</v>
      </c>
      <c r="AA10" s="1050">
        <v>0</v>
      </c>
      <c r="AB10" s="1050">
        <v>0</v>
      </c>
      <c r="AC10" s="1050">
        <v>0</v>
      </c>
      <c r="AD10" s="986">
        <f>3300000*1.1</f>
        <v>3630000.0000000005</v>
      </c>
      <c r="AE10" s="960">
        <f t="shared" si="0"/>
        <v>3630000.0000000005</v>
      </c>
      <c r="AF10" s="960">
        <f t="shared" si="0"/>
        <v>3630000.0000000005</v>
      </c>
      <c r="AG10" s="1106"/>
      <c r="AH10" s="1106"/>
      <c r="AI10" s="1107"/>
    </row>
    <row r="11" spans="1:35" s="916" customFormat="1" hidden="1" outlineLevel="1" collapsed="1">
      <c r="A11" s="961">
        <v>2</v>
      </c>
      <c r="B11" s="962" t="s">
        <v>21</v>
      </c>
      <c r="C11" s="963"/>
      <c r="D11" s="964"/>
      <c r="E11" s="965"/>
      <c r="F11" s="965"/>
      <c r="G11" s="965"/>
      <c r="H11" s="965"/>
      <c r="I11" s="965"/>
      <c r="J11" s="965"/>
      <c r="K11" s="1051"/>
      <c r="L11" s="1051"/>
      <c r="M11" s="1051"/>
      <c r="N11" s="1051"/>
      <c r="O11" s="1051"/>
      <c r="P11" s="1051"/>
      <c r="Q11" s="1051"/>
      <c r="R11" s="1051"/>
      <c r="S11" s="1051"/>
      <c r="T11" s="1051"/>
      <c r="U11" s="1051"/>
      <c r="V11" s="1051"/>
      <c r="W11" s="1051"/>
      <c r="X11" s="1051"/>
      <c r="Y11" s="1051"/>
      <c r="Z11" s="1051"/>
      <c r="AA11" s="1051"/>
      <c r="AB11" s="1051"/>
      <c r="AC11" s="1051"/>
      <c r="AD11" s="1080">
        <v>17409700</v>
      </c>
      <c r="AE11" s="1060">
        <v>17409700</v>
      </c>
      <c r="AF11" s="1060">
        <v>23657700</v>
      </c>
      <c r="AG11" s="964"/>
      <c r="AH11" s="964"/>
      <c r="AI11" s="1108"/>
    </row>
    <row r="12" spans="1:35" s="916" customFormat="1" hidden="1" outlineLevel="2">
      <c r="A12" s="958">
        <v>2</v>
      </c>
      <c r="B12" s="954" t="s">
        <v>21</v>
      </c>
      <c r="C12" s="959">
        <v>1</v>
      </c>
      <c r="D12" s="956" t="s">
        <v>19</v>
      </c>
      <c r="E12" s="960">
        <v>0</v>
      </c>
      <c r="F12" s="960">
        <v>0</v>
      </c>
      <c r="G12" s="960">
        <v>0</v>
      </c>
      <c r="H12" s="960">
        <v>0</v>
      </c>
      <c r="I12" s="960">
        <v>0</v>
      </c>
      <c r="J12" s="960">
        <v>0</v>
      </c>
      <c r="K12" s="1050">
        <v>0</v>
      </c>
      <c r="L12" s="1050">
        <v>0</v>
      </c>
      <c r="M12" s="1050">
        <v>0</v>
      </c>
      <c r="N12" s="1050">
        <v>0</v>
      </c>
      <c r="O12" s="1050">
        <v>0</v>
      </c>
      <c r="P12" s="1050">
        <v>0</v>
      </c>
      <c r="Q12" s="1050">
        <v>0</v>
      </c>
      <c r="R12" s="1050">
        <v>0</v>
      </c>
      <c r="S12" s="1050">
        <v>0</v>
      </c>
      <c r="T12" s="1050">
        <v>0</v>
      </c>
      <c r="U12" s="1050">
        <v>0</v>
      </c>
      <c r="V12" s="1050">
        <v>0</v>
      </c>
      <c r="W12" s="1050">
        <v>0</v>
      </c>
      <c r="X12" s="1050">
        <v>0</v>
      </c>
      <c r="Y12" s="1050">
        <v>0</v>
      </c>
      <c r="Z12" s="1050">
        <v>0</v>
      </c>
      <c r="AA12" s="1050">
        <v>0</v>
      </c>
      <c r="AB12" s="1050">
        <v>0</v>
      </c>
      <c r="AC12" s="1050">
        <v>0</v>
      </c>
      <c r="AD12" s="986">
        <f>15827000*1.1</f>
        <v>17409700</v>
      </c>
      <c r="AE12" s="960">
        <f>AD12</f>
        <v>17409700</v>
      </c>
      <c r="AF12" s="960">
        <v>23184700</v>
      </c>
      <c r="AG12" s="1106"/>
      <c r="AH12" s="1106"/>
      <c r="AI12" s="1107"/>
    </row>
    <row r="13" spans="1:35" s="917" customFormat="1" hidden="1" outlineLevel="2">
      <c r="A13" s="966">
        <v>2</v>
      </c>
      <c r="B13" s="967" t="s">
        <v>21</v>
      </c>
      <c r="C13" s="968">
        <v>2</v>
      </c>
      <c r="D13" s="969" t="s">
        <v>22</v>
      </c>
      <c r="E13" s="970">
        <v>0</v>
      </c>
      <c r="F13" s="970">
        <v>0</v>
      </c>
      <c r="G13" s="970">
        <v>0</v>
      </c>
      <c r="H13" s="970">
        <v>0</v>
      </c>
      <c r="I13" s="970">
        <v>0</v>
      </c>
      <c r="J13" s="970">
        <v>0</v>
      </c>
      <c r="K13" s="1052">
        <v>0</v>
      </c>
      <c r="L13" s="1052">
        <v>0</v>
      </c>
      <c r="M13" s="1052">
        <v>0</v>
      </c>
      <c r="N13" s="1052">
        <v>0</v>
      </c>
      <c r="O13" s="1052">
        <v>0</v>
      </c>
      <c r="P13" s="1052">
        <v>0</v>
      </c>
      <c r="Q13" s="1052">
        <v>0</v>
      </c>
      <c r="R13" s="1052">
        <v>0</v>
      </c>
      <c r="S13" s="1052">
        <v>0</v>
      </c>
      <c r="T13" s="1052">
        <v>0</v>
      </c>
      <c r="U13" s="1052">
        <v>0</v>
      </c>
      <c r="V13" s="1052">
        <v>0</v>
      </c>
      <c r="W13" s="1052">
        <v>0</v>
      </c>
      <c r="X13" s="1052">
        <v>0</v>
      </c>
      <c r="Y13" s="1052">
        <v>0</v>
      </c>
      <c r="Z13" s="1052">
        <v>0</v>
      </c>
      <c r="AA13" s="1052">
        <v>0</v>
      </c>
      <c r="AB13" s="1052">
        <v>0</v>
      </c>
      <c r="AC13" s="1052">
        <v>0</v>
      </c>
      <c r="AD13" s="1081">
        <v>0</v>
      </c>
      <c r="AE13" s="1081">
        <v>0</v>
      </c>
      <c r="AF13" s="1082">
        <v>473000</v>
      </c>
      <c r="AG13" s="1050"/>
      <c r="AH13" s="1050"/>
      <c r="AI13" s="1109"/>
    </row>
    <row r="14" spans="1:35" s="916" customFormat="1" hidden="1" outlineLevel="1" collapsed="1">
      <c r="A14" s="961">
        <v>3</v>
      </c>
      <c r="B14" s="962" t="s">
        <v>23</v>
      </c>
      <c r="C14" s="963"/>
      <c r="D14" s="964"/>
      <c r="E14" s="965"/>
      <c r="F14" s="965"/>
      <c r="G14" s="965"/>
      <c r="H14" s="965"/>
      <c r="I14" s="965"/>
      <c r="J14" s="965"/>
      <c r="K14" s="1051"/>
      <c r="L14" s="1051"/>
      <c r="M14" s="1051"/>
      <c r="N14" s="1051"/>
      <c r="O14" s="1051"/>
      <c r="P14" s="1051"/>
      <c r="Q14" s="1051"/>
      <c r="R14" s="1051"/>
      <c r="S14" s="1051"/>
      <c r="T14" s="1051"/>
      <c r="U14" s="1051"/>
      <c r="V14" s="1051"/>
      <c r="W14" s="1051"/>
      <c r="X14" s="1051"/>
      <c r="Y14" s="1051"/>
      <c r="Z14" s="1051"/>
      <c r="AA14" s="1051"/>
      <c r="AB14" s="1051"/>
      <c r="AC14" s="1051"/>
      <c r="AD14" s="1080">
        <v>54844900</v>
      </c>
      <c r="AE14" s="1008">
        <v>54844900</v>
      </c>
      <c r="AF14" s="1060">
        <v>76105700</v>
      </c>
      <c r="AG14" s="964"/>
      <c r="AH14" s="964"/>
      <c r="AI14" s="1108"/>
    </row>
    <row r="15" spans="1:35" s="916" customFormat="1" hidden="1" outlineLevel="2">
      <c r="A15" s="958">
        <v>3</v>
      </c>
      <c r="B15" s="954" t="s">
        <v>23</v>
      </c>
      <c r="C15" s="959">
        <v>1</v>
      </c>
      <c r="D15" s="956" t="s">
        <v>19</v>
      </c>
      <c r="E15" s="960">
        <v>0</v>
      </c>
      <c r="F15" s="960">
        <v>0</v>
      </c>
      <c r="G15" s="960">
        <v>0</v>
      </c>
      <c r="H15" s="960">
        <v>0</v>
      </c>
      <c r="I15" s="960">
        <v>0</v>
      </c>
      <c r="J15" s="960">
        <v>0</v>
      </c>
      <c r="K15" s="1050">
        <v>0</v>
      </c>
      <c r="L15" s="1050">
        <v>0</v>
      </c>
      <c r="M15" s="1050">
        <v>0</v>
      </c>
      <c r="N15" s="1050">
        <v>0</v>
      </c>
      <c r="O15" s="1050">
        <v>0</v>
      </c>
      <c r="P15" s="1050">
        <v>0</v>
      </c>
      <c r="Q15" s="1050">
        <v>0</v>
      </c>
      <c r="R15" s="1050">
        <v>0</v>
      </c>
      <c r="S15" s="1050">
        <v>0</v>
      </c>
      <c r="T15" s="1050">
        <v>0</v>
      </c>
      <c r="U15" s="1050">
        <v>0</v>
      </c>
      <c r="V15" s="1050">
        <v>0</v>
      </c>
      <c r="W15" s="1050">
        <v>0</v>
      </c>
      <c r="X15" s="1050">
        <v>0</v>
      </c>
      <c r="Y15" s="1050">
        <v>0</v>
      </c>
      <c r="Z15" s="1050">
        <v>0</v>
      </c>
      <c r="AA15" s="1050">
        <v>0</v>
      </c>
      <c r="AB15" s="1050">
        <v>0</v>
      </c>
      <c r="AC15" s="1050">
        <v>0</v>
      </c>
      <c r="AD15" s="986">
        <f>1.1*49859000</f>
        <v>54844900.000000007</v>
      </c>
      <c r="AE15" s="986">
        <v>54844900</v>
      </c>
      <c r="AF15" s="960">
        <v>54844900</v>
      </c>
      <c r="AG15" s="1106"/>
      <c r="AH15" s="1106"/>
      <c r="AI15" s="1107"/>
    </row>
    <row r="16" spans="1:35" s="916" customFormat="1" hidden="1" outlineLevel="2">
      <c r="A16" s="958">
        <v>3</v>
      </c>
      <c r="B16" s="954" t="s">
        <v>23</v>
      </c>
      <c r="C16" s="959">
        <v>2</v>
      </c>
      <c r="D16" s="956" t="s">
        <v>24</v>
      </c>
      <c r="E16" s="960">
        <v>0</v>
      </c>
      <c r="F16" s="960">
        <v>0</v>
      </c>
      <c r="G16" s="960">
        <v>0</v>
      </c>
      <c r="H16" s="960">
        <v>0</v>
      </c>
      <c r="I16" s="960">
        <v>0</v>
      </c>
      <c r="J16" s="960">
        <v>0</v>
      </c>
      <c r="K16" s="1050">
        <v>0</v>
      </c>
      <c r="L16" s="1050">
        <v>0</v>
      </c>
      <c r="M16" s="1050">
        <v>0</v>
      </c>
      <c r="N16" s="1050">
        <v>0</v>
      </c>
      <c r="O16" s="1050">
        <v>0</v>
      </c>
      <c r="P16" s="1050">
        <v>0</v>
      </c>
      <c r="Q16" s="1050">
        <v>0</v>
      </c>
      <c r="R16" s="1050">
        <v>0</v>
      </c>
      <c r="S16" s="1050">
        <v>0</v>
      </c>
      <c r="T16" s="1050">
        <v>0</v>
      </c>
      <c r="U16" s="1050">
        <v>0</v>
      </c>
      <c r="V16" s="1050">
        <v>0</v>
      </c>
      <c r="W16" s="1050">
        <v>0</v>
      </c>
      <c r="X16" s="1050">
        <v>0</v>
      </c>
      <c r="Y16" s="1050">
        <v>0</v>
      </c>
      <c r="Z16" s="1050">
        <v>0</v>
      </c>
      <c r="AA16" s="1050">
        <v>0</v>
      </c>
      <c r="AB16" s="1050">
        <v>0</v>
      </c>
      <c r="AC16" s="1050">
        <v>0</v>
      </c>
      <c r="AD16" s="1083"/>
      <c r="AE16" s="986" t="s">
        <v>25</v>
      </c>
      <c r="AF16" s="960">
        <v>9504000</v>
      </c>
      <c r="AG16" s="1106"/>
      <c r="AH16" s="1106"/>
      <c r="AI16" s="1107"/>
    </row>
    <row r="17" spans="1:16349" s="916" customFormat="1" hidden="1" outlineLevel="2">
      <c r="A17" s="958">
        <v>3</v>
      </c>
      <c r="B17" s="954" t="s">
        <v>23</v>
      </c>
      <c r="C17" s="959">
        <v>3</v>
      </c>
      <c r="D17" s="956" t="s">
        <v>26</v>
      </c>
      <c r="E17" s="960">
        <v>0</v>
      </c>
      <c r="F17" s="960">
        <v>0</v>
      </c>
      <c r="G17" s="960">
        <v>0</v>
      </c>
      <c r="H17" s="960">
        <v>0</v>
      </c>
      <c r="I17" s="960">
        <v>0</v>
      </c>
      <c r="J17" s="960">
        <v>0</v>
      </c>
      <c r="K17" s="1050">
        <v>0</v>
      </c>
      <c r="L17" s="1050">
        <v>0</v>
      </c>
      <c r="M17" s="1050">
        <v>0</v>
      </c>
      <c r="N17" s="1050">
        <v>0</v>
      </c>
      <c r="O17" s="1050">
        <v>0</v>
      </c>
      <c r="P17" s="1050">
        <v>0</v>
      </c>
      <c r="Q17" s="1050">
        <v>0</v>
      </c>
      <c r="R17" s="1050">
        <v>0</v>
      </c>
      <c r="S17" s="1050">
        <v>0</v>
      </c>
      <c r="T17" s="1050">
        <v>0</v>
      </c>
      <c r="U17" s="1050">
        <v>0</v>
      </c>
      <c r="V17" s="1050">
        <v>0</v>
      </c>
      <c r="W17" s="1050">
        <v>0</v>
      </c>
      <c r="X17" s="1050">
        <v>0</v>
      </c>
      <c r="Y17" s="1050">
        <v>0</v>
      </c>
      <c r="Z17" s="1050">
        <v>0</v>
      </c>
      <c r="AA17" s="1050">
        <v>0</v>
      </c>
      <c r="AB17" s="1050">
        <v>0</v>
      </c>
      <c r="AC17" s="1050">
        <v>0</v>
      </c>
      <c r="AD17" s="1083">
        <v>2310000</v>
      </c>
      <c r="AE17" s="960">
        <v>2310000</v>
      </c>
      <c r="AF17" s="960">
        <v>2310000</v>
      </c>
      <c r="AG17" s="1106"/>
      <c r="AH17" s="1106"/>
      <c r="AI17" s="1107"/>
    </row>
    <row r="18" spans="1:16349" s="916" customFormat="1" ht="15" hidden="1" outlineLevel="2">
      <c r="A18" s="971"/>
      <c r="B18" s="954" t="s">
        <v>23</v>
      </c>
      <c r="C18" s="959">
        <v>4</v>
      </c>
      <c r="D18" s="972" t="s">
        <v>27</v>
      </c>
      <c r="E18" s="973"/>
      <c r="F18" s="973"/>
      <c r="G18" s="973"/>
      <c r="H18" s="973"/>
      <c r="I18" s="973"/>
      <c r="J18" s="973"/>
      <c r="K18" s="1053"/>
      <c r="L18" s="1053"/>
      <c r="M18" s="1053"/>
      <c r="N18" s="1053"/>
      <c r="O18" s="1053"/>
      <c r="P18" s="1053"/>
      <c r="Q18" s="1053"/>
      <c r="R18" s="1053"/>
      <c r="S18" s="1053"/>
      <c r="T18" s="1053"/>
      <c r="U18" s="1053"/>
      <c r="V18" s="1053"/>
      <c r="W18" s="1053"/>
      <c r="X18" s="1053"/>
      <c r="Y18" s="1053"/>
      <c r="Z18" s="1053"/>
      <c r="AA18" s="1053"/>
      <c r="AB18" s="1053"/>
      <c r="AC18" s="1053"/>
      <c r="AD18" s="1084"/>
      <c r="AE18" s="986"/>
      <c r="AF18" s="1179" t="s">
        <v>28</v>
      </c>
      <c r="AG18" s="1106"/>
      <c r="AH18" s="1106"/>
      <c r="AI18" s="1107"/>
    </row>
    <row r="19" spans="1:16349" s="916" customFormat="1" hidden="1" outlineLevel="1" collapsed="1">
      <c r="A19" s="961">
        <v>4</v>
      </c>
      <c r="B19" s="962" t="s">
        <v>29</v>
      </c>
      <c r="C19" s="963"/>
      <c r="D19" s="964"/>
      <c r="E19" s="965"/>
      <c r="F19" s="965"/>
      <c r="G19" s="965"/>
      <c r="H19" s="965"/>
      <c r="I19" s="965"/>
      <c r="J19" s="965"/>
      <c r="K19" s="1051"/>
      <c r="L19" s="1051"/>
      <c r="M19" s="1051"/>
      <c r="N19" s="1051"/>
      <c r="O19" s="1051"/>
      <c r="P19" s="1051"/>
      <c r="Q19" s="1051"/>
      <c r="R19" s="1051"/>
      <c r="S19" s="1051"/>
      <c r="T19" s="1051"/>
      <c r="U19" s="1051"/>
      <c r="V19" s="1051"/>
      <c r="W19" s="1051"/>
      <c r="X19" s="1051"/>
      <c r="Y19" s="1051"/>
      <c r="Z19" s="1051"/>
      <c r="AA19" s="1051"/>
      <c r="AB19" s="1051"/>
      <c r="AC19" s="1051"/>
      <c r="AD19" s="1080">
        <v>33273092.5</v>
      </c>
      <c r="AE19" s="1060">
        <v>33273092.5</v>
      </c>
      <c r="AF19" s="1060">
        <v>33273092.5</v>
      </c>
      <c r="AG19" s="964"/>
      <c r="AH19" s="964"/>
      <c r="AI19" s="1108"/>
    </row>
    <row r="20" spans="1:16349" s="916" customFormat="1" hidden="1" outlineLevel="2">
      <c r="A20" s="958">
        <v>4</v>
      </c>
      <c r="B20" s="954" t="s">
        <v>29</v>
      </c>
      <c r="C20" s="959">
        <v>1</v>
      </c>
      <c r="D20" s="974" t="s">
        <v>30</v>
      </c>
      <c r="E20" s="960">
        <v>0</v>
      </c>
      <c r="F20" s="960">
        <v>0</v>
      </c>
      <c r="G20" s="960">
        <v>0</v>
      </c>
      <c r="H20" s="960">
        <v>0</v>
      </c>
      <c r="I20" s="960">
        <v>0</v>
      </c>
      <c r="J20" s="960">
        <v>0</v>
      </c>
      <c r="K20" s="1050">
        <v>0</v>
      </c>
      <c r="L20" s="1050">
        <v>0</v>
      </c>
      <c r="M20" s="1050">
        <v>0</v>
      </c>
      <c r="N20" s="1050">
        <v>0</v>
      </c>
      <c r="O20" s="1050">
        <v>0</v>
      </c>
      <c r="P20" s="1050">
        <v>0</v>
      </c>
      <c r="Q20" s="1050">
        <v>0</v>
      </c>
      <c r="R20" s="1050">
        <v>0</v>
      </c>
      <c r="S20" s="1050">
        <v>0</v>
      </c>
      <c r="T20" s="1050">
        <v>0</v>
      </c>
      <c r="U20" s="1050">
        <v>0</v>
      </c>
      <c r="V20" s="1050">
        <v>0</v>
      </c>
      <c r="W20" s="1050">
        <v>0</v>
      </c>
      <c r="X20" s="1050">
        <v>0</v>
      </c>
      <c r="Y20" s="1050">
        <v>0</v>
      </c>
      <c r="Z20" s="1050">
        <v>0</v>
      </c>
      <c r="AA20" s="1050">
        <v>0</v>
      </c>
      <c r="AB20" s="1050">
        <v>0</v>
      </c>
      <c r="AC20" s="1050">
        <v>0</v>
      </c>
      <c r="AD20" s="960">
        <v>33273092.5</v>
      </c>
      <c r="AE20" s="986">
        <v>33273092.5</v>
      </c>
      <c r="AF20" s="986">
        <v>33273092.5</v>
      </c>
      <c r="AG20" s="1106"/>
      <c r="AH20" s="1106"/>
      <c r="AI20" s="1107"/>
    </row>
    <row r="21" spans="1:16349" s="918" customFormat="1" ht="13.5" hidden="1" outlineLevel="1" collapsed="1" thickBot="1">
      <c r="A21" s="975"/>
      <c r="B21" s="976"/>
      <c r="C21" s="976"/>
      <c r="D21" s="977"/>
      <c r="E21" s="978"/>
      <c r="F21" s="978"/>
      <c r="G21" s="978"/>
      <c r="H21" s="978"/>
      <c r="I21" s="978"/>
      <c r="J21" s="978"/>
      <c r="K21" s="1054"/>
      <c r="L21" s="1054"/>
      <c r="M21" s="1054"/>
      <c r="N21" s="1054"/>
      <c r="O21" s="1054"/>
      <c r="P21" s="1054"/>
      <c r="Q21" s="1054"/>
      <c r="R21" s="1054"/>
      <c r="S21" s="1054"/>
      <c r="T21" s="1054"/>
      <c r="U21" s="1054"/>
      <c r="V21" s="1054"/>
      <c r="W21" s="1054"/>
      <c r="X21" s="1054"/>
      <c r="Y21" s="1054"/>
      <c r="Z21" s="1054"/>
      <c r="AA21" s="1054"/>
      <c r="AB21" s="1054"/>
      <c r="AC21" s="1054"/>
      <c r="AD21" s="978"/>
      <c r="AE21" s="1085"/>
      <c r="AF21" s="977"/>
      <c r="AG21" s="977"/>
      <c r="AH21" s="977"/>
      <c r="AI21" s="1110"/>
    </row>
    <row r="22" spans="1:16349" s="919" customFormat="1" ht="13.5" collapsed="1" thickBot="1">
      <c r="A22" s="979" t="s">
        <v>31</v>
      </c>
      <c r="B22" s="980" t="s">
        <v>32</v>
      </c>
      <c r="C22" s="980"/>
      <c r="D22" s="981"/>
      <c r="E22" s="982"/>
      <c r="F22" s="982"/>
      <c r="G22" s="982"/>
      <c r="H22" s="982"/>
      <c r="I22" s="982"/>
      <c r="J22" s="982"/>
      <c r="K22" s="981"/>
      <c r="L22" s="981"/>
      <c r="M22" s="981"/>
      <c r="N22" s="981"/>
      <c r="O22" s="981"/>
      <c r="P22" s="981"/>
      <c r="Q22" s="981"/>
      <c r="R22" s="981"/>
      <c r="S22" s="981"/>
      <c r="T22" s="981"/>
      <c r="U22" s="981"/>
      <c r="V22" s="981"/>
      <c r="W22" s="981"/>
      <c r="X22" s="981"/>
      <c r="Y22" s="981"/>
      <c r="Z22" s="981"/>
      <c r="AA22" s="981"/>
      <c r="AB22" s="981"/>
      <c r="AC22" s="981">
        <v>0</v>
      </c>
      <c r="AD22" s="1086">
        <f>SUM(AD8,AD11,AD14,AD19)</f>
        <v>173700192.5</v>
      </c>
      <c r="AE22" s="1046">
        <f>SUM(AE8,AE11,AE14,AE19)</f>
        <v>173700192.5</v>
      </c>
      <c r="AF22" s="1046">
        <f>SUM(AF8,AF11,AF14,AF19)</f>
        <v>201208992.5</v>
      </c>
      <c r="AG22" s="1111">
        <v>0</v>
      </c>
      <c r="AH22" s="1111">
        <v>0</v>
      </c>
      <c r="AI22" s="1112">
        <v>0</v>
      </c>
    </row>
    <row r="23" spans="1:16349" s="920" customFormat="1" hidden="1" outlineLevel="1">
      <c r="A23" s="948">
        <v>1</v>
      </c>
      <c r="B23" s="949" t="s">
        <v>18</v>
      </c>
      <c r="C23" s="950"/>
      <c r="D23" s="951"/>
      <c r="E23" s="983">
        <v>0</v>
      </c>
      <c r="F23" s="984">
        <f>SUM(F26+F25+F24)</f>
        <v>2502500</v>
      </c>
      <c r="G23" s="984">
        <f>SUM(G24,G25,G26)</f>
        <v>2502500</v>
      </c>
      <c r="H23" s="984">
        <v>14668500</v>
      </c>
      <c r="I23" s="984">
        <v>24948000</v>
      </c>
      <c r="J23" s="984">
        <v>24948000</v>
      </c>
      <c r="K23" s="984">
        <f>SUM(K24,K25,K26)</f>
        <v>26807000</v>
      </c>
      <c r="L23" s="984">
        <v>26807000</v>
      </c>
      <c r="M23" s="984">
        <v>35398000</v>
      </c>
      <c r="N23" s="984">
        <v>35398000</v>
      </c>
      <c r="O23" s="984">
        <v>35398000</v>
      </c>
      <c r="P23" s="984">
        <v>35398000</v>
      </c>
      <c r="Q23" s="984">
        <v>65945000</v>
      </c>
      <c r="R23" s="984">
        <v>65945000</v>
      </c>
      <c r="S23" s="984">
        <v>76087000</v>
      </c>
      <c r="T23" s="984">
        <v>79277000</v>
      </c>
      <c r="U23" s="984">
        <v>79541000</v>
      </c>
      <c r="V23" s="984">
        <v>79541000</v>
      </c>
      <c r="W23" s="984">
        <v>79541000</v>
      </c>
      <c r="X23" s="984">
        <v>98631500</v>
      </c>
      <c r="Y23" s="984">
        <v>98631500</v>
      </c>
      <c r="Z23" s="984">
        <v>117496500</v>
      </c>
      <c r="AA23" s="984">
        <v>117496500</v>
      </c>
      <c r="AB23" s="984">
        <v>117496500</v>
      </c>
      <c r="AC23" s="984">
        <v>117496500</v>
      </c>
      <c r="AD23" s="984">
        <v>117496500</v>
      </c>
      <c r="AE23" s="1087">
        <v>117496500</v>
      </c>
      <c r="AF23" s="984">
        <v>123755500</v>
      </c>
      <c r="AG23" s="984">
        <v>125834500</v>
      </c>
      <c r="AH23" s="984">
        <v>125834500</v>
      </c>
      <c r="AI23" s="1113">
        <v>128078500</v>
      </c>
    </row>
    <row r="24" spans="1:16349" s="916" customFormat="1" ht="15" hidden="1" customHeight="1" outlineLevel="2">
      <c r="A24" s="953"/>
      <c r="B24" s="985" t="s">
        <v>18</v>
      </c>
      <c r="C24" s="955">
        <v>1</v>
      </c>
      <c r="D24" s="956" t="s">
        <v>19</v>
      </c>
      <c r="E24" s="960">
        <v>0</v>
      </c>
      <c r="F24" s="986">
        <v>0</v>
      </c>
      <c r="G24" s="987">
        <v>0</v>
      </c>
      <c r="H24" s="987">
        <v>12166000</v>
      </c>
      <c r="I24" s="960">
        <v>22445500</v>
      </c>
      <c r="J24" s="986">
        <v>22445500</v>
      </c>
      <c r="K24" s="987">
        <v>24304500</v>
      </c>
      <c r="L24" s="986">
        <v>24304500</v>
      </c>
      <c r="M24" s="987">
        <v>32895500</v>
      </c>
      <c r="N24" s="986">
        <v>32895500</v>
      </c>
      <c r="O24" s="987">
        <v>32895500</v>
      </c>
      <c r="P24" s="986">
        <v>32895500</v>
      </c>
      <c r="Q24" s="994">
        <v>63442500</v>
      </c>
      <c r="R24" s="955"/>
      <c r="S24" s="987">
        <v>73584500</v>
      </c>
      <c r="T24" s="986">
        <v>76774500</v>
      </c>
      <c r="U24" s="994">
        <v>77038500</v>
      </c>
      <c r="V24" s="994">
        <v>77038500</v>
      </c>
      <c r="W24" s="994">
        <v>77038500</v>
      </c>
      <c r="X24" s="986">
        <v>96129000</v>
      </c>
      <c r="Y24" s="986">
        <v>96129000</v>
      </c>
      <c r="Z24" s="986">
        <v>114994000</v>
      </c>
      <c r="AA24" s="986">
        <v>114994000</v>
      </c>
      <c r="AB24" s="986">
        <v>114994000</v>
      </c>
      <c r="AC24" s="986">
        <v>114994000</v>
      </c>
      <c r="AD24" s="986">
        <v>114994000</v>
      </c>
      <c r="AE24" s="986">
        <v>114994000</v>
      </c>
      <c r="AF24" s="1088">
        <v>123541000</v>
      </c>
      <c r="AG24" s="994">
        <v>125147000</v>
      </c>
      <c r="AH24" s="986">
        <v>125147000</v>
      </c>
      <c r="AI24" s="1114">
        <v>127391000</v>
      </c>
      <c r="AJ24" s="1115"/>
      <c r="AK24" s="1116"/>
      <c r="AL24" s="1117"/>
      <c r="AM24" s="1118"/>
      <c r="AN24" s="1115"/>
      <c r="AO24" s="1116"/>
      <c r="AP24" s="1117"/>
      <c r="AQ24" s="1118"/>
      <c r="AR24" s="1115"/>
      <c r="AS24" s="1116"/>
      <c r="AT24" s="1117"/>
      <c r="AU24" s="1118"/>
      <c r="AV24" s="1115"/>
      <c r="AW24" s="1116"/>
      <c r="AX24" s="1117"/>
      <c r="AY24" s="1118"/>
      <c r="AZ24" s="1115"/>
      <c r="BA24" s="1116"/>
      <c r="BB24" s="1117"/>
      <c r="BC24" s="1118"/>
      <c r="BD24" s="1115"/>
      <c r="BE24" s="1116"/>
      <c r="BF24" s="1117"/>
      <c r="BG24" s="1118"/>
      <c r="BH24" s="1115"/>
      <c r="BI24" s="1116"/>
      <c r="BJ24" s="1117"/>
      <c r="BK24" s="1118"/>
      <c r="BL24" s="1115"/>
      <c r="BM24" s="1116"/>
      <c r="BN24" s="1117"/>
      <c r="BO24" s="1118"/>
      <c r="BP24" s="1115"/>
      <c r="BQ24" s="1116"/>
      <c r="BR24" s="1117"/>
      <c r="BS24" s="1118"/>
      <c r="BT24" s="1115"/>
      <c r="BU24" s="1116"/>
      <c r="BV24" s="1117"/>
      <c r="BW24" s="1118"/>
      <c r="BX24" s="1115"/>
      <c r="BY24" s="1116"/>
      <c r="BZ24" s="1117"/>
      <c r="CA24" s="1118"/>
      <c r="CB24" s="1115"/>
      <c r="CC24" s="1116"/>
      <c r="CD24" s="1117"/>
      <c r="CE24" s="1118"/>
      <c r="CF24" s="1115"/>
      <c r="CG24" s="1116"/>
      <c r="CH24" s="1117"/>
      <c r="CI24" s="1118"/>
      <c r="CJ24" s="1115"/>
      <c r="CK24" s="1116"/>
      <c r="CL24" s="1117"/>
      <c r="CM24" s="1118"/>
      <c r="CN24" s="1115"/>
      <c r="CO24" s="1116"/>
      <c r="CP24" s="1117"/>
      <c r="CQ24" s="1118"/>
      <c r="CR24" s="1115"/>
      <c r="CS24" s="1116"/>
      <c r="CT24" s="1117"/>
      <c r="CU24" s="1118"/>
      <c r="CV24" s="1115"/>
      <c r="CW24" s="1116"/>
      <c r="CX24" s="1117"/>
      <c r="CY24" s="1118"/>
      <c r="CZ24" s="1115"/>
      <c r="DA24" s="1116"/>
      <c r="DB24" s="1117"/>
      <c r="DC24" s="1118"/>
      <c r="DD24" s="1115"/>
      <c r="DE24" s="1116"/>
      <c r="DF24" s="1117"/>
      <c r="DG24" s="1118"/>
      <c r="DH24" s="1115"/>
      <c r="DI24" s="1116"/>
      <c r="DJ24" s="1117"/>
      <c r="DK24" s="1118"/>
      <c r="DL24" s="1115"/>
      <c r="DM24" s="1116"/>
      <c r="DN24" s="1117"/>
      <c r="DO24" s="1118"/>
      <c r="DP24" s="1115"/>
      <c r="DQ24" s="1116"/>
      <c r="DR24" s="1117"/>
      <c r="DS24" s="1118"/>
      <c r="DT24" s="1115"/>
      <c r="DU24" s="1116"/>
      <c r="DV24" s="1117"/>
      <c r="DW24" s="1118"/>
      <c r="DX24" s="1115"/>
      <c r="DY24" s="1116"/>
      <c r="DZ24" s="1117"/>
      <c r="EA24" s="1118"/>
      <c r="EB24" s="1115"/>
      <c r="EC24" s="1116"/>
      <c r="ED24" s="1117"/>
      <c r="EE24" s="1118"/>
      <c r="EF24" s="1115"/>
      <c r="EG24" s="1116"/>
      <c r="EH24" s="1117"/>
      <c r="EI24" s="1118"/>
      <c r="EJ24" s="1115"/>
      <c r="EK24" s="1116"/>
      <c r="EL24" s="1117"/>
      <c r="EM24" s="1118"/>
      <c r="EN24" s="1115"/>
      <c r="EO24" s="1116"/>
      <c r="EP24" s="1117"/>
      <c r="EQ24" s="1118"/>
      <c r="ER24" s="1115"/>
      <c r="ES24" s="1116"/>
      <c r="ET24" s="1117"/>
      <c r="EU24" s="1118"/>
      <c r="EV24" s="1115"/>
      <c r="EW24" s="1116"/>
      <c r="EX24" s="1117"/>
      <c r="EY24" s="1118"/>
      <c r="EZ24" s="1115"/>
      <c r="FA24" s="1116"/>
      <c r="FB24" s="1117"/>
      <c r="FC24" s="1118"/>
      <c r="FD24" s="1115"/>
      <c r="FE24" s="1116"/>
      <c r="FF24" s="1117"/>
      <c r="FG24" s="1118"/>
      <c r="FH24" s="1115"/>
      <c r="FI24" s="1116"/>
      <c r="FJ24" s="1117"/>
      <c r="FK24" s="1118"/>
      <c r="FL24" s="1115"/>
      <c r="FM24" s="1116"/>
      <c r="FN24" s="1117"/>
      <c r="FO24" s="1118"/>
      <c r="FP24" s="1115"/>
      <c r="FQ24" s="1116"/>
      <c r="FR24" s="1117"/>
      <c r="FS24" s="1118"/>
      <c r="FT24" s="1115"/>
      <c r="FU24" s="1116"/>
      <c r="FV24" s="1117"/>
      <c r="FW24" s="1118"/>
      <c r="FX24" s="1115"/>
      <c r="FY24" s="1116"/>
      <c r="FZ24" s="1117"/>
      <c r="GA24" s="1118"/>
      <c r="GB24" s="1115"/>
      <c r="GC24" s="1116"/>
      <c r="GD24" s="1117"/>
      <c r="GE24" s="1118"/>
      <c r="GF24" s="1115"/>
      <c r="GG24" s="1116"/>
      <c r="GH24" s="1117"/>
      <c r="GI24" s="1118"/>
      <c r="GJ24" s="1115"/>
      <c r="GK24" s="1116"/>
      <c r="GL24" s="1117"/>
      <c r="GM24" s="1118"/>
      <c r="GN24" s="1115"/>
      <c r="GO24" s="1116"/>
      <c r="GP24" s="1117"/>
      <c r="GQ24" s="1118"/>
      <c r="GR24" s="1115"/>
      <c r="GS24" s="1116"/>
      <c r="GT24" s="1117"/>
      <c r="GU24" s="1118"/>
      <c r="GV24" s="1115"/>
      <c r="GW24" s="1116"/>
      <c r="GX24" s="1117"/>
      <c r="GY24" s="1118"/>
      <c r="GZ24" s="1115"/>
      <c r="HA24" s="1116"/>
      <c r="HB24" s="1117"/>
      <c r="HC24" s="1118"/>
      <c r="HD24" s="1115"/>
      <c r="HE24" s="1116"/>
      <c r="HF24" s="1117"/>
      <c r="HG24" s="1118"/>
      <c r="HH24" s="1115"/>
      <c r="HI24" s="1116"/>
      <c r="HJ24" s="1117"/>
      <c r="HK24" s="1118"/>
      <c r="HL24" s="1115"/>
      <c r="HM24" s="1116"/>
      <c r="HN24" s="1117"/>
      <c r="HO24" s="1118"/>
      <c r="HP24" s="1115"/>
      <c r="HQ24" s="1116"/>
      <c r="HR24" s="1117"/>
      <c r="HS24" s="1118"/>
      <c r="HT24" s="1115"/>
      <c r="HU24" s="1116"/>
      <c r="HV24" s="1117"/>
      <c r="HW24" s="1118"/>
      <c r="HX24" s="1115"/>
      <c r="HY24" s="1116"/>
      <c r="HZ24" s="1117"/>
      <c r="IA24" s="1118"/>
      <c r="IB24" s="1115"/>
      <c r="IC24" s="1116"/>
      <c r="ID24" s="1117"/>
      <c r="IE24" s="1118"/>
      <c r="IF24" s="1115"/>
      <c r="IG24" s="1116"/>
      <c r="IH24" s="1117"/>
      <c r="II24" s="1118"/>
      <c r="IJ24" s="1115"/>
      <c r="IK24" s="1116"/>
      <c r="IL24" s="1117"/>
      <c r="IM24" s="1118"/>
      <c r="IN24" s="1115"/>
      <c r="IO24" s="1116"/>
      <c r="IP24" s="1117"/>
      <c r="IQ24" s="1118"/>
      <c r="IR24" s="1115"/>
      <c r="IS24" s="1116"/>
      <c r="IT24" s="1117"/>
      <c r="IU24" s="1118"/>
      <c r="IV24" s="1115"/>
      <c r="IW24" s="1116"/>
      <c r="IX24" s="1117"/>
      <c r="IY24" s="1118"/>
      <c r="IZ24" s="1115"/>
      <c r="JA24" s="1116"/>
      <c r="JB24" s="1117"/>
      <c r="JC24" s="1118"/>
      <c r="JD24" s="1115"/>
      <c r="JE24" s="1116"/>
      <c r="JF24" s="1117"/>
      <c r="JG24" s="1118"/>
      <c r="JH24" s="1115"/>
      <c r="JI24" s="1116"/>
      <c r="JJ24" s="1117"/>
      <c r="JK24" s="1118"/>
      <c r="JL24" s="1115"/>
      <c r="JM24" s="1116"/>
      <c r="JN24" s="1117"/>
      <c r="JO24" s="1118"/>
      <c r="JP24" s="1115"/>
      <c r="JQ24" s="1116"/>
      <c r="JR24" s="1117"/>
      <c r="JS24" s="1118"/>
      <c r="JT24" s="1115"/>
      <c r="JU24" s="1116"/>
      <c r="JV24" s="1117"/>
      <c r="JW24" s="1118"/>
      <c r="JX24" s="1115"/>
      <c r="JY24" s="1116"/>
      <c r="JZ24" s="1117"/>
      <c r="KA24" s="1118"/>
      <c r="KB24" s="1115"/>
      <c r="KC24" s="1116"/>
      <c r="KD24" s="1117"/>
      <c r="KE24" s="1118"/>
      <c r="KF24" s="1115"/>
      <c r="KG24" s="1116"/>
      <c r="KH24" s="1117"/>
      <c r="KI24" s="1118"/>
      <c r="KJ24" s="1115"/>
      <c r="KK24" s="1116"/>
      <c r="KL24" s="1117"/>
      <c r="KM24" s="1118"/>
      <c r="KN24" s="1115"/>
      <c r="KO24" s="1116"/>
      <c r="KP24" s="1117"/>
      <c r="KQ24" s="1118"/>
      <c r="KR24" s="1115"/>
      <c r="KS24" s="1116"/>
      <c r="KT24" s="1117"/>
      <c r="KU24" s="1118"/>
      <c r="KV24" s="1115"/>
      <c r="KW24" s="1116"/>
      <c r="KX24" s="1117"/>
      <c r="KY24" s="1118"/>
      <c r="KZ24" s="1115"/>
      <c r="LA24" s="1116"/>
      <c r="LB24" s="1117"/>
      <c r="LC24" s="1118"/>
      <c r="LD24" s="1115"/>
      <c r="LE24" s="1116"/>
      <c r="LF24" s="1117"/>
      <c r="LG24" s="1118"/>
      <c r="LH24" s="1115"/>
      <c r="LI24" s="1116"/>
      <c r="LJ24" s="1117"/>
      <c r="LK24" s="1118"/>
      <c r="LL24" s="1115"/>
      <c r="LM24" s="1116"/>
      <c r="LN24" s="1117"/>
      <c r="LO24" s="1118"/>
      <c r="LP24" s="1115"/>
      <c r="LQ24" s="1116"/>
      <c r="LR24" s="1117"/>
      <c r="LS24" s="1118"/>
      <c r="LT24" s="1115"/>
      <c r="LU24" s="1116"/>
      <c r="LV24" s="1117"/>
      <c r="LW24" s="1118"/>
      <c r="LX24" s="1115"/>
      <c r="LY24" s="1116"/>
      <c r="LZ24" s="1117"/>
      <c r="MA24" s="1118"/>
      <c r="MB24" s="1115"/>
      <c r="MC24" s="1116"/>
      <c r="MD24" s="1117"/>
      <c r="ME24" s="1118"/>
      <c r="MF24" s="1115"/>
      <c r="MG24" s="1116"/>
      <c r="MH24" s="1117"/>
      <c r="MI24" s="1118"/>
      <c r="MJ24" s="1115"/>
      <c r="MK24" s="1116"/>
      <c r="ML24" s="1117"/>
      <c r="MM24" s="1118"/>
      <c r="MN24" s="1115"/>
      <c r="MO24" s="1116"/>
      <c r="MP24" s="1117"/>
      <c r="MQ24" s="1118"/>
      <c r="MR24" s="1115"/>
      <c r="MS24" s="1116"/>
      <c r="MT24" s="1117"/>
      <c r="MU24" s="1118"/>
      <c r="MV24" s="1115"/>
      <c r="MW24" s="1116"/>
      <c r="MX24" s="1117"/>
      <c r="MY24" s="1118"/>
      <c r="MZ24" s="1115"/>
      <c r="NA24" s="1116"/>
      <c r="NB24" s="1117"/>
      <c r="NC24" s="1118"/>
      <c r="ND24" s="1115"/>
      <c r="NE24" s="1116"/>
      <c r="NF24" s="1117"/>
      <c r="NG24" s="1118"/>
      <c r="NH24" s="1115"/>
      <c r="NI24" s="1116"/>
      <c r="NJ24" s="1117"/>
      <c r="NK24" s="1118"/>
      <c r="NL24" s="1115"/>
      <c r="NM24" s="1116"/>
      <c r="NN24" s="1117"/>
      <c r="NO24" s="1118"/>
      <c r="NP24" s="1115"/>
      <c r="NQ24" s="1116"/>
      <c r="NR24" s="1117"/>
      <c r="NS24" s="1118"/>
      <c r="NT24" s="1115"/>
      <c r="NU24" s="1116"/>
      <c r="NV24" s="1117"/>
      <c r="NW24" s="1118"/>
      <c r="NX24" s="1115"/>
      <c r="NY24" s="1116"/>
      <c r="NZ24" s="1117"/>
      <c r="OA24" s="1118"/>
      <c r="OB24" s="1115"/>
      <c r="OC24" s="1116"/>
      <c r="OD24" s="1117"/>
      <c r="OE24" s="1118"/>
      <c r="OF24" s="1115"/>
      <c r="OG24" s="1116"/>
      <c r="OH24" s="1117"/>
      <c r="OI24" s="1118"/>
      <c r="OJ24" s="1115"/>
      <c r="OK24" s="1116"/>
      <c r="OL24" s="1117"/>
      <c r="OM24" s="1118"/>
      <c r="ON24" s="1115"/>
      <c r="OO24" s="1116"/>
      <c r="OP24" s="1117"/>
      <c r="OQ24" s="1118"/>
      <c r="OR24" s="1115"/>
      <c r="OS24" s="1116"/>
      <c r="OT24" s="1117"/>
      <c r="OU24" s="1118"/>
      <c r="OV24" s="1115"/>
      <c r="OW24" s="1116"/>
      <c r="OX24" s="1117"/>
      <c r="OY24" s="1118"/>
      <c r="OZ24" s="1115"/>
      <c r="PA24" s="1116"/>
      <c r="PB24" s="1117"/>
      <c r="PC24" s="1118"/>
      <c r="PD24" s="1115"/>
      <c r="PE24" s="1116"/>
      <c r="PF24" s="1117"/>
      <c r="PG24" s="1118"/>
      <c r="PH24" s="1115"/>
      <c r="PI24" s="1116"/>
      <c r="PJ24" s="1117"/>
      <c r="PK24" s="1118"/>
      <c r="PL24" s="1115"/>
      <c r="PM24" s="1116"/>
      <c r="PN24" s="1117"/>
      <c r="PO24" s="1118"/>
      <c r="PP24" s="1115"/>
      <c r="PQ24" s="1116"/>
      <c r="PR24" s="1117"/>
      <c r="PS24" s="1118"/>
      <c r="PT24" s="1115"/>
      <c r="PU24" s="1116"/>
      <c r="PV24" s="1117"/>
      <c r="PW24" s="1118"/>
      <c r="PX24" s="1115"/>
      <c r="PY24" s="1116"/>
      <c r="PZ24" s="1117"/>
      <c r="QA24" s="1118"/>
      <c r="QB24" s="1115"/>
      <c r="QC24" s="1116"/>
      <c r="QD24" s="1117"/>
      <c r="QE24" s="1118"/>
      <c r="QF24" s="1115"/>
      <c r="QG24" s="1116"/>
      <c r="QH24" s="1117"/>
      <c r="QI24" s="1118"/>
      <c r="QJ24" s="1115"/>
      <c r="QK24" s="1116"/>
      <c r="QL24" s="1117"/>
      <c r="QM24" s="1118"/>
      <c r="QN24" s="1115"/>
      <c r="QO24" s="1116"/>
      <c r="QP24" s="1117"/>
      <c r="QQ24" s="1118"/>
      <c r="QR24" s="1115"/>
      <c r="QS24" s="1116"/>
      <c r="QT24" s="1117"/>
      <c r="QU24" s="1118"/>
      <c r="QV24" s="1115"/>
      <c r="QW24" s="1116"/>
      <c r="QX24" s="1117"/>
      <c r="QY24" s="1118"/>
      <c r="QZ24" s="1115"/>
      <c r="RA24" s="1116"/>
      <c r="RB24" s="1117"/>
      <c r="RC24" s="1118"/>
      <c r="RD24" s="1115"/>
      <c r="RE24" s="1116"/>
      <c r="RF24" s="1117"/>
      <c r="RG24" s="1118"/>
      <c r="RH24" s="1115"/>
      <c r="RI24" s="1116"/>
      <c r="RJ24" s="1117"/>
      <c r="RK24" s="1118"/>
      <c r="RL24" s="1115"/>
      <c r="RM24" s="1116"/>
      <c r="RN24" s="1117"/>
      <c r="RO24" s="1118"/>
      <c r="RP24" s="1115"/>
      <c r="RQ24" s="1116"/>
      <c r="RR24" s="1117"/>
      <c r="RS24" s="1118"/>
      <c r="RT24" s="1115"/>
      <c r="RU24" s="1116"/>
      <c r="RV24" s="1117"/>
      <c r="RW24" s="1118"/>
      <c r="RX24" s="1115"/>
      <c r="RY24" s="1116"/>
      <c r="RZ24" s="1117"/>
      <c r="SA24" s="1118"/>
      <c r="SB24" s="1115"/>
      <c r="SC24" s="1116"/>
      <c r="SD24" s="1117"/>
      <c r="SE24" s="1118"/>
      <c r="SF24" s="1115"/>
      <c r="SG24" s="1116"/>
      <c r="SH24" s="1117"/>
      <c r="SI24" s="1118"/>
      <c r="SJ24" s="1115"/>
      <c r="SK24" s="1116"/>
      <c r="SL24" s="1117"/>
      <c r="SM24" s="1118"/>
      <c r="SN24" s="1115"/>
      <c r="SO24" s="1116"/>
      <c r="SP24" s="1117"/>
      <c r="SQ24" s="1118"/>
      <c r="SR24" s="1115"/>
      <c r="SS24" s="1116"/>
      <c r="ST24" s="1117"/>
      <c r="SU24" s="1118"/>
      <c r="SV24" s="1115"/>
      <c r="SW24" s="1116"/>
      <c r="SX24" s="1117"/>
      <c r="SY24" s="1118"/>
      <c r="SZ24" s="1115"/>
      <c r="TA24" s="1116"/>
      <c r="TB24" s="1117"/>
      <c r="TC24" s="1118"/>
      <c r="TD24" s="1115"/>
      <c r="TE24" s="1116"/>
      <c r="TF24" s="1117"/>
      <c r="TG24" s="1118"/>
      <c r="TH24" s="1115"/>
      <c r="TI24" s="1116"/>
      <c r="TJ24" s="1117"/>
      <c r="TK24" s="1118"/>
      <c r="TL24" s="1115"/>
      <c r="TM24" s="1116"/>
      <c r="TN24" s="1117"/>
      <c r="TO24" s="1118"/>
      <c r="TP24" s="1115"/>
      <c r="TQ24" s="1116"/>
      <c r="TR24" s="1117"/>
      <c r="TS24" s="1118"/>
      <c r="TT24" s="1115"/>
      <c r="TU24" s="1116"/>
      <c r="TV24" s="1117"/>
      <c r="TW24" s="1118"/>
      <c r="TX24" s="1115"/>
      <c r="TY24" s="1116"/>
      <c r="TZ24" s="1117"/>
      <c r="UA24" s="1118"/>
      <c r="UB24" s="1115"/>
      <c r="UC24" s="1116"/>
      <c r="UD24" s="1117"/>
      <c r="UE24" s="1118"/>
      <c r="UF24" s="1115"/>
      <c r="UG24" s="1116"/>
      <c r="UH24" s="1117"/>
      <c r="UI24" s="1118"/>
      <c r="UJ24" s="1115"/>
      <c r="UK24" s="1116"/>
      <c r="UL24" s="1117"/>
      <c r="UM24" s="1118"/>
      <c r="UN24" s="1115"/>
      <c r="UO24" s="1116"/>
      <c r="UP24" s="1117"/>
      <c r="UQ24" s="1118"/>
      <c r="UR24" s="1115"/>
      <c r="US24" s="1116"/>
      <c r="UT24" s="1117"/>
      <c r="UU24" s="1118"/>
      <c r="UV24" s="1115"/>
      <c r="UW24" s="1116"/>
      <c r="UX24" s="1117"/>
      <c r="UY24" s="1118"/>
      <c r="UZ24" s="1115"/>
      <c r="VA24" s="1116"/>
      <c r="VB24" s="1117"/>
      <c r="VC24" s="1118"/>
      <c r="VD24" s="1115"/>
      <c r="VE24" s="1116"/>
      <c r="VF24" s="1117"/>
      <c r="VG24" s="1118"/>
      <c r="VH24" s="1115"/>
      <c r="VI24" s="1116"/>
      <c r="VJ24" s="1117"/>
      <c r="VK24" s="1118"/>
      <c r="VL24" s="1115"/>
      <c r="VM24" s="1116"/>
      <c r="VN24" s="1117"/>
      <c r="VO24" s="1118"/>
      <c r="VP24" s="1115"/>
      <c r="VQ24" s="1116"/>
      <c r="VR24" s="1117"/>
      <c r="VS24" s="1118"/>
      <c r="VT24" s="1115"/>
      <c r="VU24" s="1116"/>
      <c r="VV24" s="1117"/>
      <c r="VW24" s="1118"/>
      <c r="VX24" s="1115"/>
      <c r="VY24" s="1116"/>
      <c r="VZ24" s="1117"/>
      <c r="WA24" s="1118"/>
      <c r="WB24" s="1115"/>
      <c r="WC24" s="1116"/>
      <c r="WD24" s="1117"/>
      <c r="WE24" s="1118"/>
      <c r="WF24" s="1115"/>
      <c r="WG24" s="1116"/>
      <c r="WH24" s="1117"/>
      <c r="WI24" s="1118"/>
      <c r="WJ24" s="1115"/>
      <c r="WK24" s="1116"/>
      <c r="WL24" s="1117"/>
      <c r="WM24" s="1118"/>
      <c r="WN24" s="1115"/>
      <c r="WO24" s="1116"/>
      <c r="WP24" s="1117"/>
      <c r="WQ24" s="1118"/>
      <c r="WR24" s="1115"/>
      <c r="WS24" s="1116"/>
      <c r="WT24" s="1117"/>
      <c r="WU24" s="1118"/>
      <c r="WV24" s="1115"/>
      <c r="WW24" s="1116"/>
      <c r="WX24" s="1117"/>
      <c r="WY24" s="1118"/>
      <c r="WZ24" s="1115"/>
      <c r="XA24" s="1116"/>
      <c r="XB24" s="1117"/>
      <c r="XC24" s="1118"/>
      <c r="XD24" s="1115"/>
      <c r="XE24" s="1116"/>
      <c r="XF24" s="1117"/>
      <c r="XG24" s="1118"/>
      <c r="XH24" s="1115"/>
      <c r="XI24" s="1116"/>
      <c r="XJ24" s="1117"/>
      <c r="XK24" s="1118"/>
      <c r="XL24" s="1115"/>
      <c r="XM24" s="1116"/>
      <c r="XN24" s="1117"/>
      <c r="XO24" s="1118"/>
      <c r="XP24" s="1115"/>
      <c r="XQ24" s="1116"/>
      <c r="XR24" s="1117"/>
      <c r="XS24" s="1118"/>
      <c r="XT24" s="1115"/>
      <c r="XU24" s="1116"/>
      <c r="XV24" s="1117"/>
      <c r="XW24" s="1118"/>
      <c r="XX24" s="1115"/>
      <c r="XY24" s="1116"/>
      <c r="XZ24" s="1117"/>
      <c r="YA24" s="1118"/>
      <c r="YB24" s="1115"/>
      <c r="YC24" s="1116"/>
      <c r="YD24" s="1117"/>
      <c r="YE24" s="1118"/>
      <c r="YF24" s="1115"/>
      <c r="YG24" s="1116"/>
      <c r="YH24" s="1117"/>
      <c r="YI24" s="1118"/>
      <c r="YJ24" s="1115"/>
      <c r="YK24" s="1116"/>
      <c r="YL24" s="1117"/>
      <c r="YM24" s="1118"/>
      <c r="YN24" s="1115"/>
      <c r="YO24" s="1116"/>
      <c r="YP24" s="1117"/>
      <c r="YQ24" s="1118"/>
      <c r="YR24" s="1115"/>
      <c r="YS24" s="1116"/>
      <c r="YT24" s="1117"/>
      <c r="YU24" s="1118"/>
      <c r="YV24" s="1115"/>
      <c r="YW24" s="1116"/>
      <c r="YX24" s="1117"/>
      <c r="YY24" s="1118"/>
      <c r="YZ24" s="1115"/>
      <c r="ZA24" s="1116"/>
      <c r="ZB24" s="1117"/>
      <c r="ZC24" s="1118"/>
      <c r="ZD24" s="1115"/>
      <c r="ZE24" s="1116"/>
      <c r="ZF24" s="1117"/>
      <c r="ZG24" s="1118"/>
      <c r="ZH24" s="1115"/>
      <c r="ZI24" s="1116"/>
      <c r="ZJ24" s="1117"/>
      <c r="ZK24" s="1118"/>
      <c r="ZL24" s="1115"/>
      <c r="ZM24" s="1116"/>
      <c r="ZN24" s="1117"/>
      <c r="ZO24" s="1118"/>
      <c r="ZP24" s="1115"/>
      <c r="ZQ24" s="1116"/>
      <c r="ZR24" s="1117"/>
      <c r="ZS24" s="1118"/>
      <c r="ZT24" s="1115"/>
      <c r="ZU24" s="1116"/>
      <c r="ZV24" s="1117"/>
      <c r="ZW24" s="1118"/>
      <c r="ZX24" s="1115"/>
      <c r="ZY24" s="1116"/>
      <c r="ZZ24" s="1117"/>
      <c r="AAA24" s="1118"/>
      <c r="AAB24" s="1115"/>
      <c r="AAC24" s="1116"/>
      <c r="AAD24" s="1117"/>
      <c r="AAE24" s="1118"/>
      <c r="AAF24" s="1115"/>
      <c r="AAG24" s="1116"/>
      <c r="AAH24" s="1117"/>
      <c r="AAI24" s="1118"/>
      <c r="AAJ24" s="1115"/>
      <c r="AAK24" s="1116"/>
      <c r="AAL24" s="1117"/>
      <c r="AAM24" s="1118"/>
      <c r="AAN24" s="1115"/>
      <c r="AAO24" s="1116"/>
      <c r="AAP24" s="1117"/>
      <c r="AAQ24" s="1118"/>
      <c r="AAR24" s="1115"/>
      <c r="AAS24" s="1116"/>
      <c r="AAT24" s="1117"/>
      <c r="AAU24" s="1118"/>
      <c r="AAV24" s="1115"/>
      <c r="AAW24" s="1116"/>
      <c r="AAX24" s="1117"/>
      <c r="AAY24" s="1118"/>
      <c r="AAZ24" s="1115"/>
      <c r="ABA24" s="1116"/>
      <c r="ABB24" s="1117"/>
      <c r="ABC24" s="1118"/>
      <c r="ABD24" s="1115"/>
      <c r="ABE24" s="1116"/>
      <c r="ABF24" s="1117"/>
      <c r="ABG24" s="1118"/>
      <c r="ABH24" s="1115"/>
      <c r="ABI24" s="1116"/>
      <c r="ABJ24" s="1117"/>
      <c r="ABK24" s="1118"/>
      <c r="ABL24" s="1115"/>
      <c r="ABM24" s="1116"/>
      <c r="ABN24" s="1117"/>
      <c r="ABO24" s="1118"/>
      <c r="ABP24" s="1115"/>
      <c r="ABQ24" s="1116"/>
      <c r="ABR24" s="1117"/>
      <c r="ABS24" s="1118"/>
      <c r="ABT24" s="1115"/>
      <c r="ABU24" s="1116"/>
      <c r="ABV24" s="1117"/>
      <c r="ABW24" s="1118"/>
      <c r="ABX24" s="1115"/>
      <c r="ABY24" s="1116"/>
      <c r="ABZ24" s="1117"/>
      <c r="ACA24" s="1118"/>
      <c r="ACB24" s="1115"/>
      <c r="ACC24" s="1116"/>
      <c r="ACD24" s="1117"/>
      <c r="ACE24" s="1118"/>
      <c r="ACF24" s="1115"/>
      <c r="ACG24" s="1116"/>
      <c r="ACH24" s="1117"/>
      <c r="ACI24" s="1118"/>
      <c r="ACJ24" s="1115"/>
      <c r="ACK24" s="1116"/>
      <c r="ACL24" s="1117"/>
      <c r="ACM24" s="1118"/>
      <c r="ACN24" s="1115"/>
      <c r="ACO24" s="1116"/>
      <c r="ACP24" s="1117"/>
      <c r="ACQ24" s="1118"/>
      <c r="ACR24" s="1115"/>
      <c r="ACS24" s="1116"/>
      <c r="ACT24" s="1117"/>
      <c r="ACU24" s="1118"/>
      <c r="ACV24" s="1115"/>
      <c r="ACW24" s="1116"/>
      <c r="ACX24" s="1117"/>
      <c r="ACY24" s="1118"/>
      <c r="ACZ24" s="1115"/>
      <c r="ADA24" s="1116"/>
      <c r="ADB24" s="1117"/>
      <c r="ADC24" s="1118"/>
      <c r="ADD24" s="1115"/>
      <c r="ADE24" s="1116"/>
      <c r="ADF24" s="1117"/>
      <c r="ADG24" s="1118"/>
      <c r="ADH24" s="1115"/>
      <c r="ADI24" s="1116"/>
      <c r="ADJ24" s="1117"/>
      <c r="ADK24" s="1118"/>
      <c r="ADL24" s="1115"/>
      <c r="ADM24" s="1116"/>
      <c r="ADN24" s="1117"/>
      <c r="ADO24" s="1118"/>
      <c r="ADP24" s="1115"/>
      <c r="ADQ24" s="1116"/>
      <c r="ADR24" s="1117"/>
      <c r="ADS24" s="1118"/>
      <c r="ADT24" s="1115"/>
      <c r="ADU24" s="1116"/>
      <c r="ADV24" s="1117"/>
      <c r="ADW24" s="1118"/>
      <c r="ADX24" s="1115"/>
      <c r="ADY24" s="1116"/>
      <c r="ADZ24" s="1117"/>
      <c r="AEA24" s="1118"/>
      <c r="AEB24" s="1115"/>
      <c r="AEC24" s="1116"/>
      <c r="AED24" s="1117"/>
      <c r="AEE24" s="1118"/>
      <c r="AEF24" s="1115"/>
      <c r="AEG24" s="1116"/>
      <c r="AEH24" s="1117"/>
      <c r="AEI24" s="1118"/>
      <c r="AEJ24" s="1115"/>
      <c r="AEK24" s="1116"/>
      <c r="AEL24" s="1117"/>
      <c r="AEM24" s="1118"/>
      <c r="AEN24" s="1115"/>
      <c r="AEO24" s="1116"/>
      <c r="AEP24" s="1117"/>
      <c r="AEQ24" s="1118"/>
      <c r="AER24" s="1115"/>
      <c r="AES24" s="1116"/>
      <c r="AET24" s="1117"/>
      <c r="AEU24" s="1118"/>
      <c r="AEV24" s="1115"/>
      <c r="AEW24" s="1116"/>
      <c r="AEX24" s="1117"/>
      <c r="AEY24" s="1118"/>
      <c r="AEZ24" s="1115"/>
      <c r="AFA24" s="1116"/>
      <c r="AFB24" s="1117"/>
      <c r="AFC24" s="1118"/>
      <c r="AFD24" s="1115"/>
      <c r="AFE24" s="1116"/>
      <c r="AFF24" s="1117"/>
      <c r="AFG24" s="1118"/>
      <c r="AFH24" s="1115"/>
      <c r="AFI24" s="1116"/>
      <c r="AFJ24" s="1117"/>
      <c r="AFK24" s="1118"/>
      <c r="AFL24" s="1115"/>
      <c r="AFM24" s="1116"/>
      <c r="AFN24" s="1117"/>
      <c r="AFO24" s="1118"/>
      <c r="AFP24" s="1115"/>
      <c r="AFQ24" s="1116"/>
      <c r="AFR24" s="1117"/>
      <c r="AFS24" s="1118"/>
      <c r="AFT24" s="1115"/>
      <c r="AFU24" s="1116"/>
      <c r="AFV24" s="1117"/>
      <c r="AFW24" s="1118"/>
      <c r="AFX24" s="1115"/>
      <c r="AFY24" s="1116"/>
      <c r="AFZ24" s="1117"/>
      <c r="AGA24" s="1118"/>
      <c r="AGB24" s="1115"/>
      <c r="AGC24" s="1116"/>
      <c r="AGD24" s="1117"/>
      <c r="AGE24" s="1118"/>
      <c r="AGF24" s="1115"/>
      <c r="AGG24" s="1116"/>
      <c r="AGH24" s="1117"/>
      <c r="AGI24" s="1118"/>
      <c r="AGJ24" s="1115"/>
      <c r="AGK24" s="1116"/>
      <c r="AGL24" s="1117"/>
      <c r="AGM24" s="1118"/>
      <c r="AGN24" s="1115"/>
      <c r="AGO24" s="1116"/>
      <c r="AGP24" s="1117"/>
      <c r="AGQ24" s="1118"/>
      <c r="AGR24" s="1115"/>
      <c r="AGS24" s="1116"/>
      <c r="AGT24" s="1117"/>
      <c r="AGU24" s="1118"/>
      <c r="AGV24" s="1115"/>
      <c r="AGW24" s="1116"/>
      <c r="AGX24" s="1117"/>
      <c r="AGY24" s="1118"/>
      <c r="AGZ24" s="1115"/>
      <c r="AHA24" s="1116"/>
      <c r="AHB24" s="1117"/>
      <c r="AHC24" s="1118"/>
      <c r="AHD24" s="1115"/>
      <c r="AHE24" s="1116"/>
      <c r="AHF24" s="1117"/>
      <c r="AHG24" s="1118"/>
      <c r="AHH24" s="1115"/>
      <c r="AHI24" s="1116"/>
      <c r="AHJ24" s="1117"/>
      <c r="AHK24" s="1118"/>
      <c r="AHL24" s="1115"/>
      <c r="AHM24" s="1116"/>
      <c r="AHN24" s="1117"/>
      <c r="AHO24" s="1118"/>
      <c r="AHP24" s="1115"/>
      <c r="AHQ24" s="1116"/>
      <c r="AHR24" s="1117"/>
      <c r="AHS24" s="1118"/>
      <c r="AHT24" s="1115"/>
      <c r="AHU24" s="1116"/>
      <c r="AHV24" s="1117"/>
      <c r="AHW24" s="1118"/>
      <c r="AHX24" s="1115"/>
      <c r="AHY24" s="1116"/>
      <c r="AHZ24" s="1117"/>
      <c r="AIA24" s="1118"/>
      <c r="AIB24" s="1115"/>
      <c r="AIC24" s="1116"/>
      <c r="AID24" s="1117"/>
      <c r="AIE24" s="1118"/>
      <c r="AIF24" s="1115"/>
      <c r="AIG24" s="1116"/>
      <c r="AIH24" s="1117"/>
      <c r="AII24" s="1118"/>
      <c r="AIJ24" s="1115"/>
      <c r="AIK24" s="1116"/>
      <c r="AIL24" s="1117"/>
      <c r="AIM24" s="1118"/>
      <c r="AIN24" s="1115"/>
      <c r="AIO24" s="1116"/>
      <c r="AIP24" s="1117"/>
      <c r="AIQ24" s="1118"/>
      <c r="AIR24" s="1115"/>
      <c r="AIS24" s="1116"/>
      <c r="AIT24" s="1117"/>
      <c r="AIU24" s="1118"/>
      <c r="AIV24" s="1115"/>
      <c r="AIW24" s="1116"/>
      <c r="AIX24" s="1117"/>
      <c r="AIY24" s="1118"/>
      <c r="AIZ24" s="1115"/>
      <c r="AJA24" s="1116"/>
      <c r="AJB24" s="1117"/>
      <c r="AJC24" s="1118"/>
      <c r="AJD24" s="1115"/>
      <c r="AJE24" s="1116"/>
      <c r="AJF24" s="1117"/>
      <c r="AJG24" s="1118"/>
      <c r="AJH24" s="1115"/>
      <c r="AJI24" s="1116"/>
      <c r="AJJ24" s="1117"/>
      <c r="AJK24" s="1118"/>
      <c r="AJL24" s="1115"/>
      <c r="AJM24" s="1116"/>
      <c r="AJN24" s="1117"/>
      <c r="AJO24" s="1118"/>
      <c r="AJP24" s="1115"/>
      <c r="AJQ24" s="1116"/>
      <c r="AJR24" s="1117"/>
      <c r="AJS24" s="1118"/>
      <c r="AJT24" s="1115"/>
      <c r="AJU24" s="1116"/>
      <c r="AJV24" s="1117"/>
      <c r="AJW24" s="1118"/>
      <c r="AJX24" s="1115"/>
      <c r="AJY24" s="1116"/>
      <c r="AJZ24" s="1117"/>
      <c r="AKA24" s="1118"/>
      <c r="AKB24" s="1115"/>
      <c r="AKC24" s="1116"/>
      <c r="AKD24" s="1117"/>
      <c r="AKE24" s="1118"/>
      <c r="AKF24" s="1115"/>
      <c r="AKG24" s="1116"/>
      <c r="AKH24" s="1117"/>
      <c r="AKI24" s="1118"/>
      <c r="AKJ24" s="1115"/>
      <c r="AKK24" s="1116"/>
      <c r="AKL24" s="1117"/>
      <c r="AKM24" s="1118"/>
      <c r="AKN24" s="1115"/>
      <c r="AKO24" s="1116"/>
      <c r="AKP24" s="1117"/>
      <c r="AKQ24" s="1118"/>
      <c r="AKR24" s="1115"/>
      <c r="AKS24" s="1116"/>
      <c r="AKT24" s="1117"/>
      <c r="AKU24" s="1118"/>
      <c r="AKV24" s="1115"/>
      <c r="AKW24" s="1116"/>
      <c r="AKX24" s="1117"/>
      <c r="AKY24" s="1118"/>
      <c r="AKZ24" s="1115"/>
      <c r="ALA24" s="1116"/>
      <c r="ALB24" s="1117"/>
      <c r="ALC24" s="1118"/>
      <c r="ALD24" s="1115"/>
      <c r="ALE24" s="1116"/>
      <c r="ALF24" s="1117"/>
      <c r="ALG24" s="1118"/>
      <c r="ALH24" s="1115"/>
      <c r="ALI24" s="1116"/>
      <c r="ALJ24" s="1117"/>
      <c r="ALK24" s="1118"/>
      <c r="ALL24" s="1115"/>
      <c r="ALM24" s="1116"/>
      <c r="ALN24" s="1117"/>
      <c r="ALO24" s="1118"/>
      <c r="ALP24" s="1115"/>
      <c r="ALQ24" s="1116"/>
      <c r="ALR24" s="1117"/>
      <c r="ALS24" s="1118"/>
      <c r="ALT24" s="1115"/>
      <c r="ALU24" s="1116"/>
      <c r="ALV24" s="1117"/>
      <c r="ALW24" s="1118"/>
      <c r="ALX24" s="1115"/>
      <c r="ALY24" s="1116"/>
      <c r="ALZ24" s="1117"/>
      <c r="AMA24" s="1118"/>
      <c r="AMB24" s="1115"/>
      <c r="AMC24" s="1116"/>
      <c r="AMD24" s="1117"/>
      <c r="AME24" s="1118"/>
      <c r="AMF24" s="1115"/>
      <c r="AMG24" s="1116"/>
      <c r="AMH24" s="1117"/>
      <c r="AMI24" s="1118"/>
      <c r="AMJ24" s="1115"/>
      <c r="AMK24" s="1116"/>
      <c r="AML24" s="1117"/>
      <c r="AMM24" s="1118"/>
      <c r="AMN24" s="1115"/>
      <c r="AMO24" s="1116"/>
      <c r="AMP24" s="1117"/>
      <c r="AMQ24" s="1118"/>
      <c r="AMR24" s="1115"/>
      <c r="AMS24" s="1116"/>
      <c r="AMT24" s="1117"/>
      <c r="AMU24" s="1118"/>
      <c r="AMV24" s="1115"/>
      <c r="AMW24" s="1116"/>
      <c r="AMX24" s="1117"/>
      <c r="AMY24" s="1118"/>
      <c r="AMZ24" s="1115"/>
      <c r="ANA24" s="1116"/>
      <c r="ANB24" s="1117"/>
      <c r="ANC24" s="1118"/>
      <c r="AND24" s="1115"/>
      <c r="ANE24" s="1116"/>
      <c r="ANF24" s="1117"/>
      <c r="ANG24" s="1118"/>
      <c r="ANH24" s="1115"/>
      <c r="ANI24" s="1116"/>
      <c r="ANJ24" s="1117"/>
      <c r="ANK24" s="1118"/>
      <c r="ANL24" s="1115"/>
      <c r="ANM24" s="1116"/>
      <c r="ANN24" s="1117"/>
      <c r="ANO24" s="1118"/>
      <c r="ANP24" s="1115"/>
      <c r="ANQ24" s="1116"/>
      <c r="ANR24" s="1117"/>
      <c r="ANS24" s="1118"/>
      <c r="ANT24" s="1115"/>
      <c r="ANU24" s="1116"/>
      <c r="ANV24" s="1117"/>
      <c r="ANW24" s="1118"/>
      <c r="ANX24" s="1115"/>
      <c r="ANY24" s="1116"/>
      <c r="ANZ24" s="1117"/>
      <c r="AOA24" s="1118"/>
      <c r="AOB24" s="1115"/>
      <c r="AOC24" s="1116"/>
      <c r="AOD24" s="1117"/>
      <c r="AOE24" s="1118"/>
      <c r="AOF24" s="1115"/>
      <c r="AOG24" s="1116"/>
      <c r="AOH24" s="1117"/>
      <c r="AOI24" s="1118"/>
      <c r="AOJ24" s="1115"/>
      <c r="AOK24" s="1116"/>
      <c r="AOL24" s="1117"/>
      <c r="AOM24" s="1118"/>
      <c r="AON24" s="1115"/>
      <c r="AOO24" s="1116"/>
      <c r="AOP24" s="1117"/>
      <c r="AOQ24" s="1118"/>
      <c r="AOR24" s="1115"/>
      <c r="AOS24" s="1116"/>
      <c r="AOT24" s="1117"/>
      <c r="AOU24" s="1118"/>
      <c r="AOV24" s="1115"/>
      <c r="AOW24" s="1116"/>
      <c r="AOX24" s="1117"/>
      <c r="AOY24" s="1118"/>
      <c r="AOZ24" s="1115"/>
      <c r="APA24" s="1116"/>
      <c r="APB24" s="1117"/>
      <c r="APC24" s="1118"/>
      <c r="APD24" s="1115"/>
      <c r="APE24" s="1116"/>
      <c r="APF24" s="1117"/>
      <c r="APG24" s="1118"/>
      <c r="APH24" s="1115"/>
      <c r="API24" s="1116"/>
      <c r="APJ24" s="1117"/>
      <c r="APK24" s="1118"/>
      <c r="APL24" s="1115"/>
      <c r="APM24" s="1116"/>
      <c r="APN24" s="1117"/>
      <c r="APO24" s="1118"/>
      <c r="APP24" s="1115"/>
      <c r="APQ24" s="1116"/>
      <c r="APR24" s="1117"/>
      <c r="APS24" s="1118"/>
      <c r="APT24" s="1115"/>
      <c r="APU24" s="1116"/>
      <c r="APV24" s="1117"/>
      <c r="APW24" s="1118"/>
      <c r="APX24" s="1115"/>
      <c r="APY24" s="1116"/>
      <c r="APZ24" s="1117"/>
      <c r="AQA24" s="1118"/>
      <c r="AQB24" s="1115"/>
      <c r="AQC24" s="1116"/>
      <c r="AQD24" s="1117"/>
      <c r="AQE24" s="1118"/>
      <c r="AQF24" s="1115"/>
      <c r="AQG24" s="1116"/>
      <c r="AQH24" s="1117"/>
      <c r="AQI24" s="1118"/>
      <c r="AQJ24" s="1115"/>
      <c r="AQK24" s="1116"/>
      <c r="AQL24" s="1117"/>
      <c r="AQM24" s="1118"/>
      <c r="AQN24" s="1115"/>
      <c r="AQO24" s="1116"/>
      <c r="AQP24" s="1117"/>
      <c r="AQQ24" s="1118"/>
      <c r="AQR24" s="1115"/>
      <c r="AQS24" s="1116"/>
      <c r="AQT24" s="1117"/>
      <c r="AQU24" s="1118"/>
      <c r="AQV24" s="1115"/>
      <c r="AQW24" s="1116"/>
      <c r="AQX24" s="1117"/>
      <c r="AQY24" s="1118"/>
      <c r="AQZ24" s="1115"/>
      <c r="ARA24" s="1116"/>
      <c r="ARB24" s="1117"/>
      <c r="ARC24" s="1118"/>
      <c r="ARD24" s="1115"/>
      <c r="ARE24" s="1116"/>
      <c r="ARF24" s="1117"/>
      <c r="ARG24" s="1118"/>
      <c r="ARH24" s="1115"/>
      <c r="ARI24" s="1116"/>
      <c r="ARJ24" s="1117"/>
      <c r="ARK24" s="1118"/>
      <c r="ARL24" s="1115"/>
      <c r="ARM24" s="1116"/>
      <c r="ARN24" s="1117"/>
      <c r="ARO24" s="1118"/>
      <c r="ARP24" s="1115"/>
      <c r="ARQ24" s="1116"/>
      <c r="ARR24" s="1117"/>
      <c r="ARS24" s="1118"/>
      <c r="ART24" s="1115"/>
      <c r="ARU24" s="1116"/>
      <c r="ARV24" s="1117"/>
      <c r="ARW24" s="1118"/>
      <c r="ARX24" s="1115"/>
      <c r="ARY24" s="1116"/>
      <c r="ARZ24" s="1117"/>
      <c r="ASA24" s="1118"/>
      <c r="ASB24" s="1115"/>
      <c r="ASC24" s="1116"/>
      <c r="ASD24" s="1117"/>
      <c r="ASE24" s="1118"/>
      <c r="ASF24" s="1115"/>
      <c r="ASG24" s="1116"/>
      <c r="ASH24" s="1117"/>
      <c r="ASI24" s="1118"/>
      <c r="ASJ24" s="1115"/>
      <c r="ASK24" s="1116"/>
      <c r="ASL24" s="1117"/>
      <c r="ASM24" s="1118"/>
      <c r="ASN24" s="1115"/>
      <c r="ASO24" s="1116"/>
      <c r="ASP24" s="1117"/>
      <c r="ASQ24" s="1118"/>
      <c r="ASR24" s="1115"/>
      <c r="ASS24" s="1116"/>
      <c r="AST24" s="1117"/>
      <c r="ASU24" s="1118"/>
      <c r="ASV24" s="1115"/>
      <c r="ASW24" s="1116"/>
      <c r="ASX24" s="1117"/>
      <c r="ASY24" s="1118"/>
      <c r="ASZ24" s="1115"/>
      <c r="ATA24" s="1116"/>
      <c r="ATB24" s="1117"/>
      <c r="ATC24" s="1118"/>
      <c r="ATD24" s="1115"/>
      <c r="ATE24" s="1116"/>
      <c r="ATF24" s="1117"/>
      <c r="ATG24" s="1118"/>
      <c r="ATH24" s="1115"/>
      <c r="ATI24" s="1116"/>
      <c r="ATJ24" s="1117"/>
      <c r="ATK24" s="1118"/>
      <c r="ATL24" s="1115"/>
      <c r="ATM24" s="1116"/>
      <c r="ATN24" s="1117"/>
      <c r="ATO24" s="1118"/>
      <c r="ATP24" s="1115"/>
      <c r="ATQ24" s="1116"/>
      <c r="ATR24" s="1117"/>
      <c r="ATS24" s="1118"/>
      <c r="ATT24" s="1115"/>
      <c r="ATU24" s="1116"/>
      <c r="ATV24" s="1117"/>
      <c r="ATW24" s="1118"/>
      <c r="ATX24" s="1115"/>
      <c r="ATY24" s="1116"/>
      <c r="ATZ24" s="1117"/>
      <c r="AUA24" s="1118"/>
      <c r="AUB24" s="1115"/>
      <c r="AUC24" s="1116"/>
      <c r="AUD24" s="1117"/>
      <c r="AUE24" s="1118"/>
      <c r="AUF24" s="1115"/>
      <c r="AUG24" s="1116"/>
      <c r="AUH24" s="1117"/>
      <c r="AUI24" s="1118"/>
      <c r="AUJ24" s="1115"/>
      <c r="AUK24" s="1116"/>
      <c r="AUL24" s="1117"/>
      <c r="AUM24" s="1118"/>
      <c r="AUN24" s="1115"/>
      <c r="AUO24" s="1116"/>
      <c r="AUP24" s="1117"/>
      <c r="AUQ24" s="1118"/>
      <c r="AUR24" s="1115"/>
      <c r="AUS24" s="1116"/>
      <c r="AUT24" s="1117"/>
      <c r="AUU24" s="1118"/>
      <c r="AUV24" s="1115"/>
      <c r="AUW24" s="1116"/>
      <c r="AUX24" s="1117"/>
      <c r="AUY24" s="1118"/>
      <c r="AUZ24" s="1115"/>
      <c r="AVA24" s="1116"/>
      <c r="AVB24" s="1117"/>
      <c r="AVC24" s="1118"/>
      <c r="AVD24" s="1115"/>
      <c r="AVE24" s="1116"/>
      <c r="AVF24" s="1117"/>
      <c r="AVG24" s="1118"/>
      <c r="AVH24" s="1115"/>
      <c r="AVI24" s="1116"/>
      <c r="AVJ24" s="1117"/>
      <c r="AVK24" s="1118"/>
      <c r="AVL24" s="1115"/>
      <c r="AVM24" s="1116"/>
      <c r="AVN24" s="1117"/>
      <c r="AVO24" s="1118"/>
      <c r="AVP24" s="1115"/>
      <c r="AVQ24" s="1116"/>
      <c r="AVR24" s="1117"/>
      <c r="AVS24" s="1118"/>
      <c r="AVT24" s="1115"/>
      <c r="AVU24" s="1116"/>
      <c r="AVV24" s="1117"/>
      <c r="AVW24" s="1118"/>
      <c r="AVX24" s="1115"/>
      <c r="AVY24" s="1116"/>
      <c r="AVZ24" s="1117"/>
      <c r="AWA24" s="1118"/>
      <c r="AWB24" s="1115"/>
      <c r="AWC24" s="1116"/>
      <c r="AWD24" s="1117"/>
      <c r="AWE24" s="1118"/>
      <c r="AWF24" s="1115"/>
      <c r="AWG24" s="1116"/>
      <c r="AWH24" s="1117"/>
      <c r="AWI24" s="1118"/>
      <c r="AWJ24" s="1115"/>
      <c r="AWK24" s="1116"/>
      <c r="AWL24" s="1117"/>
      <c r="AWM24" s="1118"/>
      <c r="AWN24" s="1115"/>
      <c r="AWO24" s="1116"/>
      <c r="AWP24" s="1117"/>
      <c r="AWQ24" s="1118"/>
      <c r="AWR24" s="1115"/>
      <c r="AWS24" s="1116"/>
      <c r="AWT24" s="1117"/>
      <c r="AWU24" s="1118"/>
      <c r="AWV24" s="1115"/>
      <c r="AWW24" s="1116"/>
      <c r="AWX24" s="1117"/>
      <c r="AWY24" s="1118"/>
      <c r="AWZ24" s="1115"/>
      <c r="AXA24" s="1116"/>
      <c r="AXB24" s="1117"/>
      <c r="AXC24" s="1118"/>
      <c r="AXD24" s="1115"/>
      <c r="AXE24" s="1116"/>
      <c r="AXF24" s="1117"/>
      <c r="AXG24" s="1118"/>
      <c r="AXH24" s="1115"/>
      <c r="AXI24" s="1116"/>
      <c r="AXJ24" s="1117"/>
      <c r="AXK24" s="1118"/>
      <c r="AXL24" s="1115"/>
      <c r="AXM24" s="1116"/>
      <c r="AXN24" s="1117"/>
      <c r="AXO24" s="1118"/>
      <c r="AXP24" s="1115"/>
      <c r="AXQ24" s="1116"/>
      <c r="AXR24" s="1117"/>
      <c r="AXS24" s="1118"/>
      <c r="AXT24" s="1115"/>
      <c r="AXU24" s="1116"/>
      <c r="AXV24" s="1117"/>
      <c r="AXW24" s="1118"/>
      <c r="AXX24" s="1115"/>
      <c r="AXY24" s="1116"/>
      <c r="AXZ24" s="1117"/>
      <c r="AYA24" s="1118"/>
      <c r="AYB24" s="1115"/>
      <c r="AYC24" s="1116"/>
      <c r="AYD24" s="1117"/>
      <c r="AYE24" s="1118"/>
      <c r="AYF24" s="1115"/>
      <c r="AYG24" s="1116"/>
      <c r="AYH24" s="1117"/>
      <c r="AYI24" s="1118"/>
      <c r="AYJ24" s="1115"/>
      <c r="AYK24" s="1116"/>
      <c r="AYL24" s="1117"/>
      <c r="AYM24" s="1118"/>
      <c r="AYN24" s="1115"/>
      <c r="AYO24" s="1116"/>
      <c r="AYP24" s="1117"/>
      <c r="AYQ24" s="1118"/>
      <c r="AYR24" s="1115"/>
      <c r="AYS24" s="1116"/>
      <c r="AYT24" s="1117"/>
      <c r="AYU24" s="1118"/>
      <c r="AYV24" s="1115"/>
      <c r="AYW24" s="1116"/>
      <c r="AYX24" s="1117"/>
      <c r="AYY24" s="1118"/>
      <c r="AYZ24" s="1115"/>
      <c r="AZA24" s="1116"/>
      <c r="AZB24" s="1117"/>
      <c r="AZC24" s="1118"/>
      <c r="AZD24" s="1115"/>
      <c r="AZE24" s="1116"/>
      <c r="AZF24" s="1117"/>
      <c r="AZG24" s="1118"/>
      <c r="AZH24" s="1115"/>
      <c r="AZI24" s="1116"/>
      <c r="AZJ24" s="1117"/>
      <c r="AZK24" s="1118"/>
      <c r="AZL24" s="1115"/>
      <c r="AZM24" s="1116"/>
      <c r="AZN24" s="1117"/>
      <c r="AZO24" s="1118"/>
      <c r="AZP24" s="1115"/>
      <c r="AZQ24" s="1116"/>
      <c r="AZR24" s="1117"/>
      <c r="AZS24" s="1118"/>
      <c r="AZT24" s="1115"/>
      <c r="AZU24" s="1116"/>
      <c r="AZV24" s="1117"/>
      <c r="AZW24" s="1118"/>
      <c r="AZX24" s="1115"/>
      <c r="AZY24" s="1116"/>
      <c r="AZZ24" s="1117"/>
      <c r="BAA24" s="1118"/>
      <c r="BAB24" s="1115"/>
      <c r="BAC24" s="1116"/>
      <c r="BAD24" s="1117"/>
      <c r="BAE24" s="1118"/>
      <c r="BAF24" s="1115"/>
      <c r="BAG24" s="1116"/>
      <c r="BAH24" s="1117"/>
      <c r="BAI24" s="1118"/>
      <c r="BAJ24" s="1115"/>
      <c r="BAK24" s="1116"/>
      <c r="BAL24" s="1117"/>
      <c r="BAM24" s="1118"/>
      <c r="BAN24" s="1115"/>
      <c r="BAO24" s="1116"/>
      <c r="BAP24" s="1117"/>
      <c r="BAQ24" s="1118"/>
      <c r="BAR24" s="1115"/>
      <c r="BAS24" s="1116"/>
      <c r="BAT24" s="1117"/>
      <c r="BAU24" s="1118"/>
      <c r="BAV24" s="1115"/>
      <c r="BAW24" s="1116"/>
      <c r="BAX24" s="1117"/>
      <c r="BAY24" s="1118"/>
      <c r="BAZ24" s="1115"/>
      <c r="BBA24" s="1116"/>
      <c r="BBB24" s="1117"/>
      <c r="BBC24" s="1118"/>
      <c r="BBD24" s="1115"/>
      <c r="BBE24" s="1116"/>
      <c r="BBF24" s="1117"/>
      <c r="BBG24" s="1118"/>
      <c r="BBH24" s="1115"/>
      <c r="BBI24" s="1116"/>
      <c r="BBJ24" s="1117"/>
      <c r="BBK24" s="1118"/>
      <c r="BBL24" s="1115"/>
      <c r="BBM24" s="1116"/>
      <c r="BBN24" s="1117"/>
      <c r="BBO24" s="1118"/>
      <c r="BBP24" s="1115"/>
      <c r="BBQ24" s="1116"/>
      <c r="BBR24" s="1117"/>
      <c r="BBS24" s="1118"/>
      <c r="BBT24" s="1115"/>
      <c r="BBU24" s="1116"/>
      <c r="BBV24" s="1117"/>
      <c r="BBW24" s="1118"/>
      <c r="BBX24" s="1115"/>
      <c r="BBY24" s="1116"/>
      <c r="BBZ24" s="1117"/>
      <c r="BCA24" s="1118"/>
      <c r="BCB24" s="1115"/>
      <c r="BCC24" s="1116"/>
      <c r="BCD24" s="1117"/>
      <c r="BCE24" s="1118"/>
      <c r="BCF24" s="1115"/>
      <c r="BCG24" s="1116"/>
      <c r="BCH24" s="1117"/>
      <c r="BCI24" s="1118"/>
      <c r="BCJ24" s="1115"/>
      <c r="BCK24" s="1116"/>
      <c r="BCL24" s="1117"/>
      <c r="BCM24" s="1118"/>
      <c r="BCN24" s="1115"/>
      <c r="BCO24" s="1116"/>
      <c r="BCP24" s="1117"/>
      <c r="BCQ24" s="1118"/>
      <c r="BCR24" s="1115"/>
      <c r="BCS24" s="1116"/>
      <c r="BCT24" s="1117"/>
      <c r="BCU24" s="1118"/>
      <c r="BCV24" s="1115"/>
      <c r="BCW24" s="1116"/>
      <c r="BCX24" s="1117"/>
      <c r="BCY24" s="1118"/>
      <c r="BCZ24" s="1115"/>
      <c r="BDA24" s="1116"/>
      <c r="BDB24" s="1117"/>
      <c r="BDC24" s="1118"/>
      <c r="BDD24" s="1115"/>
      <c r="BDE24" s="1116"/>
      <c r="BDF24" s="1117"/>
      <c r="BDG24" s="1118"/>
      <c r="BDH24" s="1115"/>
      <c r="BDI24" s="1116"/>
      <c r="BDJ24" s="1117"/>
      <c r="BDK24" s="1118"/>
      <c r="BDL24" s="1115"/>
      <c r="BDM24" s="1116"/>
      <c r="BDN24" s="1117"/>
      <c r="BDO24" s="1118"/>
      <c r="BDP24" s="1115"/>
      <c r="BDQ24" s="1116"/>
      <c r="BDR24" s="1117"/>
      <c r="BDS24" s="1118"/>
      <c r="BDT24" s="1115"/>
      <c r="BDU24" s="1116"/>
      <c r="BDV24" s="1117"/>
      <c r="BDW24" s="1118"/>
      <c r="BDX24" s="1115"/>
      <c r="BDY24" s="1116"/>
      <c r="BDZ24" s="1117"/>
      <c r="BEA24" s="1118"/>
      <c r="BEB24" s="1115"/>
      <c r="BEC24" s="1116"/>
      <c r="BED24" s="1117"/>
      <c r="BEE24" s="1118"/>
      <c r="BEF24" s="1115"/>
      <c r="BEG24" s="1116"/>
      <c r="BEH24" s="1117"/>
      <c r="BEI24" s="1118"/>
      <c r="BEJ24" s="1115"/>
      <c r="BEK24" s="1116"/>
      <c r="BEL24" s="1117"/>
      <c r="BEM24" s="1118"/>
      <c r="BEN24" s="1115"/>
      <c r="BEO24" s="1116"/>
      <c r="BEP24" s="1117"/>
      <c r="BEQ24" s="1118"/>
      <c r="BER24" s="1115"/>
      <c r="BES24" s="1116"/>
      <c r="BET24" s="1117"/>
      <c r="BEU24" s="1118"/>
      <c r="BEV24" s="1115"/>
      <c r="BEW24" s="1116"/>
      <c r="BEX24" s="1117"/>
      <c r="BEY24" s="1118"/>
      <c r="BEZ24" s="1115"/>
      <c r="BFA24" s="1116"/>
      <c r="BFB24" s="1117"/>
      <c r="BFC24" s="1118"/>
      <c r="BFD24" s="1115"/>
      <c r="BFE24" s="1116"/>
      <c r="BFF24" s="1117"/>
      <c r="BFG24" s="1118"/>
      <c r="BFH24" s="1115"/>
      <c r="BFI24" s="1116"/>
      <c r="BFJ24" s="1117"/>
      <c r="BFK24" s="1118"/>
      <c r="BFL24" s="1115"/>
      <c r="BFM24" s="1116"/>
      <c r="BFN24" s="1117"/>
      <c r="BFO24" s="1118"/>
      <c r="BFP24" s="1115"/>
      <c r="BFQ24" s="1116"/>
      <c r="BFR24" s="1117"/>
      <c r="BFS24" s="1118"/>
      <c r="BFT24" s="1115"/>
      <c r="BFU24" s="1116"/>
      <c r="BFV24" s="1117"/>
      <c r="BFW24" s="1118"/>
      <c r="BFX24" s="1115"/>
      <c r="BFY24" s="1116"/>
      <c r="BFZ24" s="1117"/>
      <c r="BGA24" s="1118"/>
      <c r="BGB24" s="1115"/>
      <c r="BGC24" s="1116"/>
      <c r="BGD24" s="1117"/>
      <c r="BGE24" s="1118"/>
      <c r="BGF24" s="1115"/>
      <c r="BGG24" s="1116"/>
      <c r="BGH24" s="1117"/>
      <c r="BGI24" s="1118"/>
      <c r="BGJ24" s="1115"/>
      <c r="BGK24" s="1116"/>
      <c r="BGL24" s="1117"/>
      <c r="BGM24" s="1118"/>
      <c r="BGN24" s="1115"/>
      <c r="BGO24" s="1116"/>
      <c r="BGP24" s="1117"/>
      <c r="BGQ24" s="1118"/>
      <c r="BGR24" s="1115"/>
      <c r="BGS24" s="1116"/>
      <c r="BGT24" s="1117"/>
      <c r="BGU24" s="1118"/>
      <c r="BGV24" s="1115"/>
      <c r="BGW24" s="1116"/>
      <c r="BGX24" s="1117"/>
      <c r="BGY24" s="1118"/>
      <c r="BGZ24" s="1115"/>
      <c r="BHA24" s="1116"/>
      <c r="BHB24" s="1117"/>
      <c r="BHC24" s="1118"/>
      <c r="BHD24" s="1115"/>
      <c r="BHE24" s="1116"/>
      <c r="BHF24" s="1117"/>
      <c r="BHG24" s="1118"/>
      <c r="BHH24" s="1115"/>
      <c r="BHI24" s="1116"/>
      <c r="BHJ24" s="1117"/>
      <c r="BHK24" s="1118"/>
      <c r="BHL24" s="1115"/>
      <c r="BHM24" s="1116"/>
      <c r="BHN24" s="1117"/>
      <c r="BHO24" s="1118"/>
      <c r="BHP24" s="1115"/>
      <c r="BHQ24" s="1116"/>
      <c r="BHR24" s="1117"/>
      <c r="BHS24" s="1118"/>
      <c r="BHT24" s="1115"/>
      <c r="BHU24" s="1116"/>
      <c r="BHV24" s="1117"/>
      <c r="BHW24" s="1118"/>
      <c r="BHX24" s="1115"/>
      <c r="BHY24" s="1116"/>
      <c r="BHZ24" s="1117"/>
      <c r="BIA24" s="1118"/>
      <c r="BIB24" s="1115"/>
      <c r="BIC24" s="1116"/>
      <c r="BID24" s="1117"/>
      <c r="BIE24" s="1118"/>
      <c r="BIF24" s="1115"/>
      <c r="BIG24" s="1116"/>
      <c r="BIH24" s="1117"/>
      <c r="BII24" s="1118"/>
      <c r="BIJ24" s="1115"/>
      <c r="BIK24" s="1116"/>
      <c r="BIL24" s="1117"/>
      <c r="BIM24" s="1118"/>
      <c r="BIN24" s="1115"/>
      <c r="BIO24" s="1116"/>
      <c r="BIP24" s="1117"/>
      <c r="BIQ24" s="1118"/>
      <c r="BIR24" s="1115"/>
      <c r="BIS24" s="1116"/>
      <c r="BIT24" s="1117"/>
      <c r="BIU24" s="1118"/>
      <c r="BIV24" s="1115"/>
      <c r="BIW24" s="1116"/>
      <c r="BIX24" s="1117"/>
      <c r="BIY24" s="1118"/>
      <c r="BIZ24" s="1115"/>
      <c r="BJA24" s="1116"/>
      <c r="BJB24" s="1117"/>
      <c r="BJC24" s="1118"/>
      <c r="BJD24" s="1115"/>
      <c r="BJE24" s="1116"/>
      <c r="BJF24" s="1117"/>
      <c r="BJG24" s="1118"/>
      <c r="BJH24" s="1115"/>
      <c r="BJI24" s="1116"/>
      <c r="BJJ24" s="1117"/>
      <c r="BJK24" s="1118"/>
      <c r="BJL24" s="1115"/>
      <c r="BJM24" s="1116"/>
      <c r="BJN24" s="1117"/>
      <c r="BJO24" s="1118"/>
      <c r="BJP24" s="1115"/>
      <c r="BJQ24" s="1116"/>
      <c r="BJR24" s="1117"/>
      <c r="BJS24" s="1118"/>
      <c r="BJT24" s="1115"/>
      <c r="BJU24" s="1116"/>
      <c r="BJV24" s="1117"/>
      <c r="BJW24" s="1118"/>
      <c r="BJX24" s="1115"/>
      <c r="BJY24" s="1116"/>
      <c r="BJZ24" s="1117"/>
      <c r="BKA24" s="1118"/>
      <c r="BKB24" s="1115"/>
      <c r="BKC24" s="1116"/>
      <c r="BKD24" s="1117"/>
      <c r="BKE24" s="1118"/>
      <c r="BKF24" s="1115"/>
      <c r="BKG24" s="1116"/>
      <c r="BKH24" s="1117"/>
      <c r="BKI24" s="1118"/>
      <c r="BKJ24" s="1115"/>
      <c r="BKK24" s="1116"/>
      <c r="BKL24" s="1117"/>
      <c r="BKM24" s="1118"/>
      <c r="BKN24" s="1115"/>
      <c r="BKO24" s="1116"/>
      <c r="BKP24" s="1117"/>
      <c r="BKQ24" s="1118"/>
      <c r="BKR24" s="1115"/>
      <c r="BKS24" s="1116"/>
      <c r="BKT24" s="1117"/>
      <c r="BKU24" s="1118"/>
      <c r="BKV24" s="1115"/>
      <c r="BKW24" s="1116"/>
      <c r="BKX24" s="1117"/>
      <c r="BKY24" s="1118"/>
      <c r="BKZ24" s="1115"/>
      <c r="BLA24" s="1116"/>
      <c r="BLB24" s="1117"/>
      <c r="BLC24" s="1118"/>
      <c r="BLD24" s="1115"/>
      <c r="BLE24" s="1116"/>
      <c r="BLF24" s="1117"/>
      <c r="BLG24" s="1118"/>
      <c r="BLH24" s="1115"/>
      <c r="BLI24" s="1116"/>
      <c r="BLJ24" s="1117"/>
      <c r="BLK24" s="1118"/>
      <c r="BLL24" s="1115"/>
      <c r="BLM24" s="1116"/>
      <c r="BLN24" s="1117"/>
      <c r="BLO24" s="1118"/>
      <c r="BLP24" s="1115"/>
      <c r="BLQ24" s="1116"/>
      <c r="BLR24" s="1117"/>
      <c r="BLS24" s="1118"/>
      <c r="BLT24" s="1115"/>
      <c r="BLU24" s="1116"/>
      <c r="BLV24" s="1117"/>
      <c r="BLW24" s="1118"/>
      <c r="BLX24" s="1115"/>
      <c r="BLY24" s="1116"/>
      <c r="BLZ24" s="1117"/>
      <c r="BMA24" s="1118"/>
      <c r="BMB24" s="1115"/>
      <c r="BMC24" s="1116"/>
      <c r="BMD24" s="1117"/>
      <c r="BME24" s="1118"/>
      <c r="BMF24" s="1115"/>
      <c r="BMG24" s="1116"/>
      <c r="BMH24" s="1117"/>
      <c r="BMI24" s="1118"/>
      <c r="BMJ24" s="1115"/>
      <c r="BMK24" s="1116"/>
      <c r="BML24" s="1117"/>
      <c r="BMM24" s="1118"/>
      <c r="BMN24" s="1115"/>
      <c r="BMO24" s="1116"/>
      <c r="BMP24" s="1117"/>
      <c r="BMQ24" s="1118"/>
      <c r="BMR24" s="1115"/>
      <c r="BMS24" s="1116"/>
      <c r="BMT24" s="1117"/>
      <c r="BMU24" s="1118"/>
      <c r="BMV24" s="1115"/>
      <c r="BMW24" s="1116"/>
      <c r="BMX24" s="1117"/>
      <c r="BMY24" s="1118"/>
      <c r="BMZ24" s="1115"/>
      <c r="BNA24" s="1116"/>
      <c r="BNB24" s="1117"/>
      <c r="BNC24" s="1118"/>
      <c r="BND24" s="1115"/>
      <c r="BNE24" s="1116"/>
      <c r="BNF24" s="1117"/>
      <c r="BNG24" s="1118"/>
      <c r="BNH24" s="1115"/>
      <c r="BNI24" s="1116"/>
      <c r="BNJ24" s="1117"/>
      <c r="BNK24" s="1118"/>
      <c r="BNL24" s="1115"/>
      <c r="BNM24" s="1116"/>
      <c r="BNN24" s="1117"/>
      <c r="BNO24" s="1118"/>
      <c r="BNP24" s="1115"/>
      <c r="BNQ24" s="1116"/>
      <c r="BNR24" s="1117"/>
      <c r="BNS24" s="1118"/>
      <c r="BNT24" s="1115"/>
      <c r="BNU24" s="1116"/>
      <c r="BNV24" s="1117"/>
      <c r="BNW24" s="1118"/>
      <c r="BNX24" s="1115"/>
      <c r="BNY24" s="1116"/>
      <c r="BNZ24" s="1117"/>
      <c r="BOA24" s="1118"/>
      <c r="BOB24" s="1115"/>
      <c r="BOC24" s="1116"/>
      <c r="BOD24" s="1117"/>
      <c r="BOE24" s="1118"/>
      <c r="BOF24" s="1115"/>
      <c r="BOG24" s="1116"/>
      <c r="BOH24" s="1117"/>
      <c r="BOI24" s="1118"/>
      <c r="BOJ24" s="1115"/>
      <c r="BOK24" s="1116"/>
      <c r="BOL24" s="1117"/>
      <c r="BOM24" s="1118"/>
      <c r="BON24" s="1115"/>
      <c r="BOO24" s="1116"/>
      <c r="BOP24" s="1117"/>
      <c r="BOQ24" s="1118"/>
      <c r="BOR24" s="1115"/>
      <c r="BOS24" s="1116"/>
      <c r="BOT24" s="1117"/>
      <c r="BOU24" s="1118"/>
      <c r="BOV24" s="1115"/>
      <c r="BOW24" s="1116"/>
      <c r="BOX24" s="1117"/>
      <c r="BOY24" s="1118"/>
      <c r="BOZ24" s="1115"/>
      <c r="BPA24" s="1116"/>
      <c r="BPB24" s="1117"/>
      <c r="BPC24" s="1118"/>
      <c r="BPD24" s="1115"/>
      <c r="BPE24" s="1116"/>
      <c r="BPF24" s="1117"/>
      <c r="BPG24" s="1118"/>
      <c r="BPH24" s="1115"/>
      <c r="BPI24" s="1116"/>
      <c r="BPJ24" s="1117"/>
      <c r="BPK24" s="1118"/>
      <c r="BPL24" s="1115"/>
      <c r="BPM24" s="1116"/>
      <c r="BPN24" s="1117"/>
      <c r="BPO24" s="1118"/>
      <c r="BPP24" s="1115"/>
      <c r="BPQ24" s="1116"/>
      <c r="BPR24" s="1117"/>
      <c r="BPS24" s="1118"/>
      <c r="BPT24" s="1115"/>
      <c r="BPU24" s="1116"/>
      <c r="BPV24" s="1117"/>
      <c r="BPW24" s="1118"/>
      <c r="BPX24" s="1115"/>
      <c r="BPY24" s="1116"/>
      <c r="BPZ24" s="1117"/>
      <c r="BQA24" s="1118"/>
      <c r="BQB24" s="1115"/>
      <c r="BQC24" s="1116"/>
      <c r="BQD24" s="1117"/>
      <c r="BQE24" s="1118"/>
      <c r="BQF24" s="1115"/>
      <c r="BQG24" s="1116"/>
      <c r="BQH24" s="1117"/>
      <c r="BQI24" s="1118"/>
      <c r="BQJ24" s="1115"/>
      <c r="BQK24" s="1116"/>
      <c r="BQL24" s="1117"/>
      <c r="BQM24" s="1118"/>
      <c r="BQN24" s="1115"/>
      <c r="BQO24" s="1116"/>
      <c r="BQP24" s="1117"/>
      <c r="BQQ24" s="1118"/>
      <c r="BQR24" s="1115"/>
      <c r="BQS24" s="1116"/>
      <c r="BQT24" s="1117"/>
      <c r="BQU24" s="1118"/>
      <c r="BQV24" s="1115"/>
      <c r="BQW24" s="1116"/>
      <c r="BQX24" s="1117"/>
      <c r="BQY24" s="1118"/>
      <c r="BQZ24" s="1115"/>
      <c r="BRA24" s="1116"/>
      <c r="BRB24" s="1117"/>
      <c r="BRC24" s="1118"/>
      <c r="BRD24" s="1115"/>
      <c r="BRE24" s="1116"/>
      <c r="BRF24" s="1117"/>
      <c r="BRG24" s="1118"/>
      <c r="BRH24" s="1115"/>
      <c r="BRI24" s="1116"/>
      <c r="BRJ24" s="1117"/>
      <c r="BRK24" s="1118"/>
      <c r="BRL24" s="1115"/>
      <c r="BRM24" s="1116"/>
      <c r="BRN24" s="1117"/>
      <c r="BRO24" s="1118"/>
      <c r="BRP24" s="1115"/>
      <c r="BRQ24" s="1116"/>
      <c r="BRR24" s="1117"/>
      <c r="BRS24" s="1118"/>
      <c r="BRT24" s="1115"/>
      <c r="BRU24" s="1116"/>
      <c r="BRV24" s="1117"/>
      <c r="BRW24" s="1118"/>
      <c r="BRX24" s="1115"/>
      <c r="BRY24" s="1116"/>
      <c r="BRZ24" s="1117"/>
      <c r="BSA24" s="1118"/>
      <c r="BSB24" s="1115"/>
      <c r="BSC24" s="1116"/>
      <c r="BSD24" s="1117"/>
      <c r="BSE24" s="1118"/>
      <c r="BSF24" s="1115"/>
      <c r="BSG24" s="1116"/>
      <c r="BSH24" s="1117"/>
      <c r="BSI24" s="1118"/>
      <c r="BSJ24" s="1115"/>
      <c r="BSK24" s="1116"/>
      <c r="BSL24" s="1117"/>
      <c r="BSM24" s="1118"/>
      <c r="BSN24" s="1115"/>
      <c r="BSO24" s="1116"/>
      <c r="BSP24" s="1117"/>
      <c r="BSQ24" s="1118"/>
      <c r="BSR24" s="1115"/>
      <c r="BSS24" s="1116"/>
      <c r="BST24" s="1117"/>
      <c r="BSU24" s="1118"/>
      <c r="BSV24" s="1115"/>
      <c r="BSW24" s="1116"/>
      <c r="BSX24" s="1117"/>
      <c r="BSY24" s="1118"/>
      <c r="BSZ24" s="1115"/>
      <c r="BTA24" s="1116"/>
      <c r="BTB24" s="1117"/>
      <c r="BTC24" s="1118"/>
      <c r="BTD24" s="1115"/>
      <c r="BTE24" s="1116"/>
      <c r="BTF24" s="1117"/>
      <c r="BTG24" s="1118"/>
      <c r="BTH24" s="1115"/>
      <c r="BTI24" s="1116"/>
      <c r="BTJ24" s="1117"/>
      <c r="BTK24" s="1118"/>
      <c r="BTL24" s="1115"/>
      <c r="BTM24" s="1116"/>
      <c r="BTN24" s="1117"/>
      <c r="BTO24" s="1118"/>
      <c r="BTP24" s="1115"/>
      <c r="BTQ24" s="1116"/>
      <c r="BTR24" s="1117"/>
      <c r="BTS24" s="1118"/>
      <c r="BTT24" s="1115"/>
      <c r="BTU24" s="1116"/>
      <c r="BTV24" s="1117"/>
      <c r="BTW24" s="1118"/>
      <c r="BTX24" s="1115"/>
      <c r="BTY24" s="1116"/>
      <c r="BTZ24" s="1117"/>
      <c r="BUA24" s="1118"/>
      <c r="BUB24" s="1115"/>
      <c r="BUC24" s="1116"/>
      <c r="BUD24" s="1117"/>
      <c r="BUE24" s="1118"/>
      <c r="BUF24" s="1115"/>
      <c r="BUG24" s="1116"/>
      <c r="BUH24" s="1117"/>
      <c r="BUI24" s="1118"/>
      <c r="BUJ24" s="1115"/>
      <c r="BUK24" s="1116"/>
      <c r="BUL24" s="1117"/>
      <c r="BUM24" s="1118"/>
      <c r="BUN24" s="1115"/>
      <c r="BUO24" s="1116"/>
      <c r="BUP24" s="1117"/>
      <c r="BUQ24" s="1118"/>
      <c r="BUR24" s="1115"/>
      <c r="BUS24" s="1116"/>
      <c r="BUT24" s="1117"/>
      <c r="BUU24" s="1118"/>
      <c r="BUV24" s="1115"/>
      <c r="BUW24" s="1116"/>
      <c r="BUX24" s="1117"/>
      <c r="BUY24" s="1118"/>
      <c r="BUZ24" s="1115"/>
      <c r="BVA24" s="1116"/>
      <c r="BVB24" s="1117"/>
      <c r="BVC24" s="1118"/>
      <c r="BVD24" s="1115"/>
      <c r="BVE24" s="1116"/>
      <c r="BVF24" s="1117"/>
      <c r="BVG24" s="1118"/>
      <c r="BVH24" s="1115"/>
      <c r="BVI24" s="1116"/>
      <c r="BVJ24" s="1117"/>
      <c r="BVK24" s="1118"/>
      <c r="BVL24" s="1115"/>
      <c r="BVM24" s="1116"/>
      <c r="BVN24" s="1117"/>
      <c r="BVO24" s="1118"/>
      <c r="BVP24" s="1115"/>
      <c r="BVQ24" s="1116"/>
      <c r="BVR24" s="1117"/>
      <c r="BVS24" s="1118"/>
      <c r="BVT24" s="1115"/>
      <c r="BVU24" s="1116"/>
      <c r="BVV24" s="1117"/>
      <c r="BVW24" s="1118"/>
      <c r="BVX24" s="1115"/>
      <c r="BVY24" s="1116"/>
      <c r="BVZ24" s="1117"/>
      <c r="BWA24" s="1118"/>
      <c r="BWB24" s="1115"/>
      <c r="BWC24" s="1116"/>
      <c r="BWD24" s="1117"/>
      <c r="BWE24" s="1118"/>
      <c r="BWF24" s="1115"/>
      <c r="BWG24" s="1116"/>
      <c r="BWH24" s="1117"/>
      <c r="BWI24" s="1118"/>
      <c r="BWJ24" s="1115"/>
      <c r="BWK24" s="1116"/>
      <c r="BWL24" s="1117"/>
      <c r="BWM24" s="1118"/>
      <c r="BWN24" s="1115"/>
      <c r="BWO24" s="1116"/>
      <c r="BWP24" s="1117"/>
      <c r="BWQ24" s="1118"/>
      <c r="BWR24" s="1115"/>
      <c r="BWS24" s="1116"/>
      <c r="BWT24" s="1117"/>
      <c r="BWU24" s="1118"/>
      <c r="BWV24" s="1115"/>
      <c r="BWW24" s="1116"/>
      <c r="BWX24" s="1117"/>
      <c r="BWY24" s="1118"/>
      <c r="BWZ24" s="1115"/>
      <c r="BXA24" s="1116"/>
      <c r="BXB24" s="1117"/>
      <c r="BXC24" s="1118"/>
      <c r="BXD24" s="1115"/>
      <c r="BXE24" s="1116"/>
      <c r="BXF24" s="1117"/>
      <c r="BXG24" s="1118"/>
      <c r="BXH24" s="1115"/>
      <c r="BXI24" s="1116"/>
      <c r="BXJ24" s="1117"/>
      <c r="BXK24" s="1118"/>
      <c r="BXL24" s="1115"/>
      <c r="BXM24" s="1116"/>
      <c r="BXN24" s="1117"/>
      <c r="BXO24" s="1118"/>
      <c r="BXP24" s="1115"/>
      <c r="BXQ24" s="1116"/>
      <c r="BXR24" s="1117"/>
      <c r="BXS24" s="1118"/>
      <c r="BXT24" s="1115"/>
      <c r="BXU24" s="1116"/>
      <c r="BXV24" s="1117"/>
      <c r="BXW24" s="1118"/>
      <c r="BXX24" s="1115"/>
      <c r="BXY24" s="1116"/>
      <c r="BXZ24" s="1117"/>
      <c r="BYA24" s="1118"/>
      <c r="BYB24" s="1115"/>
      <c r="BYC24" s="1116"/>
      <c r="BYD24" s="1117"/>
      <c r="BYE24" s="1118"/>
      <c r="BYF24" s="1115"/>
      <c r="BYG24" s="1116"/>
      <c r="BYH24" s="1117"/>
      <c r="BYI24" s="1118"/>
      <c r="BYJ24" s="1115"/>
      <c r="BYK24" s="1116"/>
      <c r="BYL24" s="1117"/>
      <c r="BYM24" s="1118"/>
      <c r="BYN24" s="1115"/>
      <c r="BYO24" s="1116"/>
      <c r="BYP24" s="1117"/>
      <c r="BYQ24" s="1118"/>
      <c r="BYR24" s="1115"/>
      <c r="BYS24" s="1116"/>
      <c r="BYT24" s="1117"/>
      <c r="BYU24" s="1118"/>
      <c r="BYV24" s="1115"/>
      <c r="BYW24" s="1116"/>
      <c r="BYX24" s="1117"/>
      <c r="BYY24" s="1118"/>
      <c r="BYZ24" s="1115"/>
      <c r="BZA24" s="1116"/>
      <c r="BZB24" s="1117"/>
      <c r="BZC24" s="1118"/>
      <c r="BZD24" s="1115"/>
      <c r="BZE24" s="1116"/>
      <c r="BZF24" s="1117"/>
      <c r="BZG24" s="1118"/>
      <c r="BZH24" s="1115"/>
      <c r="BZI24" s="1116"/>
      <c r="BZJ24" s="1117"/>
      <c r="BZK24" s="1118"/>
      <c r="BZL24" s="1115"/>
      <c r="BZM24" s="1116"/>
      <c r="BZN24" s="1117"/>
      <c r="BZO24" s="1118"/>
      <c r="BZP24" s="1115"/>
      <c r="BZQ24" s="1116"/>
      <c r="BZR24" s="1117"/>
      <c r="BZS24" s="1118"/>
      <c r="BZT24" s="1115"/>
      <c r="BZU24" s="1116"/>
      <c r="BZV24" s="1117"/>
      <c r="BZW24" s="1118"/>
      <c r="BZX24" s="1115"/>
      <c r="BZY24" s="1116"/>
      <c r="BZZ24" s="1117"/>
      <c r="CAA24" s="1118"/>
      <c r="CAB24" s="1115"/>
      <c r="CAC24" s="1116"/>
      <c r="CAD24" s="1117"/>
      <c r="CAE24" s="1118"/>
      <c r="CAF24" s="1115"/>
      <c r="CAG24" s="1116"/>
      <c r="CAH24" s="1117"/>
      <c r="CAI24" s="1118"/>
      <c r="CAJ24" s="1115"/>
      <c r="CAK24" s="1116"/>
      <c r="CAL24" s="1117"/>
      <c r="CAM24" s="1118"/>
      <c r="CAN24" s="1115"/>
      <c r="CAO24" s="1116"/>
      <c r="CAP24" s="1117"/>
      <c r="CAQ24" s="1118"/>
      <c r="CAR24" s="1115"/>
      <c r="CAS24" s="1116"/>
      <c r="CAT24" s="1117"/>
      <c r="CAU24" s="1118"/>
      <c r="CAV24" s="1115"/>
      <c r="CAW24" s="1116"/>
      <c r="CAX24" s="1117"/>
      <c r="CAY24" s="1118"/>
      <c r="CAZ24" s="1115"/>
      <c r="CBA24" s="1116"/>
      <c r="CBB24" s="1117"/>
      <c r="CBC24" s="1118"/>
      <c r="CBD24" s="1115"/>
      <c r="CBE24" s="1116"/>
      <c r="CBF24" s="1117"/>
      <c r="CBG24" s="1118"/>
      <c r="CBH24" s="1115"/>
      <c r="CBI24" s="1116"/>
      <c r="CBJ24" s="1117"/>
      <c r="CBK24" s="1118"/>
      <c r="CBL24" s="1115"/>
      <c r="CBM24" s="1116"/>
      <c r="CBN24" s="1117"/>
      <c r="CBO24" s="1118"/>
      <c r="CBP24" s="1115"/>
      <c r="CBQ24" s="1116"/>
      <c r="CBR24" s="1117"/>
      <c r="CBS24" s="1118"/>
      <c r="CBT24" s="1115"/>
      <c r="CBU24" s="1116"/>
      <c r="CBV24" s="1117"/>
      <c r="CBW24" s="1118"/>
      <c r="CBX24" s="1115"/>
      <c r="CBY24" s="1116"/>
      <c r="CBZ24" s="1117"/>
      <c r="CCA24" s="1118"/>
      <c r="CCB24" s="1115"/>
      <c r="CCC24" s="1116"/>
      <c r="CCD24" s="1117"/>
      <c r="CCE24" s="1118"/>
      <c r="CCF24" s="1115"/>
      <c r="CCG24" s="1116"/>
      <c r="CCH24" s="1117"/>
      <c r="CCI24" s="1118"/>
      <c r="CCJ24" s="1115"/>
      <c r="CCK24" s="1116"/>
      <c r="CCL24" s="1117"/>
      <c r="CCM24" s="1118"/>
      <c r="CCN24" s="1115"/>
      <c r="CCO24" s="1116"/>
      <c r="CCP24" s="1117"/>
      <c r="CCQ24" s="1118"/>
      <c r="CCR24" s="1115"/>
      <c r="CCS24" s="1116"/>
      <c r="CCT24" s="1117"/>
      <c r="CCU24" s="1118"/>
      <c r="CCV24" s="1115"/>
      <c r="CCW24" s="1116"/>
      <c r="CCX24" s="1117"/>
      <c r="CCY24" s="1118"/>
      <c r="CCZ24" s="1115"/>
      <c r="CDA24" s="1116"/>
      <c r="CDB24" s="1117"/>
      <c r="CDC24" s="1118"/>
      <c r="CDD24" s="1115"/>
      <c r="CDE24" s="1116"/>
      <c r="CDF24" s="1117"/>
      <c r="CDG24" s="1118"/>
      <c r="CDH24" s="1115"/>
      <c r="CDI24" s="1116"/>
      <c r="CDJ24" s="1117"/>
      <c r="CDK24" s="1118"/>
      <c r="CDL24" s="1115"/>
      <c r="CDM24" s="1116"/>
      <c r="CDN24" s="1117"/>
      <c r="CDO24" s="1118"/>
      <c r="CDP24" s="1115"/>
      <c r="CDQ24" s="1116"/>
      <c r="CDR24" s="1117"/>
      <c r="CDS24" s="1118"/>
      <c r="CDT24" s="1115"/>
      <c r="CDU24" s="1116"/>
      <c r="CDV24" s="1117"/>
      <c r="CDW24" s="1118"/>
      <c r="CDX24" s="1115"/>
      <c r="CDY24" s="1116"/>
      <c r="CDZ24" s="1117"/>
      <c r="CEA24" s="1118"/>
      <c r="CEB24" s="1115"/>
      <c r="CEC24" s="1116"/>
      <c r="CED24" s="1117"/>
      <c r="CEE24" s="1118"/>
      <c r="CEF24" s="1115"/>
      <c r="CEG24" s="1116"/>
      <c r="CEH24" s="1117"/>
      <c r="CEI24" s="1118"/>
      <c r="CEJ24" s="1115"/>
      <c r="CEK24" s="1116"/>
      <c r="CEL24" s="1117"/>
      <c r="CEM24" s="1118"/>
      <c r="CEN24" s="1115"/>
      <c r="CEO24" s="1116"/>
      <c r="CEP24" s="1117"/>
      <c r="CEQ24" s="1118"/>
      <c r="CER24" s="1115"/>
      <c r="CES24" s="1116"/>
      <c r="CET24" s="1117"/>
      <c r="CEU24" s="1118"/>
      <c r="CEV24" s="1115"/>
      <c r="CEW24" s="1116"/>
      <c r="CEX24" s="1117"/>
      <c r="CEY24" s="1118"/>
      <c r="CEZ24" s="1115"/>
      <c r="CFA24" s="1116"/>
      <c r="CFB24" s="1117"/>
      <c r="CFC24" s="1118"/>
      <c r="CFD24" s="1115"/>
      <c r="CFE24" s="1116"/>
      <c r="CFF24" s="1117"/>
      <c r="CFG24" s="1118"/>
      <c r="CFH24" s="1115"/>
      <c r="CFI24" s="1116"/>
      <c r="CFJ24" s="1117"/>
      <c r="CFK24" s="1118"/>
      <c r="CFL24" s="1115"/>
      <c r="CFM24" s="1116"/>
      <c r="CFN24" s="1117"/>
      <c r="CFO24" s="1118"/>
      <c r="CFP24" s="1115"/>
      <c r="CFQ24" s="1116"/>
      <c r="CFR24" s="1117"/>
      <c r="CFS24" s="1118"/>
      <c r="CFT24" s="1115"/>
      <c r="CFU24" s="1116"/>
      <c r="CFV24" s="1117"/>
      <c r="CFW24" s="1118"/>
      <c r="CFX24" s="1115"/>
      <c r="CFY24" s="1116"/>
      <c r="CFZ24" s="1117"/>
      <c r="CGA24" s="1118"/>
      <c r="CGB24" s="1115"/>
      <c r="CGC24" s="1116"/>
      <c r="CGD24" s="1117"/>
      <c r="CGE24" s="1118"/>
      <c r="CGF24" s="1115"/>
      <c r="CGG24" s="1116"/>
      <c r="CGH24" s="1117"/>
      <c r="CGI24" s="1118"/>
      <c r="CGJ24" s="1115"/>
      <c r="CGK24" s="1116"/>
      <c r="CGL24" s="1117"/>
      <c r="CGM24" s="1118"/>
      <c r="CGN24" s="1115"/>
      <c r="CGO24" s="1116"/>
      <c r="CGP24" s="1117"/>
      <c r="CGQ24" s="1118"/>
      <c r="CGR24" s="1115"/>
      <c r="CGS24" s="1116"/>
      <c r="CGT24" s="1117"/>
      <c r="CGU24" s="1118"/>
      <c r="CGV24" s="1115"/>
      <c r="CGW24" s="1116"/>
      <c r="CGX24" s="1117"/>
      <c r="CGY24" s="1118"/>
      <c r="CGZ24" s="1115"/>
      <c r="CHA24" s="1116"/>
      <c r="CHB24" s="1117"/>
      <c r="CHC24" s="1118"/>
      <c r="CHD24" s="1115"/>
      <c r="CHE24" s="1116"/>
      <c r="CHF24" s="1117"/>
      <c r="CHG24" s="1118"/>
      <c r="CHH24" s="1115"/>
      <c r="CHI24" s="1116"/>
      <c r="CHJ24" s="1117"/>
      <c r="CHK24" s="1118"/>
      <c r="CHL24" s="1115"/>
      <c r="CHM24" s="1116"/>
      <c r="CHN24" s="1117"/>
      <c r="CHO24" s="1118"/>
      <c r="CHP24" s="1115"/>
      <c r="CHQ24" s="1116"/>
      <c r="CHR24" s="1117"/>
      <c r="CHS24" s="1118"/>
      <c r="CHT24" s="1115"/>
      <c r="CHU24" s="1116"/>
      <c r="CHV24" s="1117"/>
      <c r="CHW24" s="1118"/>
      <c r="CHX24" s="1115"/>
      <c r="CHY24" s="1116"/>
      <c r="CHZ24" s="1117"/>
      <c r="CIA24" s="1118"/>
      <c r="CIB24" s="1115"/>
      <c r="CIC24" s="1116"/>
      <c r="CID24" s="1117"/>
      <c r="CIE24" s="1118"/>
      <c r="CIF24" s="1115"/>
      <c r="CIG24" s="1116"/>
      <c r="CIH24" s="1117"/>
      <c r="CII24" s="1118"/>
      <c r="CIJ24" s="1115"/>
      <c r="CIK24" s="1116"/>
      <c r="CIL24" s="1117"/>
      <c r="CIM24" s="1118"/>
      <c r="CIN24" s="1115"/>
      <c r="CIO24" s="1116"/>
      <c r="CIP24" s="1117"/>
      <c r="CIQ24" s="1118"/>
      <c r="CIR24" s="1115"/>
      <c r="CIS24" s="1116"/>
      <c r="CIT24" s="1117"/>
      <c r="CIU24" s="1118"/>
      <c r="CIV24" s="1115"/>
      <c r="CIW24" s="1116"/>
      <c r="CIX24" s="1117"/>
      <c r="CIY24" s="1118"/>
      <c r="CIZ24" s="1115"/>
      <c r="CJA24" s="1116"/>
      <c r="CJB24" s="1117"/>
      <c r="CJC24" s="1118"/>
      <c r="CJD24" s="1115"/>
      <c r="CJE24" s="1116"/>
      <c r="CJF24" s="1117"/>
      <c r="CJG24" s="1118"/>
      <c r="CJH24" s="1115"/>
      <c r="CJI24" s="1116"/>
      <c r="CJJ24" s="1117"/>
      <c r="CJK24" s="1118"/>
      <c r="CJL24" s="1115"/>
      <c r="CJM24" s="1116"/>
      <c r="CJN24" s="1117"/>
      <c r="CJO24" s="1118"/>
      <c r="CJP24" s="1115"/>
      <c r="CJQ24" s="1116"/>
      <c r="CJR24" s="1117"/>
      <c r="CJS24" s="1118"/>
      <c r="CJT24" s="1115"/>
      <c r="CJU24" s="1116"/>
      <c r="CJV24" s="1117"/>
      <c r="CJW24" s="1118"/>
      <c r="CJX24" s="1115"/>
      <c r="CJY24" s="1116"/>
      <c r="CJZ24" s="1117"/>
      <c r="CKA24" s="1118"/>
      <c r="CKB24" s="1115"/>
      <c r="CKC24" s="1116"/>
      <c r="CKD24" s="1117"/>
      <c r="CKE24" s="1118"/>
      <c r="CKF24" s="1115"/>
      <c r="CKG24" s="1116"/>
      <c r="CKH24" s="1117"/>
      <c r="CKI24" s="1118"/>
      <c r="CKJ24" s="1115"/>
      <c r="CKK24" s="1116"/>
      <c r="CKL24" s="1117"/>
      <c r="CKM24" s="1118"/>
      <c r="CKN24" s="1115"/>
      <c r="CKO24" s="1116"/>
      <c r="CKP24" s="1117"/>
      <c r="CKQ24" s="1118"/>
      <c r="CKR24" s="1115"/>
      <c r="CKS24" s="1116"/>
      <c r="CKT24" s="1117"/>
      <c r="CKU24" s="1118"/>
      <c r="CKV24" s="1115"/>
      <c r="CKW24" s="1116"/>
      <c r="CKX24" s="1117"/>
      <c r="CKY24" s="1118"/>
      <c r="CKZ24" s="1115"/>
      <c r="CLA24" s="1116"/>
      <c r="CLB24" s="1117"/>
      <c r="CLC24" s="1118"/>
      <c r="CLD24" s="1115"/>
      <c r="CLE24" s="1116"/>
      <c r="CLF24" s="1117"/>
      <c r="CLG24" s="1118"/>
      <c r="CLH24" s="1115"/>
      <c r="CLI24" s="1116"/>
      <c r="CLJ24" s="1117"/>
      <c r="CLK24" s="1118"/>
      <c r="CLL24" s="1115"/>
      <c r="CLM24" s="1116"/>
      <c r="CLN24" s="1117"/>
      <c r="CLO24" s="1118"/>
      <c r="CLP24" s="1115"/>
      <c r="CLQ24" s="1116"/>
      <c r="CLR24" s="1117"/>
      <c r="CLS24" s="1118"/>
      <c r="CLT24" s="1115"/>
      <c r="CLU24" s="1116"/>
      <c r="CLV24" s="1117"/>
      <c r="CLW24" s="1118"/>
      <c r="CLX24" s="1115"/>
      <c r="CLY24" s="1116"/>
      <c r="CLZ24" s="1117"/>
      <c r="CMA24" s="1118"/>
      <c r="CMB24" s="1115"/>
      <c r="CMC24" s="1116"/>
      <c r="CMD24" s="1117"/>
      <c r="CME24" s="1118"/>
      <c r="CMF24" s="1115"/>
      <c r="CMG24" s="1116"/>
      <c r="CMH24" s="1117"/>
      <c r="CMI24" s="1118"/>
      <c r="CMJ24" s="1115"/>
      <c r="CMK24" s="1116"/>
      <c r="CML24" s="1117"/>
      <c r="CMM24" s="1118"/>
      <c r="CMN24" s="1115"/>
      <c r="CMO24" s="1116"/>
      <c r="CMP24" s="1117"/>
      <c r="CMQ24" s="1118"/>
      <c r="CMR24" s="1115"/>
      <c r="CMS24" s="1116"/>
      <c r="CMT24" s="1117"/>
      <c r="CMU24" s="1118"/>
      <c r="CMV24" s="1115"/>
      <c r="CMW24" s="1116"/>
      <c r="CMX24" s="1117"/>
      <c r="CMY24" s="1118"/>
      <c r="CMZ24" s="1115"/>
      <c r="CNA24" s="1116"/>
      <c r="CNB24" s="1117"/>
      <c r="CNC24" s="1118"/>
      <c r="CND24" s="1115"/>
      <c r="CNE24" s="1116"/>
      <c r="CNF24" s="1117"/>
      <c r="CNG24" s="1118"/>
      <c r="CNH24" s="1115"/>
      <c r="CNI24" s="1116"/>
      <c r="CNJ24" s="1117"/>
      <c r="CNK24" s="1118"/>
      <c r="CNL24" s="1115"/>
      <c r="CNM24" s="1116"/>
      <c r="CNN24" s="1117"/>
      <c r="CNO24" s="1118"/>
      <c r="CNP24" s="1115"/>
      <c r="CNQ24" s="1116"/>
      <c r="CNR24" s="1117"/>
      <c r="CNS24" s="1118"/>
      <c r="CNT24" s="1115"/>
      <c r="CNU24" s="1116"/>
      <c r="CNV24" s="1117"/>
      <c r="CNW24" s="1118"/>
      <c r="CNX24" s="1115"/>
      <c r="CNY24" s="1116"/>
      <c r="CNZ24" s="1117"/>
      <c r="COA24" s="1118"/>
      <c r="COB24" s="1115"/>
      <c r="COC24" s="1116"/>
      <c r="COD24" s="1117"/>
      <c r="COE24" s="1118"/>
      <c r="COF24" s="1115"/>
      <c r="COG24" s="1116"/>
      <c r="COH24" s="1117"/>
      <c r="COI24" s="1118"/>
      <c r="COJ24" s="1115"/>
      <c r="COK24" s="1116"/>
      <c r="COL24" s="1117"/>
      <c r="COM24" s="1118"/>
      <c r="CON24" s="1115"/>
      <c r="COO24" s="1116"/>
      <c r="COP24" s="1117"/>
      <c r="COQ24" s="1118"/>
      <c r="COR24" s="1115"/>
      <c r="COS24" s="1116"/>
      <c r="COT24" s="1117"/>
      <c r="COU24" s="1118"/>
      <c r="COV24" s="1115"/>
      <c r="COW24" s="1116"/>
      <c r="COX24" s="1117"/>
      <c r="COY24" s="1118"/>
      <c r="COZ24" s="1115"/>
      <c r="CPA24" s="1116"/>
      <c r="CPB24" s="1117"/>
      <c r="CPC24" s="1118"/>
      <c r="CPD24" s="1115"/>
      <c r="CPE24" s="1116"/>
      <c r="CPF24" s="1117"/>
      <c r="CPG24" s="1118"/>
      <c r="CPH24" s="1115"/>
      <c r="CPI24" s="1116"/>
      <c r="CPJ24" s="1117"/>
      <c r="CPK24" s="1118"/>
      <c r="CPL24" s="1115"/>
      <c r="CPM24" s="1116"/>
      <c r="CPN24" s="1117"/>
      <c r="CPO24" s="1118"/>
      <c r="CPP24" s="1115"/>
      <c r="CPQ24" s="1116"/>
      <c r="CPR24" s="1117"/>
      <c r="CPS24" s="1118"/>
      <c r="CPT24" s="1115"/>
      <c r="CPU24" s="1116"/>
      <c r="CPV24" s="1117"/>
      <c r="CPW24" s="1118"/>
      <c r="CPX24" s="1115"/>
      <c r="CPY24" s="1116"/>
      <c r="CPZ24" s="1117"/>
      <c r="CQA24" s="1118"/>
      <c r="CQB24" s="1115"/>
      <c r="CQC24" s="1116"/>
      <c r="CQD24" s="1117"/>
      <c r="CQE24" s="1118"/>
      <c r="CQF24" s="1115"/>
      <c r="CQG24" s="1116"/>
      <c r="CQH24" s="1117"/>
      <c r="CQI24" s="1118"/>
      <c r="CQJ24" s="1115"/>
      <c r="CQK24" s="1116"/>
      <c r="CQL24" s="1117"/>
      <c r="CQM24" s="1118"/>
      <c r="CQN24" s="1115"/>
      <c r="CQO24" s="1116"/>
      <c r="CQP24" s="1117"/>
      <c r="CQQ24" s="1118"/>
      <c r="CQR24" s="1115"/>
      <c r="CQS24" s="1116"/>
      <c r="CQT24" s="1117"/>
      <c r="CQU24" s="1118"/>
      <c r="CQV24" s="1115"/>
      <c r="CQW24" s="1116"/>
      <c r="CQX24" s="1117"/>
      <c r="CQY24" s="1118"/>
      <c r="CQZ24" s="1115"/>
      <c r="CRA24" s="1116"/>
      <c r="CRB24" s="1117"/>
      <c r="CRC24" s="1118"/>
      <c r="CRD24" s="1115"/>
      <c r="CRE24" s="1116"/>
      <c r="CRF24" s="1117"/>
      <c r="CRG24" s="1118"/>
      <c r="CRH24" s="1115"/>
      <c r="CRI24" s="1116"/>
      <c r="CRJ24" s="1117"/>
      <c r="CRK24" s="1118"/>
      <c r="CRL24" s="1115"/>
      <c r="CRM24" s="1116"/>
      <c r="CRN24" s="1117"/>
      <c r="CRO24" s="1118"/>
      <c r="CRP24" s="1115"/>
      <c r="CRQ24" s="1116"/>
      <c r="CRR24" s="1117"/>
      <c r="CRS24" s="1118"/>
      <c r="CRT24" s="1115"/>
      <c r="CRU24" s="1116"/>
      <c r="CRV24" s="1117"/>
      <c r="CRW24" s="1118"/>
      <c r="CRX24" s="1115"/>
      <c r="CRY24" s="1116"/>
      <c r="CRZ24" s="1117"/>
      <c r="CSA24" s="1118"/>
      <c r="CSB24" s="1115"/>
      <c r="CSC24" s="1116"/>
      <c r="CSD24" s="1117"/>
      <c r="CSE24" s="1118"/>
      <c r="CSF24" s="1115"/>
      <c r="CSG24" s="1116"/>
      <c r="CSH24" s="1117"/>
      <c r="CSI24" s="1118"/>
      <c r="CSJ24" s="1115"/>
      <c r="CSK24" s="1116"/>
      <c r="CSL24" s="1117"/>
      <c r="CSM24" s="1118"/>
      <c r="CSN24" s="1115"/>
      <c r="CSO24" s="1116"/>
      <c r="CSP24" s="1117"/>
      <c r="CSQ24" s="1118"/>
      <c r="CSR24" s="1115"/>
      <c r="CSS24" s="1116"/>
      <c r="CST24" s="1117"/>
      <c r="CSU24" s="1118"/>
      <c r="CSV24" s="1115"/>
      <c r="CSW24" s="1116"/>
      <c r="CSX24" s="1117"/>
      <c r="CSY24" s="1118"/>
      <c r="CSZ24" s="1115"/>
      <c r="CTA24" s="1116"/>
      <c r="CTB24" s="1117"/>
      <c r="CTC24" s="1118"/>
      <c r="CTD24" s="1115"/>
      <c r="CTE24" s="1116"/>
      <c r="CTF24" s="1117"/>
      <c r="CTG24" s="1118"/>
      <c r="CTH24" s="1115"/>
      <c r="CTI24" s="1116"/>
      <c r="CTJ24" s="1117"/>
      <c r="CTK24" s="1118"/>
      <c r="CTL24" s="1115"/>
      <c r="CTM24" s="1116"/>
      <c r="CTN24" s="1117"/>
      <c r="CTO24" s="1118"/>
      <c r="CTP24" s="1115"/>
      <c r="CTQ24" s="1116"/>
      <c r="CTR24" s="1117"/>
      <c r="CTS24" s="1118"/>
      <c r="CTT24" s="1115"/>
      <c r="CTU24" s="1116"/>
      <c r="CTV24" s="1117"/>
      <c r="CTW24" s="1118"/>
      <c r="CTX24" s="1115"/>
      <c r="CTY24" s="1116"/>
      <c r="CTZ24" s="1117"/>
      <c r="CUA24" s="1118"/>
      <c r="CUB24" s="1115"/>
      <c r="CUC24" s="1116"/>
      <c r="CUD24" s="1117"/>
      <c r="CUE24" s="1118"/>
      <c r="CUF24" s="1115"/>
      <c r="CUG24" s="1116"/>
      <c r="CUH24" s="1117"/>
      <c r="CUI24" s="1118"/>
      <c r="CUJ24" s="1115"/>
      <c r="CUK24" s="1116"/>
      <c r="CUL24" s="1117"/>
      <c r="CUM24" s="1118"/>
      <c r="CUN24" s="1115"/>
      <c r="CUO24" s="1116"/>
      <c r="CUP24" s="1117"/>
      <c r="CUQ24" s="1118"/>
      <c r="CUR24" s="1115"/>
      <c r="CUS24" s="1116"/>
      <c r="CUT24" s="1117"/>
      <c r="CUU24" s="1118"/>
      <c r="CUV24" s="1115"/>
      <c r="CUW24" s="1116"/>
      <c r="CUX24" s="1117"/>
      <c r="CUY24" s="1118"/>
      <c r="CUZ24" s="1115"/>
      <c r="CVA24" s="1116"/>
      <c r="CVB24" s="1117"/>
      <c r="CVC24" s="1118"/>
      <c r="CVD24" s="1115"/>
      <c r="CVE24" s="1116"/>
      <c r="CVF24" s="1117"/>
      <c r="CVG24" s="1118"/>
      <c r="CVH24" s="1115"/>
      <c r="CVI24" s="1116"/>
      <c r="CVJ24" s="1117"/>
      <c r="CVK24" s="1118"/>
      <c r="CVL24" s="1115"/>
      <c r="CVM24" s="1116"/>
      <c r="CVN24" s="1117"/>
      <c r="CVO24" s="1118"/>
      <c r="CVP24" s="1115"/>
      <c r="CVQ24" s="1116"/>
      <c r="CVR24" s="1117"/>
      <c r="CVS24" s="1118"/>
      <c r="CVT24" s="1115"/>
      <c r="CVU24" s="1116"/>
      <c r="CVV24" s="1117"/>
      <c r="CVW24" s="1118"/>
      <c r="CVX24" s="1115"/>
      <c r="CVY24" s="1116"/>
      <c r="CVZ24" s="1117"/>
      <c r="CWA24" s="1118"/>
      <c r="CWB24" s="1115"/>
      <c r="CWC24" s="1116"/>
      <c r="CWD24" s="1117"/>
      <c r="CWE24" s="1118"/>
      <c r="CWF24" s="1115"/>
      <c r="CWG24" s="1116"/>
      <c r="CWH24" s="1117"/>
      <c r="CWI24" s="1118"/>
      <c r="CWJ24" s="1115"/>
      <c r="CWK24" s="1116"/>
      <c r="CWL24" s="1117"/>
      <c r="CWM24" s="1118"/>
      <c r="CWN24" s="1115"/>
      <c r="CWO24" s="1116"/>
      <c r="CWP24" s="1117"/>
      <c r="CWQ24" s="1118"/>
      <c r="CWR24" s="1115"/>
      <c r="CWS24" s="1116"/>
      <c r="CWT24" s="1117"/>
      <c r="CWU24" s="1118"/>
      <c r="CWV24" s="1115"/>
      <c r="CWW24" s="1116"/>
      <c r="CWX24" s="1117"/>
      <c r="CWY24" s="1118"/>
      <c r="CWZ24" s="1115"/>
      <c r="CXA24" s="1116"/>
      <c r="CXB24" s="1117"/>
      <c r="CXC24" s="1118"/>
      <c r="CXD24" s="1115"/>
      <c r="CXE24" s="1116"/>
      <c r="CXF24" s="1117"/>
      <c r="CXG24" s="1118"/>
      <c r="CXH24" s="1115"/>
      <c r="CXI24" s="1116"/>
      <c r="CXJ24" s="1117"/>
      <c r="CXK24" s="1118"/>
      <c r="CXL24" s="1115"/>
      <c r="CXM24" s="1116"/>
      <c r="CXN24" s="1117"/>
      <c r="CXO24" s="1118"/>
      <c r="CXP24" s="1115"/>
      <c r="CXQ24" s="1116"/>
      <c r="CXR24" s="1117"/>
      <c r="CXS24" s="1118"/>
      <c r="CXT24" s="1115"/>
      <c r="CXU24" s="1116"/>
      <c r="CXV24" s="1117"/>
      <c r="CXW24" s="1118"/>
      <c r="CXX24" s="1115"/>
      <c r="CXY24" s="1116"/>
      <c r="CXZ24" s="1117"/>
      <c r="CYA24" s="1118"/>
      <c r="CYB24" s="1115"/>
      <c r="CYC24" s="1116"/>
      <c r="CYD24" s="1117"/>
      <c r="CYE24" s="1118"/>
      <c r="CYF24" s="1115"/>
      <c r="CYG24" s="1116"/>
      <c r="CYH24" s="1117"/>
      <c r="CYI24" s="1118"/>
      <c r="CYJ24" s="1115"/>
      <c r="CYK24" s="1116"/>
      <c r="CYL24" s="1117"/>
      <c r="CYM24" s="1118"/>
      <c r="CYN24" s="1115"/>
      <c r="CYO24" s="1116"/>
      <c r="CYP24" s="1117"/>
      <c r="CYQ24" s="1118"/>
      <c r="CYR24" s="1115"/>
      <c r="CYS24" s="1116"/>
      <c r="CYT24" s="1117"/>
      <c r="CYU24" s="1118"/>
      <c r="CYV24" s="1115"/>
      <c r="CYW24" s="1116"/>
      <c r="CYX24" s="1117"/>
      <c r="CYY24" s="1118"/>
      <c r="CYZ24" s="1115"/>
      <c r="CZA24" s="1116"/>
      <c r="CZB24" s="1117"/>
      <c r="CZC24" s="1118"/>
      <c r="CZD24" s="1115"/>
      <c r="CZE24" s="1116"/>
      <c r="CZF24" s="1117"/>
      <c r="CZG24" s="1118"/>
      <c r="CZH24" s="1115"/>
      <c r="CZI24" s="1116"/>
      <c r="CZJ24" s="1117"/>
      <c r="CZK24" s="1118"/>
      <c r="CZL24" s="1115"/>
      <c r="CZM24" s="1116"/>
      <c r="CZN24" s="1117"/>
      <c r="CZO24" s="1118"/>
      <c r="CZP24" s="1115"/>
      <c r="CZQ24" s="1116"/>
      <c r="CZR24" s="1117"/>
      <c r="CZS24" s="1118"/>
      <c r="CZT24" s="1115"/>
      <c r="CZU24" s="1116"/>
      <c r="CZV24" s="1117"/>
      <c r="CZW24" s="1118"/>
      <c r="CZX24" s="1115"/>
      <c r="CZY24" s="1116"/>
      <c r="CZZ24" s="1117"/>
      <c r="DAA24" s="1118"/>
      <c r="DAB24" s="1115"/>
      <c r="DAC24" s="1116"/>
      <c r="DAD24" s="1117"/>
      <c r="DAE24" s="1118"/>
      <c r="DAF24" s="1115"/>
      <c r="DAG24" s="1116"/>
      <c r="DAH24" s="1117"/>
      <c r="DAI24" s="1118"/>
      <c r="DAJ24" s="1115"/>
      <c r="DAK24" s="1116"/>
      <c r="DAL24" s="1117"/>
      <c r="DAM24" s="1118"/>
      <c r="DAN24" s="1115"/>
      <c r="DAO24" s="1116"/>
      <c r="DAP24" s="1117"/>
      <c r="DAQ24" s="1118"/>
      <c r="DAR24" s="1115"/>
      <c r="DAS24" s="1116"/>
      <c r="DAT24" s="1117"/>
      <c r="DAU24" s="1118"/>
      <c r="DAV24" s="1115"/>
      <c r="DAW24" s="1116"/>
      <c r="DAX24" s="1117"/>
      <c r="DAY24" s="1118"/>
      <c r="DAZ24" s="1115"/>
      <c r="DBA24" s="1116"/>
      <c r="DBB24" s="1117"/>
      <c r="DBC24" s="1118"/>
      <c r="DBD24" s="1115"/>
      <c r="DBE24" s="1116"/>
      <c r="DBF24" s="1117"/>
      <c r="DBG24" s="1118"/>
      <c r="DBH24" s="1115"/>
      <c r="DBI24" s="1116"/>
      <c r="DBJ24" s="1117"/>
      <c r="DBK24" s="1118"/>
      <c r="DBL24" s="1115"/>
      <c r="DBM24" s="1116"/>
      <c r="DBN24" s="1117"/>
      <c r="DBO24" s="1118"/>
      <c r="DBP24" s="1115"/>
      <c r="DBQ24" s="1116"/>
      <c r="DBR24" s="1117"/>
      <c r="DBS24" s="1118"/>
      <c r="DBT24" s="1115"/>
      <c r="DBU24" s="1116"/>
      <c r="DBV24" s="1117"/>
      <c r="DBW24" s="1118"/>
      <c r="DBX24" s="1115"/>
      <c r="DBY24" s="1116"/>
      <c r="DBZ24" s="1117"/>
      <c r="DCA24" s="1118"/>
      <c r="DCB24" s="1115"/>
      <c r="DCC24" s="1116"/>
      <c r="DCD24" s="1117"/>
      <c r="DCE24" s="1118"/>
      <c r="DCF24" s="1115"/>
      <c r="DCG24" s="1116"/>
      <c r="DCH24" s="1117"/>
      <c r="DCI24" s="1118"/>
      <c r="DCJ24" s="1115"/>
      <c r="DCK24" s="1116"/>
      <c r="DCL24" s="1117"/>
      <c r="DCM24" s="1118"/>
      <c r="DCN24" s="1115"/>
      <c r="DCO24" s="1116"/>
      <c r="DCP24" s="1117"/>
      <c r="DCQ24" s="1118"/>
      <c r="DCR24" s="1115"/>
      <c r="DCS24" s="1116"/>
      <c r="DCT24" s="1117"/>
      <c r="DCU24" s="1118"/>
      <c r="DCV24" s="1115"/>
      <c r="DCW24" s="1116"/>
      <c r="DCX24" s="1117"/>
      <c r="DCY24" s="1118"/>
      <c r="DCZ24" s="1115"/>
      <c r="DDA24" s="1116"/>
      <c r="DDB24" s="1117"/>
      <c r="DDC24" s="1118"/>
      <c r="DDD24" s="1115"/>
      <c r="DDE24" s="1116"/>
      <c r="DDF24" s="1117"/>
      <c r="DDG24" s="1118"/>
      <c r="DDH24" s="1115"/>
      <c r="DDI24" s="1116"/>
      <c r="DDJ24" s="1117"/>
      <c r="DDK24" s="1118"/>
      <c r="DDL24" s="1115"/>
      <c r="DDM24" s="1116"/>
      <c r="DDN24" s="1117"/>
      <c r="DDO24" s="1118"/>
      <c r="DDP24" s="1115"/>
      <c r="DDQ24" s="1116"/>
      <c r="DDR24" s="1117"/>
      <c r="DDS24" s="1118"/>
      <c r="DDT24" s="1115"/>
      <c r="DDU24" s="1116"/>
      <c r="DDV24" s="1117"/>
      <c r="DDW24" s="1118"/>
      <c r="DDX24" s="1115"/>
      <c r="DDY24" s="1116"/>
      <c r="DDZ24" s="1117"/>
      <c r="DEA24" s="1118"/>
      <c r="DEB24" s="1115"/>
      <c r="DEC24" s="1116"/>
      <c r="DED24" s="1117"/>
      <c r="DEE24" s="1118"/>
      <c r="DEF24" s="1115"/>
      <c r="DEG24" s="1116"/>
      <c r="DEH24" s="1117"/>
      <c r="DEI24" s="1118"/>
      <c r="DEJ24" s="1115"/>
      <c r="DEK24" s="1116"/>
      <c r="DEL24" s="1117"/>
      <c r="DEM24" s="1118"/>
      <c r="DEN24" s="1115"/>
      <c r="DEO24" s="1116"/>
      <c r="DEP24" s="1117"/>
      <c r="DEQ24" s="1118"/>
      <c r="DER24" s="1115"/>
      <c r="DES24" s="1116"/>
      <c r="DET24" s="1117"/>
      <c r="DEU24" s="1118"/>
      <c r="DEV24" s="1115"/>
      <c r="DEW24" s="1116"/>
      <c r="DEX24" s="1117"/>
      <c r="DEY24" s="1118"/>
      <c r="DEZ24" s="1115"/>
      <c r="DFA24" s="1116"/>
      <c r="DFB24" s="1117"/>
      <c r="DFC24" s="1118"/>
      <c r="DFD24" s="1115"/>
      <c r="DFE24" s="1116"/>
      <c r="DFF24" s="1117"/>
      <c r="DFG24" s="1118"/>
      <c r="DFH24" s="1115"/>
      <c r="DFI24" s="1116"/>
      <c r="DFJ24" s="1117"/>
      <c r="DFK24" s="1118"/>
      <c r="DFL24" s="1115"/>
      <c r="DFM24" s="1116"/>
      <c r="DFN24" s="1117"/>
      <c r="DFO24" s="1118"/>
      <c r="DFP24" s="1115"/>
      <c r="DFQ24" s="1116"/>
      <c r="DFR24" s="1117"/>
      <c r="DFS24" s="1118"/>
      <c r="DFT24" s="1115"/>
      <c r="DFU24" s="1116"/>
      <c r="DFV24" s="1117"/>
      <c r="DFW24" s="1118"/>
      <c r="DFX24" s="1115"/>
      <c r="DFY24" s="1116"/>
      <c r="DFZ24" s="1117"/>
      <c r="DGA24" s="1118"/>
      <c r="DGB24" s="1115"/>
      <c r="DGC24" s="1116"/>
      <c r="DGD24" s="1117"/>
      <c r="DGE24" s="1118"/>
      <c r="DGF24" s="1115"/>
      <c r="DGG24" s="1116"/>
      <c r="DGH24" s="1117"/>
      <c r="DGI24" s="1118"/>
      <c r="DGJ24" s="1115"/>
      <c r="DGK24" s="1116"/>
      <c r="DGL24" s="1117"/>
      <c r="DGM24" s="1118"/>
      <c r="DGN24" s="1115"/>
      <c r="DGO24" s="1116"/>
      <c r="DGP24" s="1117"/>
      <c r="DGQ24" s="1118"/>
      <c r="DGR24" s="1115"/>
      <c r="DGS24" s="1116"/>
      <c r="DGT24" s="1117"/>
      <c r="DGU24" s="1118"/>
      <c r="DGV24" s="1115"/>
      <c r="DGW24" s="1116"/>
      <c r="DGX24" s="1117"/>
      <c r="DGY24" s="1118"/>
      <c r="DGZ24" s="1115"/>
      <c r="DHA24" s="1116"/>
      <c r="DHB24" s="1117"/>
      <c r="DHC24" s="1118"/>
      <c r="DHD24" s="1115"/>
      <c r="DHE24" s="1116"/>
      <c r="DHF24" s="1117"/>
      <c r="DHG24" s="1118"/>
      <c r="DHH24" s="1115"/>
      <c r="DHI24" s="1116"/>
      <c r="DHJ24" s="1117"/>
      <c r="DHK24" s="1118"/>
      <c r="DHL24" s="1115"/>
      <c r="DHM24" s="1116"/>
      <c r="DHN24" s="1117"/>
      <c r="DHO24" s="1118"/>
      <c r="DHP24" s="1115"/>
      <c r="DHQ24" s="1116"/>
      <c r="DHR24" s="1117"/>
      <c r="DHS24" s="1118"/>
      <c r="DHT24" s="1115"/>
      <c r="DHU24" s="1116"/>
      <c r="DHV24" s="1117"/>
      <c r="DHW24" s="1118"/>
      <c r="DHX24" s="1115"/>
      <c r="DHY24" s="1116"/>
      <c r="DHZ24" s="1117"/>
      <c r="DIA24" s="1118"/>
      <c r="DIB24" s="1115"/>
      <c r="DIC24" s="1116"/>
      <c r="DID24" s="1117"/>
      <c r="DIE24" s="1118"/>
      <c r="DIF24" s="1115"/>
      <c r="DIG24" s="1116"/>
      <c r="DIH24" s="1117"/>
      <c r="DII24" s="1118"/>
      <c r="DIJ24" s="1115"/>
      <c r="DIK24" s="1116"/>
      <c r="DIL24" s="1117"/>
      <c r="DIM24" s="1118"/>
      <c r="DIN24" s="1115"/>
      <c r="DIO24" s="1116"/>
      <c r="DIP24" s="1117"/>
      <c r="DIQ24" s="1118"/>
      <c r="DIR24" s="1115"/>
      <c r="DIS24" s="1116"/>
      <c r="DIT24" s="1117"/>
      <c r="DIU24" s="1118"/>
      <c r="DIV24" s="1115"/>
      <c r="DIW24" s="1116"/>
      <c r="DIX24" s="1117"/>
      <c r="DIY24" s="1118"/>
      <c r="DIZ24" s="1115"/>
      <c r="DJA24" s="1116"/>
      <c r="DJB24" s="1117"/>
      <c r="DJC24" s="1118"/>
      <c r="DJD24" s="1115"/>
      <c r="DJE24" s="1116"/>
      <c r="DJF24" s="1117"/>
      <c r="DJG24" s="1118"/>
      <c r="DJH24" s="1115"/>
      <c r="DJI24" s="1116"/>
      <c r="DJJ24" s="1117"/>
      <c r="DJK24" s="1118"/>
      <c r="DJL24" s="1115"/>
      <c r="DJM24" s="1116"/>
      <c r="DJN24" s="1117"/>
      <c r="DJO24" s="1118"/>
      <c r="DJP24" s="1115"/>
      <c r="DJQ24" s="1116"/>
      <c r="DJR24" s="1117"/>
      <c r="DJS24" s="1118"/>
      <c r="DJT24" s="1115"/>
      <c r="DJU24" s="1116"/>
      <c r="DJV24" s="1117"/>
      <c r="DJW24" s="1118"/>
      <c r="DJX24" s="1115"/>
      <c r="DJY24" s="1116"/>
      <c r="DJZ24" s="1117"/>
      <c r="DKA24" s="1118"/>
      <c r="DKB24" s="1115"/>
      <c r="DKC24" s="1116"/>
      <c r="DKD24" s="1117"/>
      <c r="DKE24" s="1118"/>
      <c r="DKF24" s="1115"/>
      <c r="DKG24" s="1116"/>
      <c r="DKH24" s="1117"/>
      <c r="DKI24" s="1118"/>
      <c r="DKJ24" s="1115"/>
      <c r="DKK24" s="1116"/>
      <c r="DKL24" s="1117"/>
      <c r="DKM24" s="1118"/>
      <c r="DKN24" s="1115"/>
      <c r="DKO24" s="1116"/>
      <c r="DKP24" s="1117"/>
      <c r="DKQ24" s="1118"/>
      <c r="DKR24" s="1115"/>
      <c r="DKS24" s="1116"/>
      <c r="DKT24" s="1117"/>
      <c r="DKU24" s="1118"/>
      <c r="DKV24" s="1115"/>
      <c r="DKW24" s="1116"/>
      <c r="DKX24" s="1117"/>
      <c r="DKY24" s="1118"/>
      <c r="DKZ24" s="1115"/>
      <c r="DLA24" s="1116"/>
      <c r="DLB24" s="1117"/>
      <c r="DLC24" s="1118"/>
      <c r="DLD24" s="1115"/>
      <c r="DLE24" s="1116"/>
      <c r="DLF24" s="1117"/>
      <c r="DLG24" s="1118"/>
      <c r="DLH24" s="1115"/>
      <c r="DLI24" s="1116"/>
      <c r="DLJ24" s="1117"/>
      <c r="DLK24" s="1118"/>
      <c r="DLL24" s="1115"/>
      <c r="DLM24" s="1116"/>
      <c r="DLN24" s="1117"/>
      <c r="DLO24" s="1118"/>
      <c r="DLP24" s="1115"/>
      <c r="DLQ24" s="1116"/>
      <c r="DLR24" s="1117"/>
      <c r="DLS24" s="1118"/>
      <c r="DLT24" s="1115"/>
      <c r="DLU24" s="1116"/>
      <c r="DLV24" s="1117"/>
      <c r="DLW24" s="1118"/>
      <c r="DLX24" s="1115"/>
      <c r="DLY24" s="1116"/>
      <c r="DLZ24" s="1117"/>
      <c r="DMA24" s="1118"/>
      <c r="DMB24" s="1115"/>
      <c r="DMC24" s="1116"/>
      <c r="DMD24" s="1117"/>
      <c r="DME24" s="1118"/>
      <c r="DMF24" s="1115"/>
      <c r="DMG24" s="1116"/>
      <c r="DMH24" s="1117"/>
      <c r="DMI24" s="1118"/>
      <c r="DMJ24" s="1115"/>
      <c r="DMK24" s="1116"/>
      <c r="DML24" s="1117"/>
      <c r="DMM24" s="1118"/>
      <c r="DMN24" s="1115"/>
      <c r="DMO24" s="1116"/>
      <c r="DMP24" s="1117"/>
      <c r="DMQ24" s="1118"/>
      <c r="DMR24" s="1115"/>
      <c r="DMS24" s="1116"/>
      <c r="DMT24" s="1117"/>
      <c r="DMU24" s="1118"/>
      <c r="DMV24" s="1115"/>
      <c r="DMW24" s="1116"/>
      <c r="DMX24" s="1117"/>
      <c r="DMY24" s="1118"/>
      <c r="DMZ24" s="1115"/>
      <c r="DNA24" s="1116"/>
      <c r="DNB24" s="1117"/>
      <c r="DNC24" s="1118"/>
      <c r="DND24" s="1115"/>
      <c r="DNE24" s="1116"/>
      <c r="DNF24" s="1117"/>
      <c r="DNG24" s="1118"/>
      <c r="DNH24" s="1115"/>
      <c r="DNI24" s="1116"/>
      <c r="DNJ24" s="1117"/>
      <c r="DNK24" s="1118"/>
      <c r="DNL24" s="1115"/>
      <c r="DNM24" s="1116"/>
      <c r="DNN24" s="1117"/>
      <c r="DNO24" s="1118"/>
      <c r="DNP24" s="1115"/>
      <c r="DNQ24" s="1116"/>
      <c r="DNR24" s="1117"/>
      <c r="DNS24" s="1118"/>
      <c r="DNT24" s="1115"/>
      <c r="DNU24" s="1116"/>
      <c r="DNV24" s="1117"/>
      <c r="DNW24" s="1118"/>
      <c r="DNX24" s="1115"/>
      <c r="DNY24" s="1116"/>
      <c r="DNZ24" s="1117"/>
      <c r="DOA24" s="1118"/>
      <c r="DOB24" s="1115"/>
      <c r="DOC24" s="1116"/>
      <c r="DOD24" s="1117"/>
      <c r="DOE24" s="1118"/>
      <c r="DOF24" s="1115"/>
      <c r="DOG24" s="1116"/>
      <c r="DOH24" s="1117"/>
      <c r="DOI24" s="1118"/>
      <c r="DOJ24" s="1115"/>
      <c r="DOK24" s="1116"/>
      <c r="DOL24" s="1117"/>
      <c r="DOM24" s="1118"/>
      <c r="DON24" s="1115"/>
      <c r="DOO24" s="1116"/>
      <c r="DOP24" s="1117"/>
      <c r="DOQ24" s="1118"/>
      <c r="DOR24" s="1115"/>
      <c r="DOS24" s="1116"/>
      <c r="DOT24" s="1117"/>
      <c r="DOU24" s="1118"/>
      <c r="DOV24" s="1115"/>
      <c r="DOW24" s="1116"/>
      <c r="DOX24" s="1117"/>
      <c r="DOY24" s="1118"/>
      <c r="DOZ24" s="1115"/>
      <c r="DPA24" s="1116"/>
      <c r="DPB24" s="1117"/>
      <c r="DPC24" s="1118"/>
      <c r="DPD24" s="1115"/>
      <c r="DPE24" s="1116"/>
      <c r="DPF24" s="1117"/>
      <c r="DPG24" s="1118"/>
      <c r="DPH24" s="1115"/>
      <c r="DPI24" s="1116"/>
      <c r="DPJ24" s="1117"/>
      <c r="DPK24" s="1118"/>
      <c r="DPL24" s="1115"/>
      <c r="DPM24" s="1116"/>
      <c r="DPN24" s="1117"/>
      <c r="DPO24" s="1118"/>
      <c r="DPP24" s="1115"/>
      <c r="DPQ24" s="1116"/>
      <c r="DPR24" s="1117"/>
      <c r="DPS24" s="1118"/>
      <c r="DPT24" s="1115"/>
      <c r="DPU24" s="1116"/>
      <c r="DPV24" s="1117"/>
      <c r="DPW24" s="1118"/>
      <c r="DPX24" s="1115"/>
      <c r="DPY24" s="1116"/>
      <c r="DPZ24" s="1117"/>
      <c r="DQA24" s="1118"/>
      <c r="DQB24" s="1115"/>
      <c r="DQC24" s="1116"/>
      <c r="DQD24" s="1117"/>
      <c r="DQE24" s="1118"/>
      <c r="DQF24" s="1115"/>
      <c r="DQG24" s="1116"/>
      <c r="DQH24" s="1117"/>
      <c r="DQI24" s="1118"/>
      <c r="DQJ24" s="1115"/>
      <c r="DQK24" s="1116"/>
      <c r="DQL24" s="1117"/>
      <c r="DQM24" s="1118"/>
      <c r="DQN24" s="1115"/>
      <c r="DQO24" s="1116"/>
      <c r="DQP24" s="1117"/>
      <c r="DQQ24" s="1118"/>
      <c r="DQR24" s="1115"/>
      <c r="DQS24" s="1116"/>
      <c r="DQT24" s="1117"/>
      <c r="DQU24" s="1118"/>
      <c r="DQV24" s="1115"/>
      <c r="DQW24" s="1116"/>
      <c r="DQX24" s="1117"/>
      <c r="DQY24" s="1118"/>
      <c r="DQZ24" s="1115"/>
      <c r="DRA24" s="1116"/>
      <c r="DRB24" s="1117"/>
      <c r="DRC24" s="1118"/>
      <c r="DRD24" s="1115"/>
      <c r="DRE24" s="1116"/>
      <c r="DRF24" s="1117"/>
      <c r="DRG24" s="1118"/>
      <c r="DRH24" s="1115"/>
      <c r="DRI24" s="1116"/>
      <c r="DRJ24" s="1117"/>
      <c r="DRK24" s="1118"/>
      <c r="DRL24" s="1115"/>
      <c r="DRM24" s="1116"/>
      <c r="DRN24" s="1117"/>
      <c r="DRO24" s="1118"/>
      <c r="DRP24" s="1115"/>
      <c r="DRQ24" s="1116"/>
      <c r="DRR24" s="1117"/>
      <c r="DRS24" s="1118"/>
      <c r="DRT24" s="1115"/>
      <c r="DRU24" s="1116"/>
      <c r="DRV24" s="1117"/>
      <c r="DRW24" s="1118"/>
      <c r="DRX24" s="1115"/>
      <c r="DRY24" s="1116"/>
      <c r="DRZ24" s="1117"/>
      <c r="DSA24" s="1118"/>
      <c r="DSB24" s="1115"/>
      <c r="DSC24" s="1116"/>
      <c r="DSD24" s="1117"/>
      <c r="DSE24" s="1118"/>
      <c r="DSF24" s="1115"/>
      <c r="DSG24" s="1116"/>
      <c r="DSH24" s="1117"/>
      <c r="DSI24" s="1118"/>
      <c r="DSJ24" s="1115"/>
      <c r="DSK24" s="1116"/>
      <c r="DSL24" s="1117"/>
      <c r="DSM24" s="1118"/>
      <c r="DSN24" s="1115"/>
      <c r="DSO24" s="1116"/>
      <c r="DSP24" s="1117"/>
      <c r="DSQ24" s="1118"/>
      <c r="DSR24" s="1115"/>
      <c r="DSS24" s="1116"/>
      <c r="DST24" s="1117"/>
      <c r="DSU24" s="1118"/>
      <c r="DSV24" s="1115"/>
      <c r="DSW24" s="1116"/>
      <c r="DSX24" s="1117"/>
      <c r="DSY24" s="1118"/>
      <c r="DSZ24" s="1115"/>
      <c r="DTA24" s="1116"/>
      <c r="DTB24" s="1117"/>
      <c r="DTC24" s="1118"/>
      <c r="DTD24" s="1115"/>
      <c r="DTE24" s="1116"/>
      <c r="DTF24" s="1117"/>
      <c r="DTG24" s="1118"/>
      <c r="DTH24" s="1115"/>
      <c r="DTI24" s="1116"/>
      <c r="DTJ24" s="1117"/>
      <c r="DTK24" s="1118"/>
      <c r="DTL24" s="1115"/>
      <c r="DTM24" s="1116"/>
      <c r="DTN24" s="1117"/>
      <c r="DTO24" s="1118"/>
      <c r="DTP24" s="1115"/>
      <c r="DTQ24" s="1116"/>
      <c r="DTR24" s="1117"/>
      <c r="DTS24" s="1118"/>
      <c r="DTT24" s="1115"/>
      <c r="DTU24" s="1116"/>
      <c r="DTV24" s="1117"/>
      <c r="DTW24" s="1118"/>
      <c r="DTX24" s="1115"/>
      <c r="DTY24" s="1116"/>
      <c r="DTZ24" s="1117"/>
      <c r="DUA24" s="1118"/>
      <c r="DUB24" s="1115"/>
      <c r="DUC24" s="1116"/>
      <c r="DUD24" s="1117"/>
      <c r="DUE24" s="1118"/>
      <c r="DUF24" s="1115"/>
      <c r="DUG24" s="1116"/>
      <c r="DUH24" s="1117"/>
      <c r="DUI24" s="1118"/>
      <c r="DUJ24" s="1115"/>
      <c r="DUK24" s="1116"/>
      <c r="DUL24" s="1117"/>
      <c r="DUM24" s="1118"/>
      <c r="DUN24" s="1115"/>
      <c r="DUO24" s="1116"/>
      <c r="DUP24" s="1117"/>
      <c r="DUQ24" s="1118"/>
      <c r="DUR24" s="1115"/>
      <c r="DUS24" s="1116"/>
      <c r="DUT24" s="1117"/>
      <c r="DUU24" s="1118"/>
      <c r="DUV24" s="1115"/>
      <c r="DUW24" s="1116"/>
      <c r="DUX24" s="1117"/>
      <c r="DUY24" s="1118"/>
      <c r="DUZ24" s="1115"/>
      <c r="DVA24" s="1116"/>
      <c r="DVB24" s="1117"/>
      <c r="DVC24" s="1118"/>
      <c r="DVD24" s="1115"/>
      <c r="DVE24" s="1116"/>
      <c r="DVF24" s="1117"/>
      <c r="DVG24" s="1118"/>
      <c r="DVH24" s="1115"/>
      <c r="DVI24" s="1116"/>
      <c r="DVJ24" s="1117"/>
      <c r="DVK24" s="1118"/>
      <c r="DVL24" s="1115"/>
      <c r="DVM24" s="1116"/>
      <c r="DVN24" s="1117"/>
      <c r="DVO24" s="1118"/>
      <c r="DVP24" s="1115"/>
      <c r="DVQ24" s="1116"/>
      <c r="DVR24" s="1117"/>
      <c r="DVS24" s="1118"/>
      <c r="DVT24" s="1115"/>
      <c r="DVU24" s="1116"/>
      <c r="DVV24" s="1117"/>
      <c r="DVW24" s="1118"/>
      <c r="DVX24" s="1115"/>
      <c r="DVY24" s="1116"/>
      <c r="DVZ24" s="1117"/>
      <c r="DWA24" s="1118"/>
      <c r="DWB24" s="1115"/>
      <c r="DWC24" s="1116"/>
      <c r="DWD24" s="1117"/>
      <c r="DWE24" s="1118"/>
      <c r="DWF24" s="1115"/>
      <c r="DWG24" s="1116"/>
      <c r="DWH24" s="1117"/>
      <c r="DWI24" s="1118"/>
      <c r="DWJ24" s="1115"/>
      <c r="DWK24" s="1116"/>
      <c r="DWL24" s="1117"/>
      <c r="DWM24" s="1118"/>
      <c r="DWN24" s="1115"/>
      <c r="DWO24" s="1116"/>
      <c r="DWP24" s="1117"/>
      <c r="DWQ24" s="1118"/>
      <c r="DWR24" s="1115"/>
      <c r="DWS24" s="1116"/>
      <c r="DWT24" s="1117"/>
      <c r="DWU24" s="1118"/>
      <c r="DWV24" s="1115"/>
      <c r="DWW24" s="1116"/>
      <c r="DWX24" s="1117"/>
      <c r="DWY24" s="1118"/>
      <c r="DWZ24" s="1115"/>
      <c r="DXA24" s="1116"/>
      <c r="DXB24" s="1117"/>
      <c r="DXC24" s="1118"/>
      <c r="DXD24" s="1115"/>
      <c r="DXE24" s="1116"/>
      <c r="DXF24" s="1117"/>
      <c r="DXG24" s="1118"/>
      <c r="DXH24" s="1115"/>
      <c r="DXI24" s="1116"/>
      <c r="DXJ24" s="1117"/>
      <c r="DXK24" s="1118"/>
      <c r="DXL24" s="1115"/>
      <c r="DXM24" s="1116"/>
      <c r="DXN24" s="1117"/>
      <c r="DXO24" s="1118"/>
      <c r="DXP24" s="1115"/>
      <c r="DXQ24" s="1116"/>
      <c r="DXR24" s="1117"/>
      <c r="DXS24" s="1118"/>
      <c r="DXT24" s="1115"/>
      <c r="DXU24" s="1116"/>
      <c r="DXV24" s="1117"/>
      <c r="DXW24" s="1118"/>
      <c r="DXX24" s="1115"/>
      <c r="DXY24" s="1116"/>
      <c r="DXZ24" s="1117"/>
      <c r="DYA24" s="1118"/>
      <c r="DYB24" s="1115"/>
      <c r="DYC24" s="1116"/>
      <c r="DYD24" s="1117"/>
      <c r="DYE24" s="1118"/>
      <c r="DYF24" s="1115"/>
      <c r="DYG24" s="1116"/>
      <c r="DYH24" s="1117"/>
      <c r="DYI24" s="1118"/>
      <c r="DYJ24" s="1115"/>
      <c r="DYK24" s="1116"/>
      <c r="DYL24" s="1117"/>
      <c r="DYM24" s="1118"/>
      <c r="DYN24" s="1115"/>
      <c r="DYO24" s="1116"/>
      <c r="DYP24" s="1117"/>
      <c r="DYQ24" s="1118"/>
      <c r="DYR24" s="1115"/>
      <c r="DYS24" s="1116"/>
      <c r="DYT24" s="1117"/>
      <c r="DYU24" s="1118"/>
      <c r="DYV24" s="1115"/>
      <c r="DYW24" s="1116"/>
      <c r="DYX24" s="1117"/>
      <c r="DYY24" s="1118"/>
      <c r="DYZ24" s="1115"/>
      <c r="DZA24" s="1116"/>
      <c r="DZB24" s="1117"/>
      <c r="DZC24" s="1118"/>
      <c r="DZD24" s="1115"/>
      <c r="DZE24" s="1116"/>
      <c r="DZF24" s="1117"/>
      <c r="DZG24" s="1118"/>
      <c r="DZH24" s="1115"/>
      <c r="DZI24" s="1116"/>
      <c r="DZJ24" s="1117"/>
      <c r="DZK24" s="1118"/>
      <c r="DZL24" s="1115"/>
      <c r="DZM24" s="1116"/>
      <c r="DZN24" s="1117"/>
      <c r="DZO24" s="1118"/>
      <c r="DZP24" s="1115"/>
      <c r="DZQ24" s="1116"/>
      <c r="DZR24" s="1117"/>
      <c r="DZS24" s="1118"/>
      <c r="DZT24" s="1115"/>
      <c r="DZU24" s="1116"/>
      <c r="DZV24" s="1117"/>
      <c r="DZW24" s="1118"/>
      <c r="DZX24" s="1115"/>
      <c r="DZY24" s="1116"/>
      <c r="DZZ24" s="1117"/>
      <c r="EAA24" s="1118"/>
      <c r="EAB24" s="1115"/>
      <c r="EAC24" s="1116"/>
      <c r="EAD24" s="1117"/>
      <c r="EAE24" s="1118"/>
      <c r="EAF24" s="1115"/>
      <c r="EAG24" s="1116"/>
      <c r="EAH24" s="1117"/>
      <c r="EAI24" s="1118"/>
      <c r="EAJ24" s="1115"/>
      <c r="EAK24" s="1116"/>
      <c r="EAL24" s="1117"/>
      <c r="EAM24" s="1118"/>
      <c r="EAN24" s="1115"/>
      <c r="EAO24" s="1116"/>
      <c r="EAP24" s="1117"/>
      <c r="EAQ24" s="1118"/>
      <c r="EAR24" s="1115"/>
      <c r="EAS24" s="1116"/>
      <c r="EAT24" s="1117"/>
      <c r="EAU24" s="1118"/>
      <c r="EAV24" s="1115"/>
      <c r="EAW24" s="1116"/>
      <c r="EAX24" s="1117"/>
      <c r="EAY24" s="1118"/>
      <c r="EAZ24" s="1115"/>
      <c r="EBA24" s="1116"/>
      <c r="EBB24" s="1117"/>
      <c r="EBC24" s="1118"/>
      <c r="EBD24" s="1115"/>
      <c r="EBE24" s="1116"/>
      <c r="EBF24" s="1117"/>
      <c r="EBG24" s="1118"/>
      <c r="EBH24" s="1115"/>
      <c r="EBI24" s="1116"/>
      <c r="EBJ24" s="1117"/>
      <c r="EBK24" s="1118"/>
      <c r="EBL24" s="1115"/>
      <c r="EBM24" s="1116"/>
      <c r="EBN24" s="1117"/>
      <c r="EBO24" s="1118"/>
      <c r="EBP24" s="1115"/>
      <c r="EBQ24" s="1116"/>
      <c r="EBR24" s="1117"/>
      <c r="EBS24" s="1118"/>
      <c r="EBT24" s="1115"/>
      <c r="EBU24" s="1116"/>
      <c r="EBV24" s="1117"/>
      <c r="EBW24" s="1118"/>
      <c r="EBX24" s="1115"/>
      <c r="EBY24" s="1116"/>
      <c r="EBZ24" s="1117"/>
      <c r="ECA24" s="1118"/>
      <c r="ECB24" s="1115"/>
      <c r="ECC24" s="1116"/>
      <c r="ECD24" s="1117"/>
      <c r="ECE24" s="1118"/>
      <c r="ECF24" s="1115"/>
      <c r="ECG24" s="1116"/>
      <c r="ECH24" s="1117"/>
      <c r="ECI24" s="1118"/>
      <c r="ECJ24" s="1115"/>
      <c r="ECK24" s="1116"/>
      <c r="ECL24" s="1117"/>
      <c r="ECM24" s="1118"/>
      <c r="ECN24" s="1115"/>
      <c r="ECO24" s="1116"/>
      <c r="ECP24" s="1117"/>
      <c r="ECQ24" s="1118"/>
      <c r="ECR24" s="1115"/>
      <c r="ECS24" s="1116"/>
      <c r="ECT24" s="1117"/>
      <c r="ECU24" s="1118"/>
      <c r="ECV24" s="1115"/>
      <c r="ECW24" s="1116"/>
      <c r="ECX24" s="1117"/>
      <c r="ECY24" s="1118"/>
      <c r="ECZ24" s="1115"/>
      <c r="EDA24" s="1116"/>
      <c r="EDB24" s="1117"/>
      <c r="EDC24" s="1118"/>
      <c r="EDD24" s="1115"/>
      <c r="EDE24" s="1116"/>
      <c r="EDF24" s="1117"/>
      <c r="EDG24" s="1118"/>
      <c r="EDH24" s="1115"/>
      <c r="EDI24" s="1116"/>
      <c r="EDJ24" s="1117"/>
      <c r="EDK24" s="1118"/>
      <c r="EDL24" s="1115"/>
      <c r="EDM24" s="1116"/>
      <c r="EDN24" s="1117"/>
      <c r="EDO24" s="1118"/>
      <c r="EDP24" s="1115"/>
      <c r="EDQ24" s="1116"/>
      <c r="EDR24" s="1117"/>
      <c r="EDS24" s="1118"/>
      <c r="EDT24" s="1115"/>
      <c r="EDU24" s="1116"/>
      <c r="EDV24" s="1117"/>
      <c r="EDW24" s="1118"/>
      <c r="EDX24" s="1115"/>
      <c r="EDY24" s="1116"/>
      <c r="EDZ24" s="1117"/>
      <c r="EEA24" s="1118"/>
      <c r="EEB24" s="1115"/>
      <c r="EEC24" s="1116"/>
      <c r="EED24" s="1117"/>
      <c r="EEE24" s="1118"/>
      <c r="EEF24" s="1115"/>
      <c r="EEG24" s="1116"/>
      <c r="EEH24" s="1117"/>
      <c r="EEI24" s="1118"/>
      <c r="EEJ24" s="1115"/>
      <c r="EEK24" s="1116"/>
      <c r="EEL24" s="1117"/>
      <c r="EEM24" s="1118"/>
      <c r="EEN24" s="1115"/>
      <c r="EEO24" s="1116"/>
      <c r="EEP24" s="1117"/>
      <c r="EEQ24" s="1118"/>
      <c r="EER24" s="1115"/>
      <c r="EES24" s="1116"/>
      <c r="EET24" s="1117"/>
      <c r="EEU24" s="1118"/>
      <c r="EEV24" s="1115"/>
      <c r="EEW24" s="1116"/>
      <c r="EEX24" s="1117"/>
      <c r="EEY24" s="1118"/>
      <c r="EEZ24" s="1115"/>
      <c r="EFA24" s="1116"/>
      <c r="EFB24" s="1117"/>
      <c r="EFC24" s="1118"/>
      <c r="EFD24" s="1115"/>
      <c r="EFE24" s="1116"/>
      <c r="EFF24" s="1117"/>
      <c r="EFG24" s="1118"/>
      <c r="EFH24" s="1115"/>
      <c r="EFI24" s="1116"/>
      <c r="EFJ24" s="1117"/>
      <c r="EFK24" s="1118"/>
      <c r="EFL24" s="1115"/>
      <c r="EFM24" s="1116"/>
      <c r="EFN24" s="1117"/>
      <c r="EFO24" s="1118"/>
      <c r="EFP24" s="1115"/>
      <c r="EFQ24" s="1116"/>
      <c r="EFR24" s="1117"/>
      <c r="EFS24" s="1118"/>
      <c r="EFT24" s="1115"/>
      <c r="EFU24" s="1116"/>
      <c r="EFV24" s="1117"/>
      <c r="EFW24" s="1118"/>
      <c r="EFX24" s="1115"/>
      <c r="EFY24" s="1116"/>
      <c r="EFZ24" s="1117"/>
      <c r="EGA24" s="1118"/>
      <c r="EGB24" s="1115"/>
      <c r="EGC24" s="1116"/>
      <c r="EGD24" s="1117"/>
      <c r="EGE24" s="1118"/>
      <c r="EGF24" s="1115"/>
      <c r="EGG24" s="1116"/>
      <c r="EGH24" s="1117"/>
      <c r="EGI24" s="1118"/>
      <c r="EGJ24" s="1115"/>
      <c r="EGK24" s="1116"/>
      <c r="EGL24" s="1117"/>
      <c r="EGM24" s="1118"/>
      <c r="EGN24" s="1115"/>
      <c r="EGO24" s="1116"/>
      <c r="EGP24" s="1117"/>
      <c r="EGQ24" s="1118"/>
      <c r="EGR24" s="1115"/>
      <c r="EGS24" s="1116"/>
      <c r="EGT24" s="1117"/>
      <c r="EGU24" s="1118"/>
      <c r="EGV24" s="1115"/>
      <c r="EGW24" s="1116"/>
      <c r="EGX24" s="1117"/>
      <c r="EGY24" s="1118"/>
      <c r="EGZ24" s="1115"/>
      <c r="EHA24" s="1116"/>
      <c r="EHB24" s="1117"/>
      <c r="EHC24" s="1118"/>
      <c r="EHD24" s="1115"/>
      <c r="EHE24" s="1116"/>
      <c r="EHF24" s="1117"/>
      <c r="EHG24" s="1118"/>
      <c r="EHH24" s="1115"/>
      <c r="EHI24" s="1116"/>
      <c r="EHJ24" s="1117"/>
      <c r="EHK24" s="1118"/>
      <c r="EHL24" s="1115"/>
      <c r="EHM24" s="1116"/>
      <c r="EHN24" s="1117"/>
      <c r="EHO24" s="1118"/>
      <c r="EHP24" s="1115"/>
      <c r="EHQ24" s="1116"/>
      <c r="EHR24" s="1117"/>
      <c r="EHS24" s="1118"/>
      <c r="EHT24" s="1115"/>
      <c r="EHU24" s="1116"/>
      <c r="EHV24" s="1117"/>
      <c r="EHW24" s="1118"/>
      <c r="EHX24" s="1115"/>
      <c r="EHY24" s="1116"/>
      <c r="EHZ24" s="1117"/>
      <c r="EIA24" s="1118"/>
      <c r="EIB24" s="1115"/>
      <c r="EIC24" s="1116"/>
      <c r="EID24" s="1117"/>
      <c r="EIE24" s="1118"/>
      <c r="EIF24" s="1115"/>
      <c r="EIG24" s="1116"/>
      <c r="EIH24" s="1117"/>
      <c r="EII24" s="1118"/>
      <c r="EIJ24" s="1115"/>
      <c r="EIK24" s="1116"/>
      <c r="EIL24" s="1117"/>
      <c r="EIM24" s="1118"/>
      <c r="EIN24" s="1115"/>
      <c r="EIO24" s="1116"/>
      <c r="EIP24" s="1117"/>
      <c r="EIQ24" s="1118"/>
      <c r="EIR24" s="1115"/>
      <c r="EIS24" s="1116"/>
      <c r="EIT24" s="1117"/>
      <c r="EIU24" s="1118"/>
      <c r="EIV24" s="1115"/>
      <c r="EIW24" s="1116"/>
      <c r="EIX24" s="1117"/>
      <c r="EIY24" s="1118"/>
      <c r="EIZ24" s="1115"/>
      <c r="EJA24" s="1116"/>
      <c r="EJB24" s="1117"/>
      <c r="EJC24" s="1118"/>
      <c r="EJD24" s="1115"/>
      <c r="EJE24" s="1116"/>
      <c r="EJF24" s="1117"/>
      <c r="EJG24" s="1118"/>
      <c r="EJH24" s="1115"/>
      <c r="EJI24" s="1116"/>
      <c r="EJJ24" s="1117"/>
      <c r="EJK24" s="1118"/>
      <c r="EJL24" s="1115"/>
      <c r="EJM24" s="1116"/>
      <c r="EJN24" s="1117"/>
      <c r="EJO24" s="1118"/>
      <c r="EJP24" s="1115"/>
      <c r="EJQ24" s="1116"/>
      <c r="EJR24" s="1117"/>
      <c r="EJS24" s="1118"/>
      <c r="EJT24" s="1115"/>
      <c r="EJU24" s="1116"/>
      <c r="EJV24" s="1117"/>
      <c r="EJW24" s="1118"/>
      <c r="EJX24" s="1115"/>
      <c r="EJY24" s="1116"/>
      <c r="EJZ24" s="1117"/>
      <c r="EKA24" s="1118"/>
      <c r="EKB24" s="1115"/>
      <c r="EKC24" s="1116"/>
      <c r="EKD24" s="1117"/>
      <c r="EKE24" s="1118"/>
      <c r="EKF24" s="1115"/>
      <c r="EKG24" s="1116"/>
      <c r="EKH24" s="1117"/>
      <c r="EKI24" s="1118"/>
      <c r="EKJ24" s="1115"/>
      <c r="EKK24" s="1116"/>
      <c r="EKL24" s="1117"/>
      <c r="EKM24" s="1118"/>
      <c r="EKN24" s="1115"/>
      <c r="EKO24" s="1116"/>
      <c r="EKP24" s="1117"/>
      <c r="EKQ24" s="1118"/>
      <c r="EKR24" s="1115"/>
      <c r="EKS24" s="1116"/>
      <c r="EKT24" s="1117"/>
      <c r="EKU24" s="1118"/>
      <c r="EKV24" s="1115"/>
      <c r="EKW24" s="1116"/>
      <c r="EKX24" s="1117"/>
      <c r="EKY24" s="1118"/>
      <c r="EKZ24" s="1115"/>
      <c r="ELA24" s="1116"/>
      <c r="ELB24" s="1117"/>
      <c r="ELC24" s="1118"/>
      <c r="ELD24" s="1115"/>
      <c r="ELE24" s="1116"/>
      <c r="ELF24" s="1117"/>
      <c r="ELG24" s="1118"/>
      <c r="ELH24" s="1115"/>
      <c r="ELI24" s="1116"/>
      <c r="ELJ24" s="1117"/>
      <c r="ELK24" s="1118"/>
      <c r="ELL24" s="1115"/>
      <c r="ELM24" s="1116"/>
      <c r="ELN24" s="1117"/>
      <c r="ELO24" s="1118"/>
      <c r="ELP24" s="1115"/>
      <c r="ELQ24" s="1116"/>
      <c r="ELR24" s="1117"/>
      <c r="ELS24" s="1118"/>
      <c r="ELT24" s="1115"/>
      <c r="ELU24" s="1116"/>
      <c r="ELV24" s="1117"/>
      <c r="ELW24" s="1118"/>
      <c r="ELX24" s="1115"/>
      <c r="ELY24" s="1116"/>
      <c r="ELZ24" s="1117"/>
      <c r="EMA24" s="1118"/>
      <c r="EMB24" s="1115"/>
      <c r="EMC24" s="1116"/>
      <c r="EMD24" s="1117"/>
      <c r="EME24" s="1118"/>
      <c r="EMF24" s="1115"/>
      <c r="EMG24" s="1116"/>
      <c r="EMH24" s="1117"/>
      <c r="EMI24" s="1118"/>
      <c r="EMJ24" s="1115"/>
      <c r="EMK24" s="1116"/>
      <c r="EML24" s="1117"/>
      <c r="EMM24" s="1118"/>
      <c r="EMN24" s="1115"/>
      <c r="EMO24" s="1116"/>
      <c r="EMP24" s="1117"/>
      <c r="EMQ24" s="1118"/>
      <c r="EMR24" s="1115"/>
      <c r="EMS24" s="1116"/>
      <c r="EMT24" s="1117"/>
      <c r="EMU24" s="1118"/>
      <c r="EMV24" s="1115"/>
      <c r="EMW24" s="1116"/>
      <c r="EMX24" s="1117"/>
      <c r="EMY24" s="1118"/>
      <c r="EMZ24" s="1115"/>
      <c r="ENA24" s="1116"/>
      <c r="ENB24" s="1117"/>
      <c r="ENC24" s="1118"/>
      <c r="END24" s="1115"/>
      <c r="ENE24" s="1116"/>
      <c r="ENF24" s="1117"/>
      <c r="ENG24" s="1118"/>
      <c r="ENH24" s="1115"/>
      <c r="ENI24" s="1116"/>
      <c r="ENJ24" s="1117"/>
      <c r="ENK24" s="1118"/>
      <c r="ENL24" s="1115"/>
      <c r="ENM24" s="1116"/>
      <c r="ENN24" s="1117"/>
      <c r="ENO24" s="1118"/>
      <c r="ENP24" s="1115"/>
      <c r="ENQ24" s="1116"/>
      <c r="ENR24" s="1117"/>
      <c r="ENS24" s="1118"/>
      <c r="ENT24" s="1115"/>
      <c r="ENU24" s="1116"/>
      <c r="ENV24" s="1117"/>
      <c r="ENW24" s="1118"/>
      <c r="ENX24" s="1115"/>
      <c r="ENY24" s="1116"/>
      <c r="ENZ24" s="1117"/>
      <c r="EOA24" s="1118"/>
      <c r="EOB24" s="1115"/>
      <c r="EOC24" s="1116"/>
      <c r="EOD24" s="1117"/>
      <c r="EOE24" s="1118"/>
      <c r="EOF24" s="1115"/>
      <c r="EOG24" s="1116"/>
      <c r="EOH24" s="1117"/>
      <c r="EOI24" s="1118"/>
      <c r="EOJ24" s="1115"/>
      <c r="EOK24" s="1116"/>
      <c r="EOL24" s="1117"/>
      <c r="EOM24" s="1118"/>
      <c r="EON24" s="1115"/>
      <c r="EOO24" s="1116"/>
      <c r="EOP24" s="1117"/>
      <c r="EOQ24" s="1118"/>
      <c r="EOR24" s="1115"/>
      <c r="EOS24" s="1116"/>
      <c r="EOT24" s="1117"/>
      <c r="EOU24" s="1118"/>
      <c r="EOV24" s="1115"/>
      <c r="EOW24" s="1116"/>
      <c r="EOX24" s="1117"/>
      <c r="EOY24" s="1118"/>
      <c r="EOZ24" s="1115"/>
      <c r="EPA24" s="1116"/>
      <c r="EPB24" s="1117"/>
      <c r="EPC24" s="1118"/>
      <c r="EPD24" s="1115"/>
      <c r="EPE24" s="1116"/>
      <c r="EPF24" s="1117"/>
      <c r="EPG24" s="1118"/>
      <c r="EPH24" s="1115"/>
      <c r="EPI24" s="1116"/>
      <c r="EPJ24" s="1117"/>
      <c r="EPK24" s="1118"/>
      <c r="EPL24" s="1115"/>
      <c r="EPM24" s="1116"/>
      <c r="EPN24" s="1117"/>
      <c r="EPO24" s="1118"/>
      <c r="EPP24" s="1115"/>
      <c r="EPQ24" s="1116"/>
      <c r="EPR24" s="1117"/>
      <c r="EPS24" s="1118"/>
      <c r="EPT24" s="1115"/>
      <c r="EPU24" s="1116"/>
      <c r="EPV24" s="1117"/>
      <c r="EPW24" s="1118"/>
      <c r="EPX24" s="1115"/>
      <c r="EPY24" s="1116"/>
      <c r="EPZ24" s="1117"/>
      <c r="EQA24" s="1118"/>
      <c r="EQB24" s="1115"/>
      <c r="EQC24" s="1116"/>
      <c r="EQD24" s="1117"/>
      <c r="EQE24" s="1118"/>
      <c r="EQF24" s="1115"/>
      <c r="EQG24" s="1116"/>
      <c r="EQH24" s="1117"/>
      <c r="EQI24" s="1118"/>
      <c r="EQJ24" s="1115"/>
      <c r="EQK24" s="1116"/>
      <c r="EQL24" s="1117"/>
      <c r="EQM24" s="1118"/>
      <c r="EQN24" s="1115"/>
      <c r="EQO24" s="1116"/>
      <c r="EQP24" s="1117"/>
      <c r="EQQ24" s="1118"/>
      <c r="EQR24" s="1115"/>
      <c r="EQS24" s="1116"/>
      <c r="EQT24" s="1117"/>
      <c r="EQU24" s="1118"/>
      <c r="EQV24" s="1115"/>
      <c r="EQW24" s="1116"/>
      <c r="EQX24" s="1117"/>
      <c r="EQY24" s="1118"/>
      <c r="EQZ24" s="1115"/>
      <c r="ERA24" s="1116"/>
      <c r="ERB24" s="1117"/>
      <c r="ERC24" s="1118"/>
      <c r="ERD24" s="1115"/>
      <c r="ERE24" s="1116"/>
      <c r="ERF24" s="1117"/>
      <c r="ERG24" s="1118"/>
      <c r="ERH24" s="1115"/>
      <c r="ERI24" s="1116"/>
      <c r="ERJ24" s="1117"/>
      <c r="ERK24" s="1118"/>
      <c r="ERL24" s="1115"/>
      <c r="ERM24" s="1116"/>
      <c r="ERN24" s="1117"/>
      <c r="ERO24" s="1118"/>
      <c r="ERP24" s="1115"/>
      <c r="ERQ24" s="1116"/>
      <c r="ERR24" s="1117"/>
      <c r="ERS24" s="1118"/>
      <c r="ERT24" s="1115"/>
      <c r="ERU24" s="1116"/>
      <c r="ERV24" s="1117"/>
      <c r="ERW24" s="1118"/>
      <c r="ERX24" s="1115"/>
      <c r="ERY24" s="1116"/>
      <c r="ERZ24" s="1117"/>
      <c r="ESA24" s="1118"/>
      <c r="ESB24" s="1115"/>
      <c r="ESC24" s="1116"/>
      <c r="ESD24" s="1117"/>
      <c r="ESE24" s="1118"/>
      <c r="ESF24" s="1115"/>
      <c r="ESG24" s="1116"/>
      <c r="ESH24" s="1117"/>
      <c r="ESI24" s="1118"/>
      <c r="ESJ24" s="1115"/>
      <c r="ESK24" s="1116"/>
      <c r="ESL24" s="1117"/>
      <c r="ESM24" s="1118"/>
      <c r="ESN24" s="1115"/>
      <c r="ESO24" s="1116"/>
      <c r="ESP24" s="1117"/>
      <c r="ESQ24" s="1118"/>
      <c r="ESR24" s="1115"/>
      <c r="ESS24" s="1116"/>
      <c r="EST24" s="1117"/>
      <c r="ESU24" s="1118"/>
      <c r="ESV24" s="1115"/>
      <c r="ESW24" s="1116"/>
      <c r="ESX24" s="1117"/>
      <c r="ESY24" s="1118"/>
      <c r="ESZ24" s="1115"/>
      <c r="ETA24" s="1116"/>
      <c r="ETB24" s="1117"/>
      <c r="ETC24" s="1118"/>
      <c r="ETD24" s="1115"/>
      <c r="ETE24" s="1116"/>
      <c r="ETF24" s="1117"/>
      <c r="ETG24" s="1118"/>
      <c r="ETH24" s="1115"/>
      <c r="ETI24" s="1116"/>
      <c r="ETJ24" s="1117"/>
      <c r="ETK24" s="1118"/>
      <c r="ETL24" s="1115"/>
      <c r="ETM24" s="1116"/>
      <c r="ETN24" s="1117"/>
      <c r="ETO24" s="1118"/>
      <c r="ETP24" s="1115"/>
      <c r="ETQ24" s="1116"/>
      <c r="ETR24" s="1117"/>
      <c r="ETS24" s="1118"/>
      <c r="ETT24" s="1115"/>
      <c r="ETU24" s="1116"/>
      <c r="ETV24" s="1117"/>
      <c r="ETW24" s="1118"/>
      <c r="ETX24" s="1115"/>
      <c r="ETY24" s="1116"/>
      <c r="ETZ24" s="1117"/>
      <c r="EUA24" s="1118"/>
      <c r="EUB24" s="1115"/>
      <c r="EUC24" s="1116"/>
      <c r="EUD24" s="1117"/>
      <c r="EUE24" s="1118"/>
      <c r="EUF24" s="1115"/>
      <c r="EUG24" s="1116"/>
      <c r="EUH24" s="1117"/>
      <c r="EUI24" s="1118"/>
      <c r="EUJ24" s="1115"/>
      <c r="EUK24" s="1116"/>
      <c r="EUL24" s="1117"/>
      <c r="EUM24" s="1118"/>
      <c r="EUN24" s="1115"/>
      <c r="EUO24" s="1116"/>
      <c r="EUP24" s="1117"/>
      <c r="EUQ24" s="1118"/>
      <c r="EUR24" s="1115"/>
      <c r="EUS24" s="1116"/>
      <c r="EUT24" s="1117"/>
      <c r="EUU24" s="1118"/>
      <c r="EUV24" s="1115"/>
      <c r="EUW24" s="1116"/>
      <c r="EUX24" s="1117"/>
      <c r="EUY24" s="1118"/>
      <c r="EUZ24" s="1115"/>
      <c r="EVA24" s="1116"/>
      <c r="EVB24" s="1117"/>
      <c r="EVC24" s="1118"/>
      <c r="EVD24" s="1115"/>
      <c r="EVE24" s="1116"/>
      <c r="EVF24" s="1117"/>
      <c r="EVG24" s="1118"/>
      <c r="EVH24" s="1115"/>
      <c r="EVI24" s="1116"/>
      <c r="EVJ24" s="1117"/>
      <c r="EVK24" s="1118"/>
      <c r="EVL24" s="1115"/>
      <c r="EVM24" s="1116"/>
      <c r="EVN24" s="1117"/>
      <c r="EVO24" s="1118"/>
      <c r="EVP24" s="1115"/>
      <c r="EVQ24" s="1116"/>
      <c r="EVR24" s="1117"/>
      <c r="EVS24" s="1118"/>
      <c r="EVT24" s="1115"/>
      <c r="EVU24" s="1116"/>
      <c r="EVV24" s="1117"/>
      <c r="EVW24" s="1118"/>
      <c r="EVX24" s="1115"/>
      <c r="EVY24" s="1116"/>
      <c r="EVZ24" s="1117"/>
      <c r="EWA24" s="1118"/>
      <c r="EWB24" s="1115"/>
      <c r="EWC24" s="1116"/>
      <c r="EWD24" s="1117"/>
      <c r="EWE24" s="1118"/>
      <c r="EWF24" s="1115"/>
      <c r="EWG24" s="1116"/>
      <c r="EWH24" s="1117"/>
      <c r="EWI24" s="1118"/>
      <c r="EWJ24" s="1115"/>
      <c r="EWK24" s="1116"/>
      <c r="EWL24" s="1117"/>
      <c r="EWM24" s="1118"/>
      <c r="EWN24" s="1115"/>
      <c r="EWO24" s="1116"/>
      <c r="EWP24" s="1117"/>
      <c r="EWQ24" s="1118"/>
      <c r="EWR24" s="1115"/>
      <c r="EWS24" s="1116"/>
      <c r="EWT24" s="1117"/>
      <c r="EWU24" s="1118"/>
      <c r="EWV24" s="1115"/>
      <c r="EWW24" s="1116"/>
      <c r="EWX24" s="1117"/>
      <c r="EWY24" s="1118"/>
      <c r="EWZ24" s="1115"/>
      <c r="EXA24" s="1116"/>
      <c r="EXB24" s="1117"/>
      <c r="EXC24" s="1118"/>
      <c r="EXD24" s="1115"/>
      <c r="EXE24" s="1116"/>
      <c r="EXF24" s="1117"/>
      <c r="EXG24" s="1118"/>
      <c r="EXH24" s="1115"/>
      <c r="EXI24" s="1116"/>
      <c r="EXJ24" s="1117"/>
      <c r="EXK24" s="1118"/>
      <c r="EXL24" s="1115"/>
      <c r="EXM24" s="1116"/>
      <c r="EXN24" s="1117"/>
      <c r="EXO24" s="1118"/>
      <c r="EXP24" s="1115"/>
      <c r="EXQ24" s="1116"/>
      <c r="EXR24" s="1117"/>
      <c r="EXS24" s="1118"/>
      <c r="EXT24" s="1115"/>
      <c r="EXU24" s="1116"/>
      <c r="EXV24" s="1117"/>
      <c r="EXW24" s="1118"/>
      <c r="EXX24" s="1115"/>
      <c r="EXY24" s="1116"/>
      <c r="EXZ24" s="1117"/>
      <c r="EYA24" s="1118"/>
      <c r="EYB24" s="1115"/>
      <c r="EYC24" s="1116"/>
      <c r="EYD24" s="1117"/>
      <c r="EYE24" s="1118"/>
      <c r="EYF24" s="1115"/>
      <c r="EYG24" s="1116"/>
      <c r="EYH24" s="1117"/>
      <c r="EYI24" s="1118"/>
      <c r="EYJ24" s="1115"/>
      <c r="EYK24" s="1116"/>
      <c r="EYL24" s="1117"/>
      <c r="EYM24" s="1118"/>
      <c r="EYN24" s="1115"/>
      <c r="EYO24" s="1116"/>
      <c r="EYP24" s="1117"/>
      <c r="EYQ24" s="1118"/>
      <c r="EYR24" s="1115"/>
      <c r="EYS24" s="1116"/>
      <c r="EYT24" s="1117"/>
      <c r="EYU24" s="1118"/>
      <c r="EYV24" s="1115"/>
      <c r="EYW24" s="1116"/>
      <c r="EYX24" s="1117"/>
      <c r="EYY24" s="1118"/>
      <c r="EYZ24" s="1115"/>
      <c r="EZA24" s="1116"/>
      <c r="EZB24" s="1117"/>
      <c r="EZC24" s="1118"/>
      <c r="EZD24" s="1115"/>
      <c r="EZE24" s="1116"/>
      <c r="EZF24" s="1117"/>
      <c r="EZG24" s="1118"/>
      <c r="EZH24" s="1115"/>
      <c r="EZI24" s="1116"/>
      <c r="EZJ24" s="1117"/>
      <c r="EZK24" s="1118"/>
      <c r="EZL24" s="1115"/>
      <c r="EZM24" s="1116"/>
      <c r="EZN24" s="1117"/>
      <c r="EZO24" s="1118"/>
      <c r="EZP24" s="1115"/>
      <c r="EZQ24" s="1116"/>
      <c r="EZR24" s="1117"/>
      <c r="EZS24" s="1118"/>
      <c r="EZT24" s="1115"/>
      <c r="EZU24" s="1116"/>
      <c r="EZV24" s="1117"/>
      <c r="EZW24" s="1118"/>
      <c r="EZX24" s="1115"/>
      <c r="EZY24" s="1116"/>
      <c r="EZZ24" s="1117"/>
      <c r="FAA24" s="1118"/>
      <c r="FAB24" s="1115"/>
      <c r="FAC24" s="1116"/>
      <c r="FAD24" s="1117"/>
      <c r="FAE24" s="1118"/>
      <c r="FAF24" s="1115"/>
      <c r="FAG24" s="1116"/>
      <c r="FAH24" s="1117"/>
      <c r="FAI24" s="1118"/>
      <c r="FAJ24" s="1115"/>
      <c r="FAK24" s="1116"/>
      <c r="FAL24" s="1117"/>
      <c r="FAM24" s="1118"/>
      <c r="FAN24" s="1115"/>
      <c r="FAO24" s="1116"/>
      <c r="FAP24" s="1117"/>
      <c r="FAQ24" s="1118"/>
      <c r="FAR24" s="1115"/>
      <c r="FAS24" s="1116"/>
      <c r="FAT24" s="1117"/>
      <c r="FAU24" s="1118"/>
      <c r="FAV24" s="1115"/>
      <c r="FAW24" s="1116"/>
      <c r="FAX24" s="1117"/>
      <c r="FAY24" s="1118"/>
      <c r="FAZ24" s="1115"/>
      <c r="FBA24" s="1116"/>
      <c r="FBB24" s="1117"/>
      <c r="FBC24" s="1118"/>
      <c r="FBD24" s="1115"/>
      <c r="FBE24" s="1116"/>
      <c r="FBF24" s="1117"/>
      <c r="FBG24" s="1118"/>
      <c r="FBH24" s="1115"/>
      <c r="FBI24" s="1116"/>
      <c r="FBJ24" s="1117"/>
      <c r="FBK24" s="1118"/>
      <c r="FBL24" s="1115"/>
      <c r="FBM24" s="1116"/>
      <c r="FBN24" s="1117"/>
      <c r="FBO24" s="1118"/>
      <c r="FBP24" s="1115"/>
      <c r="FBQ24" s="1116"/>
      <c r="FBR24" s="1117"/>
      <c r="FBS24" s="1118"/>
      <c r="FBT24" s="1115"/>
      <c r="FBU24" s="1116"/>
      <c r="FBV24" s="1117"/>
      <c r="FBW24" s="1118"/>
      <c r="FBX24" s="1115"/>
      <c r="FBY24" s="1116"/>
      <c r="FBZ24" s="1117"/>
      <c r="FCA24" s="1118"/>
      <c r="FCB24" s="1115"/>
      <c r="FCC24" s="1116"/>
      <c r="FCD24" s="1117"/>
      <c r="FCE24" s="1118"/>
      <c r="FCF24" s="1115"/>
      <c r="FCG24" s="1116"/>
      <c r="FCH24" s="1117"/>
      <c r="FCI24" s="1118"/>
      <c r="FCJ24" s="1115"/>
      <c r="FCK24" s="1116"/>
      <c r="FCL24" s="1117"/>
      <c r="FCM24" s="1118"/>
      <c r="FCN24" s="1115"/>
      <c r="FCO24" s="1116"/>
      <c r="FCP24" s="1117"/>
      <c r="FCQ24" s="1118"/>
      <c r="FCR24" s="1115"/>
      <c r="FCS24" s="1116"/>
      <c r="FCT24" s="1117"/>
      <c r="FCU24" s="1118"/>
      <c r="FCV24" s="1115"/>
      <c r="FCW24" s="1116"/>
      <c r="FCX24" s="1117"/>
      <c r="FCY24" s="1118"/>
      <c r="FCZ24" s="1115"/>
      <c r="FDA24" s="1116"/>
      <c r="FDB24" s="1117"/>
      <c r="FDC24" s="1118"/>
      <c r="FDD24" s="1115"/>
      <c r="FDE24" s="1116"/>
      <c r="FDF24" s="1117"/>
      <c r="FDG24" s="1118"/>
      <c r="FDH24" s="1115"/>
      <c r="FDI24" s="1116"/>
      <c r="FDJ24" s="1117"/>
      <c r="FDK24" s="1118"/>
      <c r="FDL24" s="1115"/>
      <c r="FDM24" s="1116"/>
      <c r="FDN24" s="1117"/>
      <c r="FDO24" s="1118"/>
      <c r="FDP24" s="1115"/>
      <c r="FDQ24" s="1116"/>
      <c r="FDR24" s="1117"/>
      <c r="FDS24" s="1118"/>
      <c r="FDT24" s="1115"/>
      <c r="FDU24" s="1116"/>
      <c r="FDV24" s="1117"/>
      <c r="FDW24" s="1118"/>
      <c r="FDX24" s="1115"/>
      <c r="FDY24" s="1116"/>
      <c r="FDZ24" s="1117"/>
      <c r="FEA24" s="1118"/>
      <c r="FEB24" s="1115"/>
      <c r="FEC24" s="1116"/>
      <c r="FED24" s="1117"/>
      <c r="FEE24" s="1118"/>
      <c r="FEF24" s="1115"/>
      <c r="FEG24" s="1116"/>
      <c r="FEH24" s="1117"/>
      <c r="FEI24" s="1118"/>
      <c r="FEJ24" s="1115"/>
      <c r="FEK24" s="1116"/>
      <c r="FEL24" s="1117"/>
      <c r="FEM24" s="1118"/>
      <c r="FEN24" s="1115"/>
      <c r="FEO24" s="1116"/>
      <c r="FEP24" s="1117"/>
      <c r="FEQ24" s="1118"/>
      <c r="FER24" s="1115"/>
      <c r="FES24" s="1116"/>
      <c r="FET24" s="1117"/>
      <c r="FEU24" s="1118"/>
      <c r="FEV24" s="1115"/>
      <c r="FEW24" s="1116"/>
      <c r="FEX24" s="1117"/>
      <c r="FEY24" s="1118"/>
      <c r="FEZ24" s="1115"/>
      <c r="FFA24" s="1116"/>
      <c r="FFB24" s="1117"/>
      <c r="FFC24" s="1118"/>
      <c r="FFD24" s="1115"/>
      <c r="FFE24" s="1116"/>
      <c r="FFF24" s="1117"/>
      <c r="FFG24" s="1118"/>
      <c r="FFH24" s="1115"/>
      <c r="FFI24" s="1116"/>
      <c r="FFJ24" s="1117"/>
      <c r="FFK24" s="1118"/>
      <c r="FFL24" s="1115"/>
      <c r="FFM24" s="1116"/>
      <c r="FFN24" s="1117"/>
      <c r="FFO24" s="1118"/>
      <c r="FFP24" s="1115"/>
      <c r="FFQ24" s="1116"/>
      <c r="FFR24" s="1117"/>
      <c r="FFS24" s="1118"/>
      <c r="FFT24" s="1115"/>
      <c r="FFU24" s="1116"/>
      <c r="FFV24" s="1117"/>
      <c r="FFW24" s="1118"/>
      <c r="FFX24" s="1115"/>
      <c r="FFY24" s="1116"/>
      <c r="FFZ24" s="1117"/>
      <c r="FGA24" s="1118"/>
      <c r="FGB24" s="1115"/>
      <c r="FGC24" s="1116"/>
      <c r="FGD24" s="1117"/>
      <c r="FGE24" s="1118"/>
      <c r="FGF24" s="1115"/>
      <c r="FGG24" s="1116"/>
      <c r="FGH24" s="1117"/>
      <c r="FGI24" s="1118"/>
      <c r="FGJ24" s="1115"/>
      <c r="FGK24" s="1116"/>
      <c r="FGL24" s="1117"/>
      <c r="FGM24" s="1118"/>
      <c r="FGN24" s="1115"/>
      <c r="FGO24" s="1116"/>
      <c r="FGP24" s="1117"/>
      <c r="FGQ24" s="1118"/>
      <c r="FGR24" s="1115"/>
      <c r="FGS24" s="1116"/>
      <c r="FGT24" s="1117"/>
      <c r="FGU24" s="1118"/>
      <c r="FGV24" s="1115"/>
      <c r="FGW24" s="1116"/>
      <c r="FGX24" s="1117"/>
      <c r="FGY24" s="1118"/>
      <c r="FGZ24" s="1115"/>
      <c r="FHA24" s="1116"/>
      <c r="FHB24" s="1117"/>
      <c r="FHC24" s="1118"/>
      <c r="FHD24" s="1115"/>
      <c r="FHE24" s="1116"/>
      <c r="FHF24" s="1117"/>
      <c r="FHG24" s="1118"/>
      <c r="FHH24" s="1115"/>
      <c r="FHI24" s="1116"/>
      <c r="FHJ24" s="1117"/>
      <c r="FHK24" s="1118"/>
      <c r="FHL24" s="1115"/>
      <c r="FHM24" s="1116"/>
      <c r="FHN24" s="1117"/>
      <c r="FHO24" s="1118"/>
      <c r="FHP24" s="1115"/>
      <c r="FHQ24" s="1116"/>
      <c r="FHR24" s="1117"/>
      <c r="FHS24" s="1118"/>
      <c r="FHT24" s="1115"/>
      <c r="FHU24" s="1116"/>
      <c r="FHV24" s="1117"/>
      <c r="FHW24" s="1118"/>
      <c r="FHX24" s="1115"/>
      <c r="FHY24" s="1116"/>
      <c r="FHZ24" s="1117"/>
      <c r="FIA24" s="1118"/>
      <c r="FIB24" s="1115"/>
      <c r="FIC24" s="1116"/>
      <c r="FID24" s="1117"/>
      <c r="FIE24" s="1118"/>
      <c r="FIF24" s="1115"/>
      <c r="FIG24" s="1116"/>
      <c r="FIH24" s="1117"/>
      <c r="FII24" s="1118"/>
      <c r="FIJ24" s="1115"/>
      <c r="FIK24" s="1116"/>
      <c r="FIL24" s="1117"/>
      <c r="FIM24" s="1118"/>
      <c r="FIN24" s="1115"/>
      <c r="FIO24" s="1116"/>
      <c r="FIP24" s="1117"/>
      <c r="FIQ24" s="1118"/>
      <c r="FIR24" s="1115"/>
      <c r="FIS24" s="1116"/>
      <c r="FIT24" s="1117"/>
      <c r="FIU24" s="1118"/>
      <c r="FIV24" s="1115"/>
      <c r="FIW24" s="1116"/>
      <c r="FIX24" s="1117"/>
      <c r="FIY24" s="1118"/>
      <c r="FIZ24" s="1115"/>
      <c r="FJA24" s="1116"/>
      <c r="FJB24" s="1117"/>
      <c r="FJC24" s="1118"/>
      <c r="FJD24" s="1115"/>
      <c r="FJE24" s="1116"/>
      <c r="FJF24" s="1117"/>
      <c r="FJG24" s="1118"/>
      <c r="FJH24" s="1115"/>
      <c r="FJI24" s="1116"/>
      <c r="FJJ24" s="1117"/>
      <c r="FJK24" s="1118"/>
      <c r="FJL24" s="1115"/>
      <c r="FJM24" s="1116"/>
      <c r="FJN24" s="1117"/>
      <c r="FJO24" s="1118"/>
      <c r="FJP24" s="1115"/>
      <c r="FJQ24" s="1116"/>
      <c r="FJR24" s="1117"/>
      <c r="FJS24" s="1118"/>
      <c r="FJT24" s="1115"/>
      <c r="FJU24" s="1116"/>
      <c r="FJV24" s="1117"/>
      <c r="FJW24" s="1118"/>
      <c r="FJX24" s="1115"/>
      <c r="FJY24" s="1116"/>
      <c r="FJZ24" s="1117"/>
      <c r="FKA24" s="1118"/>
      <c r="FKB24" s="1115"/>
      <c r="FKC24" s="1116"/>
      <c r="FKD24" s="1117"/>
      <c r="FKE24" s="1118"/>
      <c r="FKF24" s="1115"/>
      <c r="FKG24" s="1116"/>
      <c r="FKH24" s="1117"/>
      <c r="FKI24" s="1118"/>
      <c r="FKJ24" s="1115"/>
      <c r="FKK24" s="1116"/>
      <c r="FKL24" s="1117"/>
      <c r="FKM24" s="1118"/>
      <c r="FKN24" s="1115"/>
      <c r="FKO24" s="1116"/>
      <c r="FKP24" s="1117"/>
      <c r="FKQ24" s="1118"/>
      <c r="FKR24" s="1115"/>
      <c r="FKS24" s="1116"/>
      <c r="FKT24" s="1117"/>
      <c r="FKU24" s="1118"/>
      <c r="FKV24" s="1115"/>
      <c r="FKW24" s="1116"/>
      <c r="FKX24" s="1117"/>
      <c r="FKY24" s="1118"/>
      <c r="FKZ24" s="1115"/>
      <c r="FLA24" s="1116"/>
      <c r="FLB24" s="1117"/>
      <c r="FLC24" s="1118"/>
      <c r="FLD24" s="1115"/>
      <c r="FLE24" s="1116"/>
      <c r="FLF24" s="1117"/>
      <c r="FLG24" s="1118"/>
      <c r="FLH24" s="1115"/>
      <c r="FLI24" s="1116"/>
      <c r="FLJ24" s="1117"/>
      <c r="FLK24" s="1118"/>
      <c r="FLL24" s="1115"/>
      <c r="FLM24" s="1116"/>
      <c r="FLN24" s="1117"/>
      <c r="FLO24" s="1118"/>
      <c r="FLP24" s="1115"/>
      <c r="FLQ24" s="1116"/>
      <c r="FLR24" s="1117"/>
      <c r="FLS24" s="1118"/>
      <c r="FLT24" s="1115"/>
      <c r="FLU24" s="1116"/>
      <c r="FLV24" s="1117"/>
      <c r="FLW24" s="1118"/>
      <c r="FLX24" s="1115"/>
      <c r="FLY24" s="1116"/>
      <c r="FLZ24" s="1117"/>
      <c r="FMA24" s="1118"/>
      <c r="FMB24" s="1115"/>
      <c r="FMC24" s="1116"/>
      <c r="FMD24" s="1117"/>
      <c r="FME24" s="1118"/>
      <c r="FMF24" s="1115"/>
      <c r="FMG24" s="1116"/>
      <c r="FMH24" s="1117"/>
      <c r="FMI24" s="1118"/>
      <c r="FMJ24" s="1115"/>
      <c r="FMK24" s="1116"/>
      <c r="FML24" s="1117"/>
      <c r="FMM24" s="1118"/>
      <c r="FMN24" s="1115"/>
      <c r="FMO24" s="1116"/>
      <c r="FMP24" s="1117"/>
      <c r="FMQ24" s="1118"/>
      <c r="FMR24" s="1115"/>
      <c r="FMS24" s="1116"/>
      <c r="FMT24" s="1117"/>
      <c r="FMU24" s="1118"/>
      <c r="FMV24" s="1115"/>
      <c r="FMW24" s="1116"/>
      <c r="FMX24" s="1117"/>
      <c r="FMY24" s="1118"/>
      <c r="FMZ24" s="1115"/>
      <c r="FNA24" s="1116"/>
      <c r="FNB24" s="1117"/>
      <c r="FNC24" s="1118"/>
      <c r="FND24" s="1115"/>
      <c r="FNE24" s="1116"/>
      <c r="FNF24" s="1117"/>
      <c r="FNG24" s="1118"/>
      <c r="FNH24" s="1115"/>
      <c r="FNI24" s="1116"/>
      <c r="FNJ24" s="1117"/>
      <c r="FNK24" s="1118"/>
      <c r="FNL24" s="1115"/>
      <c r="FNM24" s="1116"/>
      <c r="FNN24" s="1117"/>
      <c r="FNO24" s="1118"/>
      <c r="FNP24" s="1115"/>
      <c r="FNQ24" s="1116"/>
      <c r="FNR24" s="1117"/>
      <c r="FNS24" s="1118"/>
      <c r="FNT24" s="1115"/>
      <c r="FNU24" s="1116"/>
      <c r="FNV24" s="1117"/>
      <c r="FNW24" s="1118"/>
      <c r="FNX24" s="1115"/>
      <c r="FNY24" s="1116"/>
      <c r="FNZ24" s="1117"/>
      <c r="FOA24" s="1118"/>
      <c r="FOB24" s="1115"/>
      <c r="FOC24" s="1116"/>
      <c r="FOD24" s="1117"/>
      <c r="FOE24" s="1118"/>
      <c r="FOF24" s="1115"/>
      <c r="FOG24" s="1116"/>
      <c r="FOH24" s="1117"/>
      <c r="FOI24" s="1118"/>
      <c r="FOJ24" s="1115"/>
      <c r="FOK24" s="1116"/>
      <c r="FOL24" s="1117"/>
      <c r="FOM24" s="1118"/>
      <c r="FON24" s="1115"/>
      <c r="FOO24" s="1116"/>
      <c r="FOP24" s="1117"/>
      <c r="FOQ24" s="1118"/>
      <c r="FOR24" s="1115"/>
      <c r="FOS24" s="1116"/>
      <c r="FOT24" s="1117"/>
      <c r="FOU24" s="1118"/>
      <c r="FOV24" s="1115"/>
      <c r="FOW24" s="1116"/>
      <c r="FOX24" s="1117"/>
      <c r="FOY24" s="1118"/>
      <c r="FOZ24" s="1115"/>
      <c r="FPA24" s="1116"/>
      <c r="FPB24" s="1117"/>
      <c r="FPC24" s="1118"/>
      <c r="FPD24" s="1115"/>
      <c r="FPE24" s="1116"/>
      <c r="FPF24" s="1117"/>
      <c r="FPG24" s="1118"/>
      <c r="FPH24" s="1115"/>
      <c r="FPI24" s="1116"/>
      <c r="FPJ24" s="1117"/>
      <c r="FPK24" s="1118"/>
      <c r="FPL24" s="1115"/>
      <c r="FPM24" s="1116"/>
      <c r="FPN24" s="1117"/>
      <c r="FPO24" s="1118"/>
      <c r="FPP24" s="1115"/>
      <c r="FPQ24" s="1116"/>
      <c r="FPR24" s="1117"/>
      <c r="FPS24" s="1118"/>
      <c r="FPT24" s="1115"/>
      <c r="FPU24" s="1116"/>
      <c r="FPV24" s="1117"/>
      <c r="FPW24" s="1118"/>
      <c r="FPX24" s="1115"/>
      <c r="FPY24" s="1116"/>
      <c r="FPZ24" s="1117"/>
      <c r="FQA24" s="1118"/>
      <c r="FQB24" s="1115"/>
      <c r="FQC24" s="1116"/>
      <c r="FQD24" s="1117"/>
      <c r="FQE24" s="1118"/>
      <c r="FQF24" s="1115"/>
      <c r="FQG24" s="1116"/>
      <c r="FQH24" s="1117"/>
      <c r="FQI24" s="1118"/>
      <c r="FQJ24" s="1115"/>
      <c r="FQK24" s="1116"/>
      <c r="FQL24" s="1117"/>
      <c r="FQM24" s="1118"/>
      <c r="FQN24" s="1115"/>
      <c r="FQO24" s="1116"/>
      <c r="FQP24" s="1117"/>
      <c r="FQQ24" s="1118"/>
      <c r="FQR24" s="1115"/>
      <c r="FQS24" s="1116"/>
      <c r="FQT24" s="1117"/>
      <c r="FQU24" s="1118"/>
      <c r="FQV24" s="1115"/>
      <c r="FQW24" s="1116"/>
      <c r="FQX24" s="1117"/>
      <c r="FQY24" s="1118"/>
      <c r="FQZ24" s="1115"/>
      <c r="FRA24" s="1116"/>
      <c r="FRB24" s="1117"/>
      <c r="FRC24" s="1118"/>
      <c r="FRD24" s="1115"/>
      <c r="FRE24" s="1116"/>
      <c r="FRF24" s="1117"/>
      <c r="FRG24" s="1118"/>
      <c r="FRH24" s="1115"/>
      <c r="FRI24" s="1116"/>
      <c r="FRJ24" s="1117"/>
      <c r="FRK24" s="1118"/>
      <c r="FRL24" s="1115"/>
      <c r="FRM24" s="1116"/>
      <c r="FRN24" s="1117"/>
      <c r="FRO24" s="1118"/>
      <c r="FRP24" s="1115"/>
      <c r="FRQ24" s="1116"/>
      <c r="FRR24" s="1117"/>
      <c r="FRS24" s="1118"/>
      <c r="FRT24" s="1115"/>
      <c r="FRU24" s="1116"/>
      <c r="FRV24" s="1117"/>
      <c r="FRW24" s="1118"/>
      <c r="FRX24" s="1115"/>
      <c r="FRY24" s="1116"/>
      <c r="FRZ24" s="1117"/>
      <c r="FSA24" s="1118"/>
      <c r="FSB24" s="1115"/>
      <c r="FSC24" s="1116"/>
      <c r="FSD24" s="1117"/>
      <c r="FSE24" s="1118"/>
      <c r="FSF24" s="1115"/>
      <c r="FSG24" s="1116"/>
      <c r="FSH24" s="1117"/>
      <c r="FSI24" s="1118"/>
      <c r="FSJ24" s="1115"/>
      <c r="FSK24" s="1116"/>
      <c r="FSL24" s="1117"/>
      <c r="FSM24" s="1118"/>
      <c r="FSN24" s="1115"/>
      <c r="FSO24" s="1116"/>
      <c r="FSP24" s="1117"/>
      <c r="FSQ24" s="1118"/>
      <c r="FSR24" s="1115"/>
      <c r="FSS24" s="1116"/>
      <c r="FST24" s="1117"/>
      <c r="FSU24" s="1118"/>
      <c r="FSV24" s="1115"/>
      <c r="FSW24" s="1116"/>
      <c r="FSX24" s="1117"/>
      <c r="FSY24" s="1118"/>
      <c r="FSZ24" s="1115"/>
      <c r="FTA24" s="1116"/>
      <c r="FTB24" s="1117"/>
      <c r="FTC24" s="1118"/>
      <c r="FTD24" s="1115"/>
      <c r="FTE24" s="1116"/>
      <c r="FTF24" s="1117"/>
      <c r="FTG24" s="1118"/>
      <c r="FTH24" s="1115"/>
      <c r="FTI24" s="1116"/>
      <c r="FTJ24" s="1117"/>
      <c r="FTK24" s="1118"/>
      <c r="FTL24" s="1115"/>
      <c r="FTM24" s="1116"/>
      <c r="FTN24" s="1117"/>
      <c r="FTO24" s="1118"/>
      <c r="FTP24" s="1115"/>
      <c r="FTQ24" s="1116"/>
      <c r="FTR24" s="1117"/>
      <c r="FTS24" s="1118"/>
      <c r="FTT24" s="1115"/>
      <c r="FTU24" s="1116"/>
      <c r="FTV24" s="1117"/>
      <c r="FTW24" s="1118"/>
      <c r="FTX24" s="1115"/>
      <c r="FTY24" s="1116"/>
      <c r="FTZ24" s="1117"/>
      <c r="FUA24" s="1118"/>
      <c r="FUB24" s="1115"/>
      <c r="FUC24" s="1116"/>
      <c r="FUD24" s="1117"/>
      <c r="FUE24" s="1118"/>
      <c r="FUF24" s="1115"/>
      <c r="FUG24" s="1116"/>
      <c r="FUH24" s="1117"/>
      <c r="FUI24" s="1118"/>
      <c r="FUJ24" s="1115"/>
      <c r="FUK24" s="1116"/>
      <c r="FUL24" s="1117"/>
      <c r="FUM24" s="1118"/>
      <c r="FUN24" s="1115"/>
      <c r="FUO24" s="1116"/>
      <c r="FUP24" s="1117"/>
      <c r="FUQ24" s="1118"/>
      <c r="FUR24" s="1115"/>
      <c r="FUS24" s="1116"/>
      <c r="FUT24" s="1117"/>
      <c r="FUU24" s="1118"/>
      <c r="FUV24" s="1115"/>
      <c r="FUW24" s="1116"/>
      <c r="FUX24" s="1117"/>
      <c r="FUY24" s="1118"/>
      <c r="FUZ24" s="1115"/>
      <c r="FVA24" s="1116"/>
      <c r="FVB24" s="1117"/>
      <c r="FVC24" s="1118"/>
      <c r="FVD24" s="1115"/>
      <c r="FVE24" s="1116"/>
      <c r="FVF24" s="1117"/>
      <c r="FVG24" s="1118"/>
      <c r="FVH24" s="1115"/>
      <c r="FVI24" s="1116"/>
      <c r="FVJ24" s="1117"/>
      <c r="FVK24" s="1118"/>
      <c r="FVL24" s="1115"/>
      <c r="FVM24" s="1116"/>
      <c r="FVN24" s="1117"/>
      <c r="FVO24" s="1118"/>
      <c r="FVP24" s="1115"/>
      <c r="FVQ24" s="1116"/>
      <c r="FVR24" s="1117"/>
      <c r="FVS24" s="1118"/>
      <c r="FVT24" s="1115"/>
      <c r="FVU24" s="1116"/>
      <c r="FVV24" s="1117"/>
      <c r="FVW24" s="1118"/>
      <c r="FVX24" s="1115"/>
      <c r="FVY24" s="1116"/>
      <c r="FVZ24" s="1117"/>
      <c r="FWA24" s="1118"/>
      <c r="FWB24" s="1115"/>
      <c r="FWC24" s="1116"/>
      <c r="FWD24" s="1117"/>
      <c r="FWE24" s="1118"/>
      <c r="FWF24" s="1115"/>
      <c r="FWG24" s="1116"/>
      <c r="FWH24" s="1117"/>
      <c r="FWI24" s="1118"/>
      <c r="FWJ24" s="1115"/>
      <c r="FWK24" s="1116"/>
      <c r="FWL24" s="1117"/>
      <c r="FWM24" s="1118"/>
      <c r="FWN24" s="1115"/>
      <c r="FWO24" s="1116"/>
      <c r="FWP24" s="1117"/>
      <c r="FWQ24" s="1118"/>
      <c r="FWR24" s="1115"/>
      <c r="FWS24" s="1116"/>
      <c r="FWT24" s="1117"/>
      <c r="FWU24" s="1118"/>
      <c r="FWV24" s="1115"/>
      <c r="FWW24" s="1116"/>
      <c r="FWX24" s="1117"/>
      <c r="FWY24" s="1118"/>
      <c r="FWZ24" s="1115"/>
      <c r="FXA24" s="1116"/>
      <c r="FXB24" s="1117"/>
      <c r="FXC24" s="1118"/>
      <c r="FXD24" s="1115"/>
      <c r="FXE24" s="1116"/>
      <c r="FXF24" s="1117"/>
      <c r="FXG24" s="1118"/>
      <c r="FXH24" s="1115"/>
      <c r="FXI24" s="1116"/>
      <c r="FXJ24" s="1117"/>
      <c r="FXK24" s="1118"/>
      <c r="FXL24" s="1115"/>
      <c r="FXM24" s="1116"/>
      <c r="FXN24" s="1117"/>
      <c r="FXO24" s="1118"/>
      <c r="FXP24" s="1115"/>
      <c r="FXQ24" s="1116"/>
      <c r="FXR24" s="1117"/>
      <c r="FXS24" s="1118"/>
      <c r="FXT24" s="1115"/>
      <c r="FXU24" s="1116"/>
      <c r="FXV24" s="1117"/>
      <c r="FXW24" s="1118"/>
      <c r="FXX24" s="1115"/>
      <c r="FXY24" s="1116"/>
      <c r="FXZ24" s="1117"/>
      <c r="FYA24" s="1118"/>
      <c r="FYB24" s="1115"/>
      <c r="FYC24" s="1116"/>
      <c r="FYD24" s="1117"/>
      <c r="FYE24" s="1118"/>
      <c r="FYF24" s="1115"/>
      <c r="FYG24" s="1116"/>
      <c r="FYH24" s="1117"/>
      <c r="FYI24" s="1118"/>
      <c r="FYJ24" s="1115"/>
      <c r="FYK24" s="1116"/>
      <c r="FYL24" s="1117"/>
      <c r="FYM24" s="1118"/>
      <c r="FYN24" s="1115"/>
      <c r="FYO24" s="1116"/>
      <c r="FYP24" s="1117"/>
      <c r="FYQ24" s="1118"/>
      <c r="FYR24" s="1115"/>
      <c r="FYS24" s="1116"/>
      <c r="FYT24" s="1117"/>
      <c r="FYU24" s="1118"/>
      <c r="FYV24" s="1115"/>
      <c r="FYW24" s="1116"/>
      <c r="FYX24" s="1117"/>
      <c r="FYY24" s="1118"/>
      <c r="FYZ24" s="1115"/>
      <c r="FZA24" s="1116"/>
      <c r="FZB24" s="1117"/>
      <c r="FZC24" s="1118"/>
      <c r="FZD24" s="1115"/>
      <c r="FZE24" s="1116"/>
      <c r="FZF24" s="1117"/>
      <c r="FZG24" s="1118"/>
      <c r="FZH24" s="1115"/>
      <c r="FZI24" s="1116"/>
      <c r="FZJ24" s="1117"/>
      <c r="FZK24" s="1118"/>
      <c r="FZL24" s="1115"/>
      <c r="FZM24" s="1116"/>
      <c r="FZN24" s="1117"/>
      <c r="FZO24" s="1118"/>
      <c r="FZP24" s="1115"/>
      <c r="FZQ24" s="1116"/>
      <c r="FZR24" s="1117"/>
      <c r="FZS24" s="1118"/>
      <c r="FZT24" s="1115"/>
      <c r="FZU24" s="1116"/>
      <c r="FZV24" s="1117"/>
      <c r="FZW24" s="1118"/>
      <c r="FZX24" s="1115"/>
      <c r="FZY24" s="1116"/>
      <c r="FZZ24" s="1117"/>
      <c r="GAA24" s="1118"/>
      <c r="GAB24" s="1115"/>
      <c r="GAC24" s="1116"/>
      <c r="GAD24" s="1117"/>
      <c r="GAE24" s="1118"/>
      <c r="GAF24" s="1115"/>
      <c r="GAG24" s="1116"/>
      <c r="GAH24" s="1117"/>
      <c r="GAI24" s="1118"/>
      <c r="GAJ24" s="1115"/>
      <c r="GAK24" s="1116"/>
      <c r="GAL24" s="1117"/>
      <c r="GAM24" s="1118"/>
      <c r="GAN24" s="1115"/>
      <c r="GAO24" s="1116"/>
      <c r="GAP24" s="1117"/>
      <c r="GAQ24" s="1118"/>
      <c r="GAR24" s="1115"/>
      <c r="GAS24" s="1116"/>
      <c r="GAT24" s="1117"/>
      <c r="GAU24" s="1118"/>
      <c r="GAV24" s="1115"/>
      <c r="GAW24" s="1116"/>
      <c r="GAX24" s="1117"/>
      <c r="GAY24" s="1118"/>
      <c r="GAZ24" s="1115"/>
      <c r="GBA24" s="1116"/>
      <c r="GBB24" s="1117"/>
      <c r="GBC24" s="1118"/>
      <c r="GBD24" s="1115"/>
      <c r="GBE24" s="1116"/>
      <c r="GBF24" s="1117"/>
      <c r="GBG24" s="1118"/>
      <c r="GBH24" s="1115"/>
      <c r="GBI24" s="1116"/>
      <c r="GBJ24" s="1117"/>
      <c r="GBK24" s="1118"/>
      <c r="GBL24" s="1115"/>
      <c r="GBM24" s="1116"/>
      <c r="GBN24" s="1117"/>
      <c r="GBO24" s="1118"/>
      <c r="GBP24" s="1115"/>
      <c r="GBQ24" s="1116"/>
      <c r="GBR24" s="1117"/>
      <c r="GBS24" s="1118"/>
      <c r="GBT24" s="1115"/>
      <c r="GBU24" s="1116"/>
      <c r="GBV24" s="1117"/>
      <c r="GBW24" s="1118"/>
      <c r="GBX24" s="1115"/>
      <c r="GBY24" s="1116"/>
      <c r="GBZ24" s="1117"/>
      <c r="GCA24" s="1118"/>
      <c r="GCB24" s="1115"/>
      <c r="GCC24" s="1116"/>
      <c r="GCD24" s="1117"/>
      <c r="GCE24" s="1118"/>
      <c r="GCF24" s="1115"/>
      <c r="GCG24" s="1116"/>
      <c r="GCH24" s="1117"/>
      <c r="GCI24" s="1118"/>
      <c r="GCJ24" s="1115"/>
      <c r="GCK24" s="1116"/>
      <c r="GCL24" s="1117"/>
      <c r="GCM24" s="1118"/>
      <c r="GCN24" s="1115"/>
      <c r="GCO24" s="1116"/>
      <c r="GCP24" s="1117"/>
      <c r="GCQ24" s="1118"/>
      <c r="GCR24" s="1115"/>
      <c r="GCS24" s="1116"/>
      <c r="GCT24" s="1117"/>
      <c r="GCU24" s="1118"/>
      <c r="GCV24" s="1115"/>
      <c r="GCW24" s="1116"/>
      <c r="GCX24" s="1117"/>
      <c r="GCY24" s="1118"/>
      <c r="GCZ24" s="1115"/>
      <c r="GDA24" s="1116"/>
      <c r="GDB24" s="1117"/>
      <c r="GDC24" s="1118"/>
      <c r="GDD24" s="1115"/>
      <c r="GDE24" s="1116"/>
      <c r="GDF24" s="1117"/>
      <c r="GDG24" s="1118"/>
      <c r="GDH24" s="1115"/>
      <c r="GDI24" s="1116"/>
      <c r="GDJ24" s="1117"/>
      <c r="GDK24" s="1118"/>
      <c r="GDL24" s="1115"/>
      <c r="GDM24" s="1116"/>
      <c r="GDN24" s="1117"/>
      <c r="GDO24" s="1118"/>
      <c r="GDP24" s="1115"/>
      <c r="GDQ24" s="1116"/>
      <c r="GDR24" s="1117"/>
      <c r="GDS24" s="1118"/>
      <c r="GDT24" s="1115"/>
      <c r="GDU24" s="1116"/>
      <c r="GDV24" s="1117"/>
      <c r="GDW24" s="1118"/>
      <c r="GDX24" s="1115"/>
      <c r="GDY24" s="1116"/>
      <c r="GDZ24" s="1117"/>
      <c r="GEA24" s="1118"/>
      <c r="GEB24" s="1115"/>
      <c r="GEC24" s="1116"/>
      <c r="GED24" s="1117"/>
      <c r="GEE24" s="1118"/>
      <c r="GEF24" s="1115"/>
      <c r="GEG24" s="1116"/>
      <c r="GEH24" s="1117"/>
      <c r="GEI24" s="1118"/>
      <c r="GEJ24" s="1115"/>
      <c r="GEK24" s="1116"/>
      <c r="GEL24" s="1117"/>
      <c r="GEM24" s="1118"/>
      <c r="GEN24" s="1115"/>
      <c r="GEO24" s="1116"/>
      <c r="GEP24" s="1117"/>
      <c r="GEQ24" s="1118"/>
      <c r="GER24" s="1115"/>
      <c r="GES24" s="1116"/>
      <c r="GET24" s="1117"/>
      <c r="GEU24" s="1118"/>
      <c r="GEV24" s="1115"/>
      <c r="GEW24" s="1116"/>
      <c r="GEX24" s="1117"/>
      <c r="GEY24" s="1118"/>
      <c r="GEZ24" s="1115"/>
      <c r="GFA24" s="1116"/>
      <c r="GFB24" s="1117"/>
      <c r="GFC24" s="1118"/>
      <c r="GFD24" s="1115"/>
      <c r="GFE24" s="1116"/>
      <c r="GFF24" s="1117"/>
      <c r="GFG24" s="1118"/>
      <c r="GFH24" s="1115"/>
      <c r="GFI24" s="1116"/>
      <c r="GFJ24" s="1117"/>
      <c r="GFK24" s="1118"/>
      <c r="GFL24" s="1115"/>
      <c r="GFM24" s="1116"/>
      <c r="GFN24" s="1117"/>
      <c r="GFO24" s="1118"/>
      <c r="GFP24" s="1115"/>
      <c r="GFQ24" s="1116"/>
      <c r="GFR24" s="1117"/>
      <c r="GFS24" s="1118"/>
      <c r="GFT24" s="1115"/>
      <c r="GFU24" s="1116"/>
      <c r="GFV24" s="1117"/>
      <c r="GFW24" s="1118"/>
      <c r="GFX24" s="1115"/>
      <c r="GFY24" s="1116"/>
      <c r="GFZ24" s="1117"/>
      <c r="GGA24" s="1118"/>
      <c r="GGB24" s="1115"/>
      <c r="GGC24" s="1116"/>
      <c r="GGD24" s="1117"/>
      <c r="GGE24" s="1118"/>
      <c r="GGF24" s="1115"/>
      <c r="GGG24" s="1116"/>
      <c r="GGH24" s="1117"/>
      <c r="GGI24" s="1118"/>
      <c r="GGJ24" s="1115"/>
      <c r="GGK24" s="1116"/>
      <c r="GGL24" s="1117"/>
      <c r="GGM24" s="1118"/>
      <c r="GGN24" s="1115"/>
      <c r="GGO24" s="1116"/>
      <c r="GGP24" s="1117"/>
      <c r="GGQ24" s="1118"/>
      <c r="GGR24" s="1115"/>
      <c r="GGS24" s="1116"/>
      <c r="GGT24" s="1117"/>
      <c r="GGU24" s="1118"/>
      <c r="GGV24" s="1115"/>
      <c r="GGW24" s="1116"/>
      <c r="GGX24" s="1117"/>
      <c r="GGY24" s="1118"/>
      <c r="GGZ24" s="1115"/>
      <c r="GHA24" s="1116"/>
      <c r="GHB24" s="1117"/>
      <c r="GHC24" s="1118"/>
      <c r="GHD24" s="1115"/>
      <c r="GHE24" s="1116"/>
      <c r="GHF24" s="1117"/>
      <c r="GHG24" s="1118"/>
      <c r="GHH24" s="1115"/>
      <c r="GHI24" s="1116"/>
      <c r="GHJ24" s="1117"/>
      <c r="GHK24" s="1118"/>
      <c r="GHL24" s="1115"/>
      <c r="GHM24" s="1116"/>
      <c r="GHN24" s="1117"/>
      <c r="GHO24" s="1118"/>
      <c r="GHP24" s="1115"/>
      <c r="GHQ24" s="1116"/>
      <c r="GHR24" s="1117"/>
      <c r="GHS24" s="1118"/>
      <c r="GHT24" s="1115"/>
      <c r="GHU24" s="1116"/>
      <c r="GHV24" s="1117"/>
      <c r="GHW24" s="1118"/>
      <c r="GHX24" s="1115"/>
      <c r="GHY24" s="1116"/>
      <c r="GHZ24" s="1117"/>
      <c r="GIA24" s="1118"/>
      <c r="GIB24" s="1115"/>
      <c r="GIC24" s="1116"/>
      <c r="GID24" s="1117"/>
      <c r="GIE24" s="1118"/>
      <c r="GIF24" s="1115"/>
      <c r="GIG24" s="1116"/>
      <c r="GIH24" s="1117"/>
      <c r="GII24" s="1118"/>
      <c r="GIJ24" s="1115"/>
      <c r="GIK24" s="1116"/>
      <c r="GIL24" s="1117"/>
      <c r="GIM24" s="1118"/>
      <c r="GIN24" s="1115"/>
      <c r="GIO24" s="1116"/>
      <c r="GIP24" s="1117"/>
      <c r="GIQ24" s="1118"/>
      <c r="GIR24" s="1115"/>
      <c r="GIS24" s="1116"/>
      <c r="GIT24" s="1117"/>
      <c r="GIU24" s="1118"/>
      <c r="GIV24" s="1115"/>
      <c r="GIW24" s="1116"/>
      <c r="GIX24" s="1117"/>
      <c r="GIY24" s="1118"/>
      <c r="GIZ24" s="1115"/>
      <c r="GJA24" s="1116"/>
      <c r="GJB24" s="1117"/>
      <c r="GJC24" s="1118"/>
      <c r="GJD24" s="1115"/>
      <c r="GJE24" s="1116"/>
      <c r="GJF24" s="1117"/>
      <c r="GJG24" s="1118"/>
      <c r="GJH24" s="1115"/>
      <c r="GJI24" s="1116"/>
      <c r="GJJ24" s="1117"/>
      <c r="GJK24" s="1118"/>
      <c r="GJL24" s="1115"/>
      <c r="GJM24" s="1116"/>
      <c r="GJN24" s="1117"/>
      <c r="GJO24" s="1118"/>
      <c r="GJP24" s="1115"/>
      <c r="GJQ24" s="1116"/>
      <c r="GJR24" s="1117"/>
      <c r="GJS24" s="1118"/>
      <c r="GJT24" s="1115"/>
      <c r="GJU24" s="1116"/>
      <c r="GJV24" s="1117"/>
      <c r="GJW24" s="1118"/>
      <c r="GJX24" s="1115"/>
      <c r="GJY24" s="1116"/>
      <c r="GJZ24" s="1117"/>
      <c r="GKA24" s="1118"/>
      <c r="GKB24" s="1115"/>
      <c r="GKC24" s="1116"/>
      <c r="GKD24" s="1117"/>
      <c r="GKE24" s="1118"/>
      <c r="GKF24" s="1115"/>
      <c r="GKG24" s="1116"/>
      <c r="GKH24" s="1117"/>
      <c r="GKI24" s="1118"/>
      <c r="GKJ24" s="1115"/>
      <c r="GKK24" s="1116"/>
      <c r="GKL24" s="1117"/>
      <c r="GKM24" s="1118"/>
      <c r="GKN24" s="1115"/>
      <c r="GKO24" s="1116"/>
      <c r="GKP24" s="1117"/>
      <c r="GKQ24" s="1118"/>
      <c r="GKR24" s="1115"/>
      <c r="GKS24" s="1116"/>
      <c r="GKT24" s="1117"/>
      <c r="GKU24" s="1118"/>
      <c r="GKV24" s="1115"/>
      <c r="GKW24" s="1116"/>
      <c r="GKX24" s="1117"/>
      <c r="GKY24" s="1118"/>
      <c r="GKZ24" s="1115"/>
      <c r="GLA24" s="1116"/>
      <c r="GLB24" s="1117"/>
      <c r="GLC24" s="1118"/>
      <c r="GLD24" s="1115"/>
      <c r="GLE24" s="1116"/>
      <c r="GLF24" s="1117"/>
      <c r="GLG24" s="1118"/>
      <c r="GLH24" s="1115"/>
      <c r="GLI24" s="1116"/>
      <c r="GLJ24" s="1117"/>
      <c r="GLK24" s="1118"/>
      <c r="GLL24" s="1115"/>
      <c r="GLM24" s="1116"/>
      <c r="GLN24" s="1117"/>
      <c r="GLO24" s="1118"/>
      <c r="GLP24" s="1115"/>
      <c r="GLQ24" s="1116"/>
      <c r="GLR24" s="1117"/>
      <c r="GLS24" s="1118"/>
      <c r="GLT24" s="1115"/>
      <c r="GLU24" s="1116"/>
      <c r="GLV24" s="1117"/>
      <c r="GLW24" s="1118"/>
      <c r="GLX24" s="1115"/>
      <c r="GLY24" s="1116"/>
      <c r="GLZ24" s="1117"/>
      <c r="GMA24" s="1118"/>
      <c r="GMB24" s="1115"/>
      <c r="GMC24" s="1116"/>
      <c r="GMD24" s="1117"/>
      <c r="GME24" s="1118"/>
      <c r="GMF24" s="1115"/>
      <c r="GMG24" s="1116"/>
      <c r="GMH24" s="1117"/>
      <c r="GMI24" s="1118"/>
      <c r="GMJ24" s="1115"/>
      <c r="GMK24" s="1116"/>
      <c r="GML24" s="1117"/>
      <c r="GMM24" s="1118"/>
      <c r="GMN24" s="1115"/>
      <c r="GMO24" s="1116"/>
      <c r="GMP24" s="1117"/>
      <c r="GMQ24" s="1118"/>
      <c r="GMR24" s="1115"/>
      <c r="GMS24" s="1116"/>
      <c r="GMT24" s="1117"/>
      <c r="GMU24" s="1118"/>
      <c r="GMV24" s="1115"/>
      <c r="GMW24" s="1116"/>
      <c r="GMX24" s="1117"/>
      <c r="GMY24" s="1118"/>
      <c r="GMZ24" s="1115"/>
      <c r="GNA24" s="1116"/>
      <c r="GNB24" s="1117"/>
      <c r="GNC24" s="1118"/>
      <c r="GND24" s="1115"/>
      <c r="GNE24" s="1116"/>
      <c r="GNF24" s="1117"/>
      <c r="GNG24" s="1118"/>
      <c r="GNH24" s="1115"/>
      <c r="GNI24" s="1116"/>
      <c r="GNJ24" s="1117"/>
      <c r="GNK24" s="1118"/>
      <c r="GNL24" s="1115"/>
      <c r="GNM24" s="1116"/>
      <c r="GNN24" s="1117"/>
      <c r="GNO24" s="1118"/>
      <c r="GNP24" s="1115"/>
      <c r="GNQ24" s="1116"/>
      <c r="GNR24" s="1117"/>
      <c r="GNS24" s="1118"/>
      <c r="GNT24" s="1115"/>
      <c r="GNU24" s="1116"/>
      <c r="GNV24" s="1117"/>
      <c r="GNW24" s="1118"/>
      <c r="GNX24" s="1115"/>
      <c r="GNY24" s="1116"/>
      <c r="GNZ24" s="1117"/>
      <c r="GOA24" s="1118"/>
      <c r="GOB24" s="1115"/>
      <c r="GOC24" s="1116"/>
      <c r="GOD24" s="1117"/>
      <c r="GOE24" s="1118"/>
      <c r="GOF24" s="1115"/>
      <c r="GOG24" s="1116"/>
      <c r="GOH24" s="1117"/>
      <c r="GOI24" s="1118"/>
      <c r="GOJ24" s="1115"/>
      <c r="GOK24" s="1116"/>
      <c r="GOL24" s="1117"/>
      <c r="GOM24" s="1118"/>
      <c r="GON24" s="1115"/>
      <c r="GOO24" s="1116"/>
      <c r="GOP24" s="1117"/>
      <c r="GOQ24" s="1118"/>
      <c r="GOR24" s="1115"/>
      <c r="GOS24" s="1116"/>
      <c r="GOT24" s="1117"/>
      <c r="GOU24" s="1118"/>
      <c r="GOV24" s="1115"/>
      <c r="GOW24" s="1116"/>
      <c r="GOX24" s="1117"/>
      <c r="GOY24" s="1118"/>
      <c r="GOZ24" s="1115"/>
      <c r="GPA24" s="1116"/>
      <c r="GPB24" s="1117"/>
      <c r="GPC24" s="1118"/>
      <c r="GPD24" s="1115"/>
      <c r="GPE24" s="1116"/>
      <c r="GPF24" s="1117"/>
      <c r="GPG24" s="1118"/>
      <c r="GPH24" s="1115"/>
      <c r="GPI24" s="1116"/>
      <c r="GPJ24" s="1117"/>
      <c r="GPK24" s="1118"/>
      <c r="GPL24" s="1115"/>
      <c r="GPM24" s="1116"/>
      <c r="GPN24" s="1117"/>
      <c r="GPO24" s="1118"/>
      <c r="GPP24" s="1115"/>
      <c r="GPQ24" s="1116"/>
      <c r="GPR24" s="1117"/>
      <c r="GPS24" s="1118"/>
      <c r="GPT24" s="1115"/>
      <c r="GPU24" s="1116"/>
      <c r="GPV24" s="1117"/>
      <c r="GPW24" s="1118"/>
      <c r="GPX24" s="1115"/>
      <c r="GPY24" s="1116"/>
      <c r="GPZ24" s="1117"/>
      <c r="GQA24" s="1118"/>
      <c r="GQB24" s="1115"/>
      <c r="GQC24" s="1116"/>
      <c r="GQD24" s="1117"/>
      <c r="GQE24" s="1118"/>
      <c r="GQF24" s="1115"/>
      <c r="GQG24" s="1116"/>
      <c r="GQH24" s="1117"/>
      <c r="GQI24" s="1118"/>
      <c r="GQJ24" s="1115"/>
      <c r="GQK24" s="1116"/>
      <c r="GQL24" s="1117"/>
      <c r="GQM24" s="1118"/>
      <c r="GQN24" s="1115"/>
      <c r="GQO24" s="1116"/>
      <c r="GQP24" s="1117"/>
      <c r="GQQ24" s="1118"/>
      <c r="GQR24" s="1115"/>
      <c r="GQS24" s="1116"/>
      <c r="GQT24" s="1117"/>
      <c r="GQU24" s="1118"/>
      <c r="GQV24" s="1115"/>
      <c r="GQW24" s="1116"/>
      <c r="GQX24" s="1117"/>
      <c r="GQY24" s="1118"/>
      <c r="GQZ24" s="1115"/>
      <c r="GRA24" s="1116"/>
      <c r="GRB24" s="1117"/>
      <c r="GRC24" s="1118"/>
      <c r="GRD24" s="1115"/>
      <c r="GRE24" s="1116"/>
      <c r="GRF24" s="1117"/>
      <c r="GRG24" s="1118"/>
      <c r="GRH24" s="1115"/>
      <c r="GRI24" s="1116"/>
      <c r="GRJ24" s="1117"/>
      <c r="GRK24" s="1118"/>
      <c r="GRL24" s="1115"/>
      <c r="GRM24" s="1116"/>
      <c r="GRN24" s="1117"/>
      <c r="GRO24" s="1118"/>
      <c r="GRP24" s="1115"/>
      <c r="GRQ24" s="1116"/>
      <c r="GRR24" s="1117"/>
      <c r="GRS24" s="1118"/>
      <c r="GRT24" s="1115"/>
      <c r="GRU24" s="1116"/>
      <c r="GRV24" s="1117"/>
      <c r="GRW24" s="1118"/>
      <c r="GRX24" s="1115"/>
      <c r="GRY24" s="1116"/>
      <c r="GRZ24" s="1117"/>
      <c r="GSA24" s="1118"/>
      <c r="GSB24" s="1115"/>
      <c r="GSC24" s="1116"/>
      <c r="GSD24" s="1117"/>
      <c r="GSE24" s="1118"/>
      <c r="GSF24" s="1115"/>
      <c r="GSG24" s="1116"/>
      <c r="GSH24" s="1117"/>
      <c r="GSI24" s="1118"/>
      <c r="GSJ24" s="1115"/>
      <c r="GSK24" s="1116"/>
      <c r="GSL24" s="1117"/>
      <c r="GSM24" s="1118"/>
      <c r="GSN24" s="1115"/>
      <c r="GSO24" s="1116"/>
      <c r="GSP24" s="1117"/>
      <c r="GSQ24" s="1118"/>
      <c r="GSR24" s="1115"/>
      <c r="GSS24" s="1116"/>
      <c r="GST24" s="1117"/>
      <c r="GSU24" s="1118"/>
      <c r="GSV24" s="1115"/>
      <c r="GSW24" s="1116"/>
      <c r="GSX24" s="1117"/>
      <c r="GSY24" s="1118"/>
      <c r="GSZ24" s="1115"/>
      <c r="GTA24" s="1116"/>
      <c r="GTB24" s="1117"/>
      <c r="GTC24" s="1118"/>
      <c r="GTD24" s="1115"/>
      <c r="GTE24" s="1116"/>
      <c r="GTF24" s="1117"/>
      <c r="GTG24" s="1118"/>
      <c r="GTH24" s="1115"/>
      <c r="GTI24" s="1116"/>
      <c r="GTJ24" s="1117"/>
      <c r="GTK24" s="1118"/>
      <c r="GTL24" s="1115"/>
      <c r="GTM24" s="1116"/>
      <c r="GTN24" s="1117"/>
      <c r="GTO24" s="1118"/>
      <c r="GTP24" s="1115"/>
      <c r="GTQ24" s="1116"/>
      <c r="GTR24" s="1117"/>
      <c r="GTS24" s="1118"/>
      <c r="GTT24" s="1115"/>
      <c r="GTU24" s="1116"/>
      <c r="GTV24" s="1117"/>
      <c r="GTW24" s="1118"/>
      <c r="GTX24" s="1115"/>
      <c r="GTY24" s="1116"/>
      <c r="GTZ24" s="1117"/>
      <c r="GUA24" s="1118"/>
      <c r="GUB24" s="1115"/>
      <c r="GUC24" s="1116"/>
      <c r="GUD24" s="1117"/>
      <c r="GUE24" s="1118"/>
      <c r="GUF24" s="1115"/>
      <c r="GUG24" s="1116"/>
      <c r="GUH24" s="1117"/>
      <c r="GUI24" s="1118"/>
      <c r="GUJ24" s="1115"/>
      <c r="GUK24" s="1116"/>
      <c r="GUL24" s="1117"/>
      <c r="GUM24" s="1118"/>
      <c r="GUN24" s="1115"/>
      <c r="GUO24" s="1116"/>
      <c r="GUP24" s="1117"/>
      <c r="GUQ24" s="1118"/>
      <c r="GUR24" s="1115"/>
      <c r="GUS24" s="1116"/>
      <c r="GUT24" s="1117"/>
      <c r="GUU24" s="1118"/>
      <c r="GUV24" s="1115"/>
      <c r="GUW24" s="1116"/>
      <c r="GUX24" s="1117"/>
      <c r="GUY24" s="1118"/>
      <c r="GUZ24" s="1115"/>
      <c r="GVA24" s="1116"/>
      <c r="GVB24" s="1117"/>
      <c r="GVC24" s="1118"/>
      <c r="GVD24" s="1115"/>
      <c r="GVE24" s="1116"/>
      <c r="GVF24" s="1117"/>
      <c r="GVG24" s="1118"/>
      <c r="GVH24" s="1115"/>
      <c r="GVI24" s="1116"/>
      <c r="GVJ24" s="1117"/>
      <c r="GVK24" s="1118"/>
      <c r="GVL24" s="1115"/>
      <c r="GVM24" s="1116"/>
      <c r="GVN24" s="1117"/>
      <c r="GVO24" s="1118"/>
      <c r="GVP24" s="1115"/>
      <c r="GVQ24" s="1116"/>
      <c r="GVR24" s="1117"/>
      <c r="GVS24" s="1118"/>
      <c r="GVT24" s="1115"/>
      <c r="GVU24" s="1116"/>
      <c r="GVV24" s="1117"/>
      <c r="GVW24" s="1118"/>
      <c r="GVX24" s="1115"/>
      <c r="GVY24" s="1116"/>
      <c r="GVZ24" s="1117"/>
      <c r="GWA24" s="1118"/>
      <c r="GWB24" s="1115"/>
      <c r="GWC24" s="1116"/>
      <c r="GWD24" s="1117"/>
      <c r="GWE24" s="1118"/>
      <c r="GWF24" s="1115"/>
      <c r="GWG24" s="1116"/>
      <c r="GWH24" s="1117"/>
      <c r="GWI24" s="1118"/>
      <c r="GWJ24" s="1115"/>
      <c r="GWK24" s="1116"/>
      <c r="GWL24" s="1117"/>
      <c r="GWM24" s="1118"/>
      <c r="GWN24" s="1115"/>
      <c r="GWO24" s="1116"/>
      <c r="GWP24" s="1117"/>
      <c r="GWQ24" s="1118"/>
      <c r="GWR24" s="1115"/>
      <c r="GWS24" s="1116"/>
      <c r="GWT24" s="1117"/>
      <c r="GWU24" s="1118"/>
      <c r="GWV24" s="1115"/>
      <c r="GWW24" s="1116"/>
      <c r="GWX24" s="1117"/>
      <c r="GWY24" s="1118"/>
      <c r="GWZ24" s="1115"/>
      <c r="GXA24" s="1116"/>
      <c r="GXB24" s="1117"/>
      <c r="GXC24" s="1118"/>
      <c r="GXD24" s="1115"/>
      <c r="GXE24" s="1116"/>
      <c r="GXF24" s="1117"/>
      <c r="GXG24" s="1118"/>
      <c r="GXH24" s="1115"/>
      <c r="GXI24" s="1116"/>
      <c r="GXJ24" s="1117"/>
      <c r="GXK24" s="1118"/>
      <c r="GXL24" s="1115"/>
      <c r="GXM24" s="1116"/>
      <c r="GXN24" s="1117"/>
      <c r="GXO24" s="1118"/>
      <c r="GXP24" s="1115"/>
      <c r="GXQ24" s="1116"/>
      <c r="GXR24" s="1117"/>
      <c r="GXS24" s="1118"/>
      <c r="GXT24" s="1115"/>
      <c r="GXU24" s="1116"/>
      <c r="GXV24" s="1117"/>
      <c r="GXW24" s="1118"/>
      <c r="GXX24" s="1115"/>
      <c r="GXY24" s="1116"/>
      <c r="GXZ24" s="1117"/>
      <c r="GYA24" s="1118"/>
      <c r="GYB24" s="1115"/>
      <c r="GYC24" s="1116"/>
      <c r="GYD24" s="1117"/>
      <c r="GYE24" s="1118"/>
      <c r="GYF24" s="1115"/>
      <c r="GYG24" s="1116"/>
      <c r="GYH24" s="1117"/>
      <c r="GYI24" s="1118"/>
      <c r="GYJ24" s="1115"/>
      <c r="GYK24" s="1116"/>
      <c r="GYL24" s="1117"/>
      <c r="GYM24" s="1118"/>
      <c r="GYN24" s="1115"/>
      <c r="GYO24" s="1116"/>
      <c r="GYP24" s="1117"/>
      <c r="GYQ24" s="1118"/>
      <c r="GYR24" s="1115"/>
      <c r="GYS24" s="1116"/>
      <c r="GYT24" s="1117"/>
      <c r="GYU24" s="1118"/>
      <c r="GYV24" s="1115"/>
      <c r="GYW24" s="1116"/>
      <c r="GYX24" s="1117"/>
      <c r="GYY24" s="1118"/>
      <c r="GYZ24" s="1115"/>
      <c r="GZA24" s="1116"/>
      <c r="GZB24" s="1117"/>
      <c r="GZC24" s="1118"/>
      <c r="GZD24" s="1115"/>
      <c r="GZE24" s="1116"/>
      <c r="GZF24" s="1117"/>
      <c r="GZG24" s="1118"/>
      <c r="GZH24" s="1115"/>
      <c r="GZI24" s="1116"/>
      <c r="GZJ24" s="1117"/>
      <c r="GZK24" s="1118"/>
      <c r="GZL24" s="1115"/>
      <c r="GZM24" s="1116"/>
      <c r="GZN24" s="1117"/>
      <c r="GZO24" s="1118"/>
      <c r="GZP24" s="1115"/>
      <c r="GZQ24" s="1116"/>
      <c r="GZR24" s="1117"/>
      <c r="GZS24" s="1118"/>
      <c r="GZT24" s="1115"/>
      <c r="GZU24" s="1116"/>
      <c r="GZV24" s="1117"/>
      <c r="GZW24" s="1118"/>
      <c r="GZX24" s="1115"/>
      <c r="GZY24" s="1116"/>
      <c r="GZZ24" s="1117"/>
      <c r="HAA24" s="1118"/>
      <c r="HAB24" s="1115"/>
      <c r="HAC24" s="1116"/>
      <c r="HAD24" s="1117"/>
      <c r="HAE24" s="1118"/>
      <c r="HAF24" s="1115"/>
      <c r="HAG24" s="1116"/>
      <c r="HAH24" s="1117"/>
      <c r="HAI24" s="1118"/>
      <c r="HAJ24" s="1115"/>
      <c r="HAK24" s="1116"/>
      <c r="HAL24" s="1117"/>
      <c r="HAM24" s="1118"/>
      <c r="HAN24" s="1115"/>
      <c r="HAO24" s="1116"/>
      <c r="HAP24" s="1117"/>
      <c r="HAQ24" s="1118"/>
      <c r="HAR24" s="1115"/>
      <c r="HAS24" s="1116"/>
      <c r="HAT24" s="1117"/>
      <c r="HAU24" s="1118"/>
      <c r="HAV24" s="1115"/>
      <c r="HAW24" s="1116"/>
      <c r="HAX24" s="1117"/>
      <c r="HAY24" s="1118"/>
      <c r="HAZ24" s="1115"/>
      <c r="HBA24" s="1116"/>
      <c r="HBB24" s="1117"/>
      <c r="HBC24" s="1118"/>
      <c r="HBD24" s="1115"/>
      <c r="HBE24" s="1116"/>
      <c r="HBF24" s="1117"/>
      <c r="HBG24" s="1118"/>
      <c r="HBH24" s="1115"/>
      <c r="HBI24" s="1116"/>
      <c r="HBJ24" s="1117"/>
      <c r="HBK24" s="1118"/>
      <c r="HBL24" s="1115"/>
      <c r="HBM24" s="1116"/>
      <c r="HBN24" s="1117"/>
      <c r="HBO24" s="1118"/>
      <c r="HBP24" s="1115"/>
      <c r="HBQ24" s="1116"/>
      <c r="HBR24" s="1117"/>
      <c r="HBS24" s="1118"/>
      <c r="HBT24" s="1115"/>
      <c r="HBU24" s="1116"/>
      <c r="HBV24" s="1117"/>
      <c r="HBW24" s="1118"/>
      <c r="HBX24" s="1115"/>
      <c r="HBY24" s="1116"/>
      <c r="HBZ24" s="1117"/>
      <c r="HCA24" s="1118"/>
      <c r="HCB24" s="1115"/>
      <c r="HCC24" s="1116"/>
      <c r="HCD24" s="1117"/>
      <c r="HCE24" s="1118"/>
      <c r="HCF24" s="1115"/>
      <c r="HCG24" s="1116"/>
      <c r="HCH24" s="1117"/>
      <c r="HCI24" s="1118"/>
      <c r="HCJ24" s="1115"/>
      <c r="HCK24" s="1116"/>
      <c r="HCL24" s="1117"/>
      <c r="HCM24" s="1118"/>
      <c r="HCN24" s="1115"/>
      <c r="HCO24" s="1116"/>
      <c r="HCP24" s="1117"/>
      <c r="HCQ24" s="1118"/>
      <c r="HCR24" s="1115"/>
      <c r="HCS24" s="1116"/>
      <c r="HCT24" s="1117"/>
      <c r="HCU24" s="1118"/>
      <c r="HCV24" s="1115"/>
      <c r="HCW24" s="1116"/>
      <c r="HCX24" s="1117"/>
      <c r="HCY24" s="1118"/>
      <c r="HCZ24" s="1115"/>
      <c r="HDA24" s="1116"/>
      <c r="HDB24" s="1117"/>
      <c r="HDC24" s="1118"/>
      <c r="HDD24" s="1115"/>
      <c r="HDE24" s="1116"/>
      <c r="HDF24" s="1117"/>
      <c r="HDG24" s="1118"/>
      <c r="HDH24" s="1115"/>
      <c r="HDI24" s="1116"/>
      <c r="HDJ24" s="1117"/>
      <c r="HDK24" s="1118"/>
      <c r="HDL24" s="1115"/>
      <c r="HDM24" s="1116"/>
      <c r="HDN24" s="1117"/>
      <c r="HDO24" s="1118"/>
      <c r="HDP24" s="1115"/>
      <c r="HDQ24" s="1116"/>
      <c r="HDR24" s="1117"/>
      <c r="HDS24" s="1118"/>
      <c r="HDT24" s="1115"/>
      <c r="HDU24" s="1116"/>
      <c r="HDV24" s="1117"/>
      <c r="HDW24" s="1118"/>
      <c r="HDX24" s="1115"/>
      <c r="HDY24" s="1116"/>
      <c r="HDZ24" s="1117"/>
      <c r="HEA24" s="1118"/>
      <c r="HEB24" s="1115"/>
      <c r="HEC24" s="1116"/>
      <c r="HED24" s="1117"/>
      <c r="HEE24" s="1118"/>
      <c r="HEF24" s="1115"/>
      <c r="HEG24" s="1116"/>
      <c r="HEH24" s="1117"/>
      <c r="HEI24" s="1118"/>
      <c r="HEJ24" s="1115"/>
      <c r="HEK24" s="1116"/>
      <c r="HEL24" s="1117"/>
      <c r="HEM24" s="1118"/>
      <c r="HEN24" s="1115"/>
      <c r="HEO24" s="1116"/>
      <c r="HEP24" s="1117"/>
      <c r="HEQ24" s="1118"/>
      <c r="HER24" s="1115"/>
      <c r="HES24" s="1116"/>
      <c r="HET24" s="1117"/>
      <c r="HEU24" s="1118"/>
      <c r="HEV24" s="1115"/>
      <c r="HEW24" s="1116"/>
      <c r="HEX24" s="1117"/>
      <c r="HEY24" s="1118"/>
      <c r="HEZ24" s="1115"/>
      <c r="HFA24" s="1116"/>
      <c r="HFB24" s="1117"/>
      <c r="HFC24" s="1118"/>
      <c r="HFD24" s="1115"/>
      <c r="HFE24" s="1116"/>
      <c r="HFF24" s="1117"/>
      <c r="HFG24" s="1118"/>
      <c r="HFH24" s="1115"/>
      <c r="HFI24" s="1116"/>
      <c r="HFJ24" s="1117"/>
      <c r="HFK24" s="1118"/>
      <c r="HFL24" s="1115"/>
      <c r="HFM24" s="1116"/>
      <c r="HFN24" s="1117"/>
      <c r="HFO24" s="1118"/>
      <c r="HFP24" s="1115"/>
      <c r="HFQ24" s="1116"/>
      <c r="HFR24" s="1117"/>
      <c r="HFS24" s="1118"/>
      <c r="HFT24" s="1115"/>
      <c r="HFU24" s="1116"/>
      <c r="HFV24" s="1117"/>
      <c r="HFW24" s="1118"/>
      <c r="HFX24" s="1115"/>
      <c r="HFY24" s="1116"/>
      <c r="HFZ24" s="1117"/>
      <c r="HGA24" s="1118"/>
      <c r="HGB24" s="1115"/>
      <c r="HGC24" s="1116"/>
      <c r="HGD24" s="1117"/>
      <c r="HGE24" s="1118"/>
      <c r="HGF24" s="1115"/>
      <c r="HGG24" s="1116"/>
      <c r="HGH24" s="1117"/>
      <c r="HGI24" s="1118"/>
      <c r="HGJ24" s="1115"/>
      <c r="HGK24" s="1116"/>
      <c r="HGL24" s="1117"/>
      <c r="HGM24" s="1118"/>
      <c r="HGN24" s="1115"/>
      <c r="HGO24" s="1116"/>
      <c r="HGP24" s="1117"/>
      <c r="HGQ24" s="1118"/>
      <c r="HGR24" s="1115"/>
      <c r="HGS24" s="1116"/>
      <c r="HGT24" s="1117"/>
      <c r="HGU24" s="1118"/>
      <c r="HGV24" s="1115"/>
      <c r="HGW24" s="1116"/>
      <c r="HGX24" s="1117"/>
      <c r="HGY24" s="1118"/>
      <c r="HGZ24" s="1115"/>
      <c r="HHA24" s="1116"/>
      <c r="HHB24" s="1117"/>
      <c r="HHC24" s="1118"/>
      <c r="HHD24" s="1115"/>
      <c r="HHE24" s="1116"/>
      <c r="HHF24" s="1117"/>
      <c r="HHG24" s="1118"/>
      <c r="HHH24" s="1115"/>
      <c r="HHI24" s="1116"/>
      <c r="HHJ24" s="1117"/>
      <c r="HHK24" s="1118"/>
      <c r="HHL24" s="1115"/>
      <c r="HHM24" s="1116"/>
      <c r="HHN24" s="1117"/>
      <c r="HHO24" s="1118"/>
      <c r="HHP24" s="1115"/>
      <c r="HHQ24" s="1116"/>
      <c r="HHR24" s="1117"/>
      <c r="HHS24" s="1118"/>
      <c r="HHT24" s="1115"/>
      <c r="HHU24" s="1116"/>
      <c r="HHV24" s="1117"/>
      <c r="HHW24" s="1118"/>
      <c r="HHX24" s="1115"/>
      <c r="HHY24" s="1116"/>
      <c r="HHZ24" s="1117"/>
      <c r="HIA24" s="1118"/>
      <c r="HIB24" s="1115"/>
      <c r="HIC24" s="1116"/>
      <c r="HID24" s="1117"/>
      <c r="HIE24" s="1118"/>
      <c r="HIF24" s="1115"/>
      <c r="HIG24" s="1116"/>
      <c r="HIH24" s="1117"/>
      <c r="HII24" s="1118"/>
      <c r="HIJ24" s="1115"/>
      <c r="HIK24" s="1116"/>
      <c r="HIL24" s="1117"/>
      <c r="HIM24" s="1118"/>
      <c r="HIN24" s="1115"/>
      <c r="HIO24" s="1116"/>
      <c r="HIP24" s="1117"/>
      <c r="HIQ24" s="1118"/>
      <c r="HIR24" s="1115"/>
      <c r="HIS24" s="1116"/>
      <c r="HIT24" s="1117"/>
      <c r="HIU24" s="1118"/>
      <c r="HIV24" s="1115"/>
      <c r="HIW24" s="1116"/>
      <c r="HIX24" s="1117"/>
      <c r="HIY24" s="1118"/>
      <c r="HIZ24" s="1115"/>
      <c r="HJA24" s="1116"/>
      <c r="HJB24" s="1117"/>
      <c r="HJC24" s="1118"/>
      <c r="HJD24" s="1115"/>
      <c r="HJE24" s="1116"/>
      <c r="HJF24" s="1117"/>
      <c r="HJG24" s="1118"/>
      <c r="HJH24" s="1115"/>
      <c r="HJI24" s="1116"/>
      <c r="HJJ24" s="1117"/>
      <c r="HJK24" s="1118"/>
      <c r="HJL24" s="1115"/>
      <c r="HJM24" s="1116"/>
      <c r="HJN24" s="1117"/>
      <c r="HJO24" s="1118"/>
      <c r="HJP24" s="1115"/>
      <c r="HJQ24" s="1116"/>
      <c r="HJR24" s="1117"/>
      <c r="HJS24" s="1118"/>
      <c r="HJT24" s="1115"/>
      <c r="HJU24" s="1116"/>
      <c r="HJV24" s="1117"/>
      <c r="HJW24" s="1118"/>
      <c r="HJX24" s="1115"/>
      <c r="HJY24" s="1116"/>
      <c r="HJZ24" s="1117"/>
      <c r="HKA24" s="1118"/>
      <c r="HKB24" s="1115"/>
      <c r="HKC24" s="1116"/>
      <c r="HKD24" s="1117"/>
      <c r="HKE24" s="1118"/>
      <c r="HKF24" s="1115"/>
      <c r="HKG24" s="1116"/>
      <c r="HKH24" s="1117"/>
      <c r="HKI24" s="1118"/>
      <c r="HKJ24" s="1115"/>
      <c r="HKK24" s="1116"/>
      <c r="HKL24" s="1117"/>
      <c r="HKM24" s="1118"/>
      <c r="HKN24" s="1115"/>
      <c r="HKO24" s="1116"/>
      <c r="HKP24" s="1117"/>
      <c r="HKQ24" s="1118"/>
      <c r="HKR24" s="1115"/>
      <c r="HKS24" s="1116"/>
      <c r="HKT24" s="1117"/>
      <c r="HKU24" s="1118"/>
      <c r="HKV24" s="1115"/>
      <c r="HKW24" s="1116"/>
      <c r="HKX24" s="1117"/>
      <c r="HKY24" s="1118"/>
      <c r="HKZ24" s="1115"/>
      <c r="HLA24" s="1116"/>
      <c r="HLB24" s="1117"/>
      <c r="HLC24" s="1118"/>
      <c r="HLD24" s="1115"/>
      <c r="HLE24" s="1116"/>
      <c r="HLF24" s="1117"/>
      <c r="HLG24" s="1118"/>
      <c r="HLH24" s="1115"/>
      <c r="HLI24" s="1116"/>
      <c r="HLJ24" s="1117"/>
      <c r="HLK24" s="1118"/>
      <c r="HLL24" s="1115"/>
      <c r="HLM24" s="1116"/>
      <c r="HLN24" s="1117"/>
      <c r="HLO24" s="1118"/>
      <c r="HLP24" s="1115"/>
      <c r="HLQ24" s="1116"/>
      <c r="HLR24" s="1117"/>
      <c r="HLS24" s="1118"/>
      <c r="HLT24" s="1115"/>
      <c r="HLU24" s="1116"/>
      <c r="HLV24" s="1117"/>
      <c r="HLW24" s="1118"/>
      <c r="HLX24" s="1115"/>
      <c r="HLY24" s="1116"/>
      <c r="HLZ24" s="1117"/>
      <c r="HMA24" s="1118"/>
      <c r="HMB24" s="1115"/>
      <c r="HMC24" s="1116"/>
      <c r="HMD24" s="1117"/>
      <c r="HME24" s="1118"/>
      <c r="HMF24" s="1115"/>
      <c r="HMG24" s="1116"/>
      <c r="HMH24" s="1117"/>
      <c r="HMI24" s="1118"/>
      <c r="HMJ24" s="1115"/>
      <c r="HMK24" s="1116"/>
      <c r="HML24" s="1117"/>
      <c r="HMM24" s="1118"/>
      <c r="HMN24" s="1115"/>
      <c r="HMO24" s="1116"/>
      <c r="HMP24" s="1117"/>
      <c r="HMQ24" s="1118"/>
      <c r="HMR24" s="1115"/>
      <c r="HMS24" s="1116"/>
      <c r="HMT24" s="1117"/>
      <c r="HMU24" s="1118"/>
      <c r="HMV24" s="1115"/>
      <c r="HMW24" s="1116"/>
      <c r="HMX24" s="1117"/>
      <c r="HMY24" s="1118"/>
      <c r="HMZ24" s="1115"/>
      <c r="HNA24" s="1116"/>
      <c r="HNB24" s="1117"/>
      <c r="HNC24" s="1118"/>
      <c r="HND24" s="1115"/>
      <c r="HNE24" s="1116"/>
      <c r="HNF24" s="1117"/>
      <c r="HNG24" s="1118"/>
      <c r="HNH24" s="1115"/>
      <c r="HNI24" s="1116"/>
      <c r="HNJ24" s="1117"/>
      <c r="HNK24" s="1118"/>
      <c r="HNL24" s="1115"/>
      <c r="HNM24" s="1116"/>
      <c r="HNN24" s="1117"/>
      <c r="HNO24" s="1118"/>
      <c r="HNP24" s="1115"/>
      <c r="HNQ24" s="1116"/>
      <c r="HNR24" s="1117"/>
      <c r="HNS24" s="1118"/>
      <c r="HNT24" s="1115"/>
      <c r="HNU24" s="1116"/>
      <c r="HNV24" s="1117"/>
      <c r="HNW24" s="1118"/>
      <c r="HNX24" s="1115"/>
      <c r="HNY24" s="1116"/>
      <c r="HNZ24" s="1117"/>
      <c r="HOA24" s="1118"/>
      <c r="HOB24" s="1115"/>
      <c r="HOC24" s="1116"/>
      <c r="HOD24" s="1117"/>
      <c r="HOE24" s="1118"/>
      <c r="HOF24" s="1115"/>
      <c r="HOG24" s="1116"/>
      <c r="HOH24" s="1117"/>
      <c r="HOI24" s="1118"/>
      <c r="HOJ24" s="1115"/>
      <c r="HOK24" s="1116"/>
      <c r="HOL24" s="1117"/>
      <c r="HOM24" s="1118"/>
      <c r="HON24" s="1115"/>
      <c r="HOO24" s="1116"/>
      <c r="HOP24" s="1117"/>
      <c r="HOQ24" s="1118"/>
      <c r="HOR24" s="1115"/>
      <c r="HOS24" s="1116"/>
      <c r="HOT24" s="1117"/>
      <c r="HOU24" s="1118"/>
      <c r="HOV24" s="1115"/>
      <c r="HOW24" s="1116"/>
      <c r="HOX24" s="1117"/>
      <c r="HOY24" s="1118"/>
      <c r="HOZ24" s="1115"/>
      <c r="HPA24" s="1116"/>
      <c r="HPB24" s="1117"/>
      <c r="HPC24" s="1118"/>
      <c r="HPD24" s="1115"/>
      <c r="HPE24" s="1116"/>
      <c r="HPF24" s="1117"/>
      <c r="HPG24" s="1118"/>
      <c r="HPH24" s="1115"/>
      <c r="HPI24" s="1116"/>
      <c r="HPJ24" s="1117"/>
      <c r="HPK24" s="1118"/>
      <c r="HPL24" s="1115"/>
      <c r="HPM24" s="1116"/>
      <c r="HPN24" s="1117"/>
      <c r="HPO24" s="1118"/>
      <c r="HPP24" s="1115"/>
      <c r="HPQ24" s="1116"/>
      <c r="HPR24" s="1117"/>
      <c r="HPS24" s="1118"/>
      <c r="HPT24" s="1115"/>
      <c r="HPU24" s="1116"/>
      <c r="HPV24" s="1117"/>
      <c r="HPW24" s="1118"/>
      <c r="HPX24" s="1115"/>
      <c r="HPY24" s="1116"/>
      <c r="HPZ24" s="1117"/>
      <c r="HQA24" s="1118"/>
      <c r="HQB24" s="1115"/>
      <c r="HQC24" s="1116"/>
      <c r="HQD24" s="1117"/>
      <c r="HQE24" s="1118"/>
      <c r="HQF24" s="1115"/>
      <c r="HQG24" s="1116"/>
      <c r="HQH24" s="1117"/>
      <c r="HQI24" s="1118"/>
      <c r="HQJ24" s="1115"/>
      <c r="HQK24" s="1116"/>
      <c r="HQL24" s="1117"/>
      <c r="HQM24" s="1118"/>
      <c r="HQN24" s="1115"/>
      <c r="HQO24" s="1116"/>
      <c r="HQP24" s="1117"/>
      <c r="HQQ24" s="1118"/>
      <c r="HQR24" s="1115"/>
      <c r="HQS24" s="1116"/>
      <c r="HQT24" s="1117"/>
      <c r="HQU24" s="1118"/>
      <c r="HQV24" s="1115"/>
      <c r="HQW24" s="1116"/>
      <c r="HQX24" s="1117"/>
      <c r="HQY24" s="1118"/>
      <c r="HQZ24" s="1115"/>
      <c r="HRA24" s="1116"/>
      <c r="HRB24" s="1117"/>
      <c r="HRC24" s="1118"/>
      <c r="HRD24" s="1115"/>
      <c r="HRE24" s="1116"/>
      <c r="HRF24" s="1117"/>
      <c r="HRG24" s="1118"/>
      <c r="HRH24" s="1115"/>
      <c r="HRI24" s="1116"/>
      <c r="HRJ24" s="1117"/>
      <c r="HRK24" s="1118"/>
      <c r="HRL24" s="1115"/>
      <c r="HRM24" s="1116"/>
      <c r="HRN24" s="1117"/>
      <c r="HRO24" s="1118"/>
      <c r="HRP24" s="1115"/>
      <c r="HRQ24" s="1116"/>
      <c r="HRR24" s="1117"/>
      <c r="HRS24" s="1118"/>
      <c r="HRT24" s="1115"/>
      <c r="HRU24" s="1116"/>
      <c r="HRV24" s="1117"/>
      <c r="HRW24" s="1118"/>
      <c r="HRX24" s="1115"/>
      <c r="HRY24" s="1116"/>
      <c r="HRZ24" s="1117"/>
      <c r="HSA24" s="1118"/>
      <c r="HSB24" s="1115"/>
      <c r="HSC24" s="1116"/>
      <c r="HSD24" s="1117"/>
      <c r="HSE24" s="1118"/>
      <c r="HSF24" s="1115"/>
      <c r="HSG24" s="1116"/>
      <c r="HSH24" s="1117"/>
      <c r="HSI24" s="1118"/>
      <c r="HSJ24" s="1115"/>
      <c r="HSK24" s="1116"/>
      <c r="HSL24" s="1117"/>
      <c r="HSM24" s="1118"/>
      <c r="HSN24" s="1115"/>
      <c r="HSO24" s="1116"/>
      <c r="HSP24" s="1117"/>
      <c r="HSQ24" s="1118"/>
      <c r="HSR24" s="1115"/>
      <c r="HSS24" s="1116"/>
      <c r="HST24" s="1117"/>
      <c r="HSU24" s="1118"/>
      <c r="HSV24" s="1115"/>
      <c r="HSW24" s="1116"/>
      <c r="HSX24" s="1117"/>
      <c r="HSY24" s="1118"/>
      <c r="HSZ24" s="1115"/>
      <c r="HTA24" s="1116"/>
      <c r="HTB24" s="1117"/>
      <c r="HTC24" s="1118"/>
      <c r="HTD24" s="1115"/>
      <c r="HTE24" s="1116"/>
      <c r="HTF24" s="1117"/>
      <c r="HTG24" s="1118"/>
      <c r="HTH24" s="1115"/>
      <c r="HTI24" s="1116"/>
      <c r="HTJ24" s="1117"/>
      <c r="HTK24" s="1118"/>
      <c r="HTL24" s="1115"/>
      <c r="HTM24" s="1116"/>
      <c r="HTN24" s="1117"/>
      <c r="HTO24" s="1118"/>
      <c r="HTP24" s="1115"/>
      <c r="HTQ24" s="1116"/>
      <c r="HTR24" s="1117"/>
      <c r="HTS24" s="1118"/>
      <c r="HTT24" s="1115"/>
      <c r="HTU24" s="1116"/>
      <c r="HTV24" s="1117"/>
      <c r="HTW24" s="1118"/>
      <c r="HTX24" s="1115"/>
      <c r="HTY24" s="1116"/>
      <c r="HTZ24" s="1117"/>
      <c r="HUA24" s="1118"/>
      <c r="HUB24" s="1115"/>
      <c r="HUC24" s="1116"/>
      <c r="HUD24" s="1117"/>
      <c r="HUE24" s="1118"/>
      <c r="HUF24" s="1115"/>
      <c r="HUG24" s="1116"/>
      <c r="HUH24" s="1117"/>
      <c r="HUI24" s="1118"/>
      <c r="HUJ24" s="1115"/>
      <c r="HUK24" s="1116"/>
      <c r="HUL24" s="1117"/>
      <c r="HUM24" s="1118"/>
      <c r="HUN24" s="1115"/>
      <c r="HUO24" s="1116"/>
      <c r="HUP24" s="1117"/>
      <c r="HUQ24" s="1118"/>
      <c r="HUR24" s="1115"/>
      <c r="HUS24" s="1116"/>
      <c r="HUT24" s="1117"/>
      <c r="HUU24" s="1118"/>
      <c r="HUV24" s="1115"/>
      <c r="HUW24" s="1116"/>
      <c r="HUX24" s="1117"/>
      <c r="HUY24" s="1118"/>
      <c r="HUZ24" s="1115"/>
      <c r="HVA24" s="1116"/>
      <c r="HVB24" s="1117"/>
      <c r="HVC24" s="1118"/>
      <c r="HVD24" s="1115"/>
      <c r="HVE24" s="1116"/>
      <c r="HVF24" s="1117"/>
      <c r="HVG24" s="1118"/>
      <c r="HVH24" s="1115"/>
      <c r="HVI24" s="1116"/>
      <c r="HVJ24" s="1117"/>
      <c r="HVK24" s="1118"/>
      <c r="HVL24" s="1115"/>
      <c r="HVM24" s="1116"/>
      <c r="HVN24" s="1117"/>
      <c r="HVO24" s="1118"/>
      <c r="HVP24" s="1115"/>
      <c r="HVQ24" s="1116"/>
      <c r="HVR24" s="1117"/>
      <c r="HVS24" s="1118"/>
      <c r="HVT24" s="1115"/>
      <c r="HVU24" s="1116"/>
      <c r="HVV24" s="1117"/>
      <c r="HVW24" s="1118"/>
      <c r="HVX24" s="1115"/>
      <c r="HVY24" s="1116"/>
      <c r="HVZ24" s="1117"/>
      <c r="HWA24" s="1118"/>
      <c r="HWB24" s="1115"/>
      <c r="HWC24" s="1116"/>
      <c r="HWD24" s="1117"/>
      <c r="HWE24" s="1118"/>
      <c r="HWF24" s="1115"/>
      <c r="HWG24" s="1116"/>
      <c r="HWH24" s="1117"/>
      <c r="HWI24" s="1118"/>
      <c r="HWJ24" s="1115"/>
      <c r="HWK24" s="1116"/>
      <c r="HWL24" s="1117"/>
      <c r="HWM24" s="1118"/>
      <c r="HWN24" s="1115"/>
      <c r="HWO24" s="1116"/>
      <c r="HWP24" s="1117"/>
      <c r="HWQ24" s="1118"/>
      <c r="HWR24" s="1115"/>
      <c r="HWS24" s="1116"/>
      <c r="HWT24" s="1117"/>
      <c r="HWU24" s="1118"/>
      <c r="HWV24" s="1115"/>
      <c r="HWW24" s="1116"/>
      <c r="HWX24" s="1117"/>
      <c r="HWY24" s="1118"/>
      <c r="HWZ24" s="1115"/>
      <c r="HXA24" s="1116"/>
      <c r="HXB24" s="1117"/>
      <c r="HXC24" s="1118"/>
      <c r="HXD24" s="1115"/>
      <c r="HXE24" s="1116"/>
      <c r="HXF24" s="1117"/>
      <c r="HXG24" s="1118"/>
      <c r="HXH24" s="1115"/>
      <c r="HXI24" s="1116"/>
      <c r="HXJ24" s="1117"/>
      <c r="HXK24" s="1118"/>
      <c r="HXL24" s="1115"/>
      <c r="HXM24" s="1116"/>
      <c r="HXN24" s="1117"/>
      <c r="HXO24" s="1118"/>
      <c r="HXP24" s="1115"/>
      <c r="HXQ24" s="1116"/>
      <c r="HXR24" s="1117"/>
      <c r="HXS24" s="1118"/>
      <c r="HXT24" s="1115"/>
      <c r="HXU24" s="1116"/>
      <c r="HXV24" s="1117"/>
      <c r="HXW24" s="1118"/>
      <c r="HXX24" s="1115"/>
      <c r="HXY24" s="1116"/>
      <c r="HXZ24" s="1117"/>
      <c r="HYA24" s="1118"/>
      <c r="HYB24" s="1115"/>
      <c r="HYC24" s="1116"/>
      <c r="HYD24" s="1117"/>
      <c r="HYE24" s="1118"/>
      <c r="HYF24" s="1115"/>
      <c r="HYG24" s="1116"/>
      <c r="HYH24" s="1117"/>
      <c r="HYI24" s="1118"/>
      <c r="HYJ24" s="1115"/>
      <c r="HYK24" s="1116"/>
      <c r="HYL24" s="1117"/>
      <c r="HYM24" s="1118"/>
      <c r="HYN24" s="1115"/>
      <c r="HYO24" s="1116"/>
      <c r="HYP24" s="1117"/>
      <c r="HYQ24" s="1118"/>
      <c r="HYR24" s="1115"/>
      <c r="HYS24" s="1116"/>
      <c r="HYT24" s="1117"/>
      <c r="HYU24" s="1118"/>
      <c r="HYV24" s="1115"/>
      <c r="HYW24" s="1116"/>
      <c r="HYX24" s="1117"/>
      <c r="HYY24" s="1118"/>
      <c r="HYZ24" s="1115"/>
      <c r="HZA24" s="1116"/>
      <c r="HZB24" s="1117"/>
      <c r="HZC24" s="1118"/>
      <c r="HZD24" s="1115"/>
      <c r="HZE24" s="1116"/>
      <c r="HZF24" s="1117"/>
      <c r="HZG24" s="1118"/>
      <c r="HZH24" s="1115"/>
      <c r="HZI24" s="1116"/>
      <c r="HZJ24" s="1117"/>
      <c r="HZK24" s="1118"/>
      <c r="HZL24" s="1115"/>
      <c r="HZM24" s="1116"/>
      <c r="HZN24" s="1117"/>
      <c r="HZO24" s="1118"/>
      <c r="HZP24" s="1115"/>
      <c r="HZQ24" s="1116"/>
      <c r="HZR24" s="1117"/>
      <c r="HZS24" s="1118"/>
      <c r="HZT24" s="1115"/>
      <c r="HZU24" s="1116"/>
      <c r="HZV24" s="1117"/>
      <c r="HZW24" s="1118"/>
      <c r="HZX24" s="1115"/>
      <c r="HZY24" s="1116"/>
      <c r="HZZ24" s="1117"/>
      <c r="IAA24" s="1118"/>
      <c r="IAB24" s="1115"/>
      <c r="IAC24" s="1116"/>
      <c r="IAD24" s="1117"/>
      <c r="IAE24" s="1118"/>
      <c r="IAF24" s="1115"/>
      <c r="IAG24" s="1116"/>
      <c r="IAH24" s="1117"/>
      <c r="IAI24" s="1118"/>
      <c r="IAJ24" s="1115"/>
      <c r="IAK24" s="1116"/>
      <c r="IAL24" s="1117"/>
      <c r="IAM24" s="1118"/>
      <c r="IAN24" s="1115"/>
      <c r="IAO24" s="1116"/>
      <c r="IAP24" s="1117"/>
      <c r="IAQ24" s="1118"/>
      <c r="IAR24" s="1115"/>
      <c r="IAS24" s="1116"/>
      <c r="IAT24" s="1117"/>
      <c r="IAU24" s="1118"/>
      <c r="IAV24" s="1115"/>
      <c r="IAW24" s="1116"/>
      <c r="IAX24" s="1117"/>
      <c r="IAY24" s="1118"/>
      <c r="IAZ24" s="1115"/>
      <c r="IBA24" s="1116"/>
      <c r="IBB24" s="1117"/>
      <c r="IBC24" s="1118"/>
      <c r="IBD24" s="1115"/>
      <c r="IBE24" s="1116"/>
      <c r="IBF24" s="1117"/>
      <c r="IBG24" s="1118"/>
      <c r="IBH24" s="1115"/>
      <c r="IBI24" s="1116"/>
      <c r="IBJ24" s="1117"/>
      <c r="IBK24" s="1118"/>
      <c r="IBL24" s="1115"/>
      <c r="IBM24" s="1116"/>
      <c r="IBN24" s="1117"/>
      <c r="IBO24" s="1118"/>
      <c r="IBP24" s="1115"/>
      <c r="IBQ24" s="1116"/>
      <c r="IBR24" s="1117"/>
      <c r="IBS24" s="1118"/>
      <c r="IBT24" s="1115"/>
      <c r="IBU24" s="1116"/>
      <c r="IBV24" s="1117"/>
      <c r="IBW24" s="1118"/>
      <c r="IBX24" s="1115"/>
      <c r="IBY24" s="1116"/>
      <c r="IBZ24" s="1117"/>
      <c r="ICA24" s="1118"/>
      <c r="ICB24" s="1115"/>
      <c r="ICC24" s="1116"/>
      <c r="ICD24" s="1117"/>
      <c r="ICE24" s="1118"/>
      <c r="ICF24" s="1115"/>
      <c r="ICG24" s="1116"/>
      <c r="ICH24" s="1117"/>
      <c r="ICI24" s="1118"/>
      <c r="ICJ24" s="1115"/>
      <c r="ICK24" s="1116"/>
      <c r="ICL24" s="1117"/>
      <c r="ICM24" s="1118"/>
      <c r="ICN24" s="1115"/>
      <c r="ICO24" s="1116"/>
      <c r="ICP24" s="1117"/>
      <c r="ICQ24" s="1118"/>
      <c r="ICR24" s="1115"/>
      <c r="ICS24" s="1116"/>
      <c r="ICT24" s="1117"/>
      <c r="ICU24" s="1118"/>
      <c r="ICV24" s="1115"/>
      <c r="ICW24" s="1116"/>
      <c r="ICX24" s="1117"/>
      <c r="ICY24" s="1118"/>
      <c r="ICZ24" s="1115"/>
      <c r="IDA24" s="1116"/>
      <c r="IDB24" s="1117"/>
      <c r="IDC24" s="1118"/>
      <c r="IDD24" s="1115"/>
      <c r="IDE24" s="1116"/>
      <c r="IDF24" s="1117"/>
      <c r="IDG24" s="1118"/>
      <c r="IDH24" s="1115"/>
      <c r="IDI24" s="1116"/>
      <c r="IDJ24" s="1117"/>
      <c r="IDK24" s="1118"/>
      <c r="IDL24" s="1115"/>
      <c r="IDM24" s="1116"/>
      <c r="IDN24" s="1117"/>
      <c r="IDO24" s="1118"/>
      <c r="IDP24" s="1115"/>
      <c r="IDQ24" s="1116"/>
      <c r="IDR24" s="1117"/>
      <c r="IDS24" s="1118"/>
      <c r="IDT24" s="1115"/>
      <c r="IDU24" s="1116"/>
      <c r="IDV24" s="1117"/>
      <c r="IDW24" s="1118"/>
      <c r="IDX24" s="1115"/>
      <c r="IDY24" s="1116"/>
      <c r="IDZ24" s="1117"/>
      <c r="IEA24" s="1118"/>
      <c r="IEB24" s="1115"/>
      <c r="IEC24" s="1116"/>
      <c r="IED24" s="1117"/>
      <c r="IEE24" s="1118"/>
      <c r="IEF24" s="1115"/>
      <c r="IEG24" s="1116"/>
      <c r="IEH24" s="1117"/>
      <c r="IEI24" s="1118"/>
      <c r="IEJ24" s="1115"/>
      <c r="IEK24" s="1116"/>
      <c r="IEL24" s="1117"/>
      <c r="IEM24" s="1118"/>
      <c r="IEN24" s="1115"/>
      <c r="IEO24" s="1116"/>
      <c r="IEP24" s="1117"/>
      <c r="IEQ24" s="1118"/>
      <c r="IER24" s="1115"/>
      <c r="IES24" s="1116"/>
      <c r="IET24" s="1117"/>
      <c r="IEU24" s="1118"/>
      <c r="IEV24" s="1115"/>
      <c r="IEW24" s="1116"/>
      <c r="IEX24" s="1117"/>
      <c r="IEY24" s="1118"/>
      <c r="IEZ24" s="1115"/>
      <c r="IFA24" s="1116"/>
      <c r="IFB24" s="1117"/>
      <c r="IFC24" s="1118"/>
      <c r="IFD24" s="1115"/>
      <c r="IFE24" s="1116"/>
      <c r="IFF24" s="1117"/>
      <c r="IFG24" s="1118"/>
      <c r="IFH24" s="1115"/>
      <c r="IFI24" s="1116"/>
      <c r="IFJ24" s="1117"/>
      <c r="IFK24" s="1118"/>
      <c r="IFL24" s="1115"/>
      <c r="IFM24" s="1116"/>
      <c r="IFN24" s="1117"/>
      <c r="IFO24" s="1118"/>
      <c r="IFP24" s="1115"/>
      <c r="IFQ24" s="1116"/>
      <c r="IFR24" s="1117"/>
      <c r="IFS24" s="1118"/>
      <c r="IFT24" s="1115"/>
      <c r="IFU24" s="1116"/>
      <c r="IFV24" s="1117"/>
      <c r="IFW24" s="1118"/>
      <c r="IFX24" s="1115"/>
      <c r="IFY24" s="1116"/>
      <c r="IFZ24" s="1117"/>
      <c r="IGA24" s="1118"/>
      <c r="IGB24" s="1115"/>
      <c r="IGC24" s="1116"/>
      <c r="IGD24" s="1117"/>
      <c r="IGE24" s="1118"/>
      <c r="IGF24" s="1115"/>
      <c r="IGG24" s="1116"/>
      <c r="IGH24" s="1117"/>
      <c r="IGI24" s="1118"/>
      <c r="IGJ24" s="1115"/>
      <c r="IGK24" s="1116"/>
      <c r="IGL24" s="1117"/>
      <c r="IGM24" s="1118"/>
      <c r="IGN24" s="1115"/>
      <c r="IGO24" s="1116"/>
      <c r="IGP24" s="1117"/>
      <c r="IGQ24" s="1118"/>
      <c r="IGR24" s="1115"/>
      <c r="IGS24" s="1116"/>
      <c r="IGT24" s="1117"/>
      <c r="IGU24" s="1118"/>
      <c r="IGV24" s="1115"/>
      <c r="IGW24" s="1116"/>
      <c r="IGX24" s="1117"/>
      <c r="IGY24" s="1118"/>
      <c r="IGZ24" s="1115"/>
      <c r="IHA24" s="1116"/>
      <c r="IHB24" s="1117"/>
      <c r="IHC24" s="1118"/>
      <c r="IHD24" s="1115"/>
      <c r="IHE24" s="1116"/>
      <c r="IHF24" s="1117"/>
      <c r="IHG24" s="1118"/>
      <c r="IHH24" s="1115"/>
      <c r="IHI24" s="1116"/>
      <c r="IHJ24" s="1117"/>
      <c r="IHK24" s="1118"/>
      <c r="IHL24" s="1115"/>
      <c r="IHM24" s="1116"/>
      <c r="IHN24" s="1117"/>
      <c r="IHO24" s="1118"/>
      <c r="IHP24" s="1115"/>
      <c r="IHQ24" s="1116"/>
      <c r="IHR24" s="1117"/>
      <c r="IHS24" s="1118"/>
      <c r="IHT24" s="1115"/>
      <c r="IHU24" s="1116"/>
      <c r="IHV24" s="1117"/>
      <c r="IHW24" s="1118"/>
      <c r="IHX24" s="1115"/>
      <c r="IHY24" s="1116"/>
      <c r="IHZ24" s="1117"/>
      <c r="IIA24" s="1118"/>
      <c r="IIB24" s="1115"/>
      <c r="IIC24" s="1116"/>
      <c r="IID24" s="1117"/>
      <c r="IIE24" s="1118"/>
      <c r="IIF24" s="1115"/>
      <c r="IIG24" s="1116"/>
      <c r="IIH24" s="1117"/>
      <c r="III24" s="1118"/>
      <c r="IIJ24" s="1115"/>
      <c r="IIK24" s="1116"/>
      <c r="IIL24" s="1117"/>
      <c r="IIM24" s="1118"/>
      <c r="IIN24" s="1115"/>
      <c r="IIO24" s="1116"/>
      <c r="IIP24" s="1117"/>
      <c r="IIQ24" s="1118"/>
      <c r="IIR24" s="1115"/>
      <c r="IIS24" s="1116"/>
      <c r="IIT24" s="1117"/>
      <c r="IIU24" s="1118"/>
      <c r="IIV24" s="1115"/>
      <c r="IIW24" s="1116"/>
      <c r="IIX24" s="1117"/>
      <c r="IIY24" s="1118"/>
      <c r="IIZ24" s="1115"/>
      <c r="IJA24" s="1116"/>
      <c r="IJB24" s="1117"/>
      <c r="IJC24" s="1118"/>
      <c r="IJD24" s="1115"/>
      <c r="IJE24" s="1116"/>
      <c r="IJF24" s="1117"/>
      <c r="IJG24" s="1118"/>
      <c r="IJH24" s="1115"/>
      <c r="IJI24" s="1116"/>
      <c r="IJJ24" s="1117"/>
      <c r="IJK24" s="1118"/>
      <c r="IJL24" s="1115"/>
      <c r="IJM24" s="1116"/>
      <c r="IJN24" s="1117"/>
      <c r="IJO24" s="1118"/>
      <c r="IJP24" s="1115"/>
      <c r="IJQ24" s="1116"/>
      <c r="IJR24" s="1117"/>
      <c r="IJS24" s="1118"/>
      <c r="IJT24" s="1115"/>
      <c r="IJU24" s="1116"/>
      <c r="IJV24" s="1117"/>
      <c r="IJW24" s="1118"/>
      <c r="IJX24" s="1115"/>
      <c r="IJY24" s="1116"/>
      <c r="IJZ24" s="1117"/>
      <c r="IKA24" s="1118"/>
      <c r="IKB24" s="1115"/>
      <c r="IKC24" s="1116"/>
      <c r="IKD24" s="1117"/>
      <c r="IKE24" s="1118"/>
      <c r="IKF24" s="1115"/>
      <c r="IKG24" s="1116"/>
      <c r="IKH24" s="1117"/>
      <c r="IKI24" s="1118"/>
      <c r="IKJ24" s="1115"/>
      <c r="IKK24" s="1116"/>
      <c r="IKL24" s="1117"/>
      <c r="IKM24" s="1118"/>
      <c r="IKN24" s="1115"/>
      <c r="IKO24" s="1116"/>
      <c r="IKP24" s="1117"/>
      <c r="IKQ24" s="1118"/>
      <c r="IKR24" s="1115"/>
      <c r="IKS24" s="1116"/>
      <c r="IKT24" s="1117"/>
      <c r="IKU24" s="1118"/>
      <c r="IKV24" s="1115"/>
      <c r="IKW24" s="1116"/>
      <c r="IKX24" s="1117"/>
      <c r="IKY24" s="1118"/>
      <c r="IKZ24" s="1115"/>
      <c r="ILA24" s="1116"/>
      <c r="ILB24" s="1117"/>
      <c r="ILC24" s="1118"/>
      <c r="ILD24" s="1115"/>
      <c r="ILE24" s="1116"/>
      <c r="ILF24" s="1117"/>
      <c r="ILG24" s="1118"/>
      <c r="ILH24" s="1115"/>
      <c r="ILI24" s="1116"/>
      <c r="ILJ24" s="1117"/>
      <c r="ILK24" s="1118"/>
      <c r="ILL24" s="1115"/>
      <c r="ILM24" s="1116"/>
      <c r="ILN24" s="1117"/>
      <c r="ILO24" s="1118"/>
      <c r="ILP24" s="1115"/>
      <c r="ILQ24" s="1116"/>
      <c r="ILR24" s="1117"/>
      <c r="ILS24" s="1118"/>
      <c r="ILT24" s="1115"/>
      <c r="ILU24" s="1116"/>
      <c r="ILV24" s="1117"/>
      <c r="ILW24" s="1118"/>
      <c r="ILX24" s="1115"/>
      <c r="ILY24" s="1116"/>
      <c r="ILZ24" s="1117"/>
      <c r="IMA24" s="1118"/>
      <c r="IMB24" s="1115"/>
      <c r="IMC24" s="1116"/>
      <c r="IMD24" s="1117"/>
      <c r="IME24" s="1118"/>
      <c r="IMF24" s="1115"/>
      <c r="IMG24" s="1116"/>
      <c r="IMH24" s="1117"/>
      <c r="IMI24" s="1118"/>
      <c r="IMJ24" s="1115"/>
      <c r="IMK24" s="1116"/>
      <c r="IML24" s="1117"/>
      <c r="IMM24" s="1118"/>
      <c r="IMN24" s="1115"/>
      <c r="IMO24" s="1116"/>
      <c r="IMP24" s="1117"/>
      <c r="IMQ24" s="1118"/>
      <c r="IMR24" s="1115"/>
      <c r="IMS24" s="1116"/>
      <c r="IMT24" s="1117"/>
      <c r="IMU24" s="1118"/>
      <c r="IMV24" s="1115"/>
      <c r="IMW24" s="1116"/>
      <c r="IMX24" s="1117"/>
      <c r="IMY24" s="1118"/>
      <c r="IMZ24" s="1115"/>
      <c r="INA24" s="1116"/>
      <c r="INB24" s="1117"/>
      <c r="INC24" s="1118"/>
      <c r="IND24" s="1115"/>
      <c r="INE24" s="1116"/>
      <c r="INF24" s="1117"/>
      <c r="ING24" s="1118"/>
      <c r="INH24" s="1115"/>
      <c r="INI24" s="1116"/>
      <c r="INJ24" s="1117"/>
      <c r="INK24" s="1118"/>
      <c r="INL24" s="1115"/>
      <c r="INM24" s="1116"/>
      <c r="INN24" s="1117"/>
      <c r="INO24" s="1118"/>
      <c r="INP24" s="1115"/>
      <c r="INQ24" s="1116"/>
      <c r="INR24" s="1117"/>
      <c r="INS24" s="1118"/>
      <c r="INT24" s="1115"/>
      <c r="INU24" s="1116"/>
      <c r="INV24" s="1117"/>
      <c r="INW24" s="1118"/>
      <c r="INX24" s="1115"/>
      <c r="INY24" s="1116"/>
      <c r="INZ24" s="1117"/>
      <c r="IOA24" s="1118"/>
      <c r="IOB24" s="1115"/>
      <c r="IOC24" s="1116"/>
      <c r="IOD24" s="1117"/>
      <c r="IOE24" s="1118"/>
      <c r="IOF24" s="1115"/>
      <c r="IOG24" s="1116"/>
      <c r="IOH24" s="1117"/>
      <c r="IOI24" s="1118"/>
      <c r="IOJ24" s="1115"/>
      <c r="IOK24" s="1116"/>
      <c r="IOL24" s="1117"/>
      <c r="IOM24" s="1118"/>
      <c r="ION24" s="1115"/>
      <c r="IOO24" s="1116"/>
      <c r="IOP24" s="1117"/>
      <c r="IOQ24" s="1118"/>
      <c r="IOR24" s="1115"/>
      <c r="IOS24" s="1116"/>
      <c r="IOT24" s="1117"/>
      <c r="IOU24" s="1118"/>
      <c r="IOV24" s="1115"/>
      <c r="IOW24" s="1116"/>
      <c r="IOX24" s="1117"/>
      <c r="IOY24" s="1118"/>
      <c r="IOZ24" s="1115"/>
      <c r="IPA24" s="1116"/>
      <c r="IPB24" s="1117"/>
      <c r="IPC24" s="1118"/>
      <c r="IPD24" s="1115"/>
      <c r="IPE24" s="1116"/>
      <c r="IPF24" s="1117"/>
      <c r="IPG24" s="1118"/>
      <c r="IPH24" s="1115"/>
      <c r="IPI24" s="1116"/>
      <c r="IPJ24" s="1117"/>
      <c r="IPK24" s="1118"/>
      <c r="IPL24" s="1115"/>
      <c r="IPM24" s="1116"/>
      <c r="IPN24" s="1117"/>
      <c r="IPO24" s="1118"/>
      <c r="IPP24" s="1115"/>
      <c r="IPQ24" s="1116"/>
      <c r="IPR24" s="1117"/>
      <c r="IPS24" s="1118"/>
      <c r="IPT24" s="1115"/>
      <c r="IPU24" s="1116"/>
      <c r="IPV24" s="1117"/>
      <c r="IPW24" s="1118"/>
      <c r="IPX24" s="1115"/>
      <c r="IPY24" s="1116"/>
      <c r="IPZ24" s="1117"/>
      <c r="IQA24" s="1118"/>
      <c r="IQB24" s="1115"/>
      <c r="IQC24" s="1116"/>
      <c r="IQD24" s="1117"/>
      <c r="IQE24" s="1118"/>
      <c r="IQF24" s="1115"/>
      <c r="IQG24" s="1116"/>
      <c r="IQH24" s="1117"/>
      <c r="IQI24" s="1118"/>
      <c r="IQJ24" s="1115"/>
      <c r="IQK24" s="1116"/>
      <c r="IQL24" s="1117"/>
      <c r="IQM24" s="1118"/>
      <c r="IQN24" s="1115"/>
      <c r="IQO24" s="1116"/>
      <c r="IQP24" s="1117"/>
      <c r="IQQ24" s="1118"/>
      <c r="IQR24" s="1115"/>
      <c r="IQS24" s="1116"/>
      <c r="IQT24" s="1117"/>
      <c r="IQU24" s="1118"/>
      <c r="IQV24" s="1115"/>
      <c r="IQW24" s="1116"/>
      <c r="IQX24" s="1117"/>
      <c r="IQY24" s="1118"/>
      <c r="IQZ24" s="1115"/>
      <c r="IRA24" s="1116"/>
      <c r="IRB24" s="1117"/>
      <c r="IRC24" s="1118"/>
      <c r="IRD24" s="1115"/>
      <c r="IRE24" s="1116"/>
      <c r="IRF24" s="1117"/>
      <c r="IRG24" s="1118"/>
      <c r="IRH24" s="1115"/>
      <c r="IRI24" s="1116"/>
      <c r="IRJ24" s="1117"/>
      <c r="IRK24" s="1118"/>
      <c r="IRL24" s="1115"/>
      <c r="IRM24" s="1116"/>
      <c r="IRN24" s="1117"/>
      <c r="IRO24" s="1118"/>
      <c r="IRP24" s="1115"/>
      <c r="IRQ24" s="1116"/>
      <c r="IRR24" s="1117"/>
      <c r="IRS24" s="1118"/>
      <c r="IRT24" s="1115"/>
      <c r="IRU24" s="1116"/>
      <c r="IRV24" s="1117"/>
      <c r="IRW24" s="1118"/>
      <c r="IRX24" s="1115"/>
      <c r="IRY24" s="1116"/>
      <c r="IRZ24" s="1117"/>
      <c r="ISA24" s="1118"/>
      <c r="ISB24" s="1115"/>
      <c r="ISC24" s="1116"/>
      <c r="ISD24" s="1117"/>
      <c r="ISE24" s="1118"/>
      <c r="ISF24" s="1115"/>
      <c r="ISG24" s="1116"/>
      <c r="ISH24" s="1117"/>
      <c r="ISI24" s="1118"/>
      <c r="ISJ24" s="1115"/>
      <c r="ISK24" s="1116"/>
      <c r="ISL24" s="1117"/>
      <c r="ISM24" s="1118"/>
      <c r="ISN24" s="1115"/>
      <c r="ISO24" s="1116"/>
      <c r="ISP24" s="1117"/>
      <c r="ISQ24" s="1118"/>
      <c r="ISR24" s="1115"/>
      <c r="ISS24" s="1116"/>
      <c r="IST24" s="1117"/>
      <c r="ISU24" s="1118"/>
      <c r="ISV24" s="1115"/>
      <c r="ISW24" s="1116"/>
      <c r="ISX24" s="1117"/>
      <c r="ISY24" s="1118"/>
      <c r="ISZ24" s="1115"/>
      <c r="ITA24" s="1116"/>
      <c r="ITB24" s="1117"/>
      <c r="ITC24" s="1118"/>
      <c r="ITD24" s="1115"/>
      <c r="ITE24" s="1116"/>
      <c r="ITF24" s="1117"/>
      <c r="ITG24" s="1118"/>
      <c r="ITH24" s="1115"/>
      <c r="ITI24" s="1116"/>
      <c r="ITJ24" s="1117"/>
      <c r="ITK24" s="1118"/>
      <c r="ITL24" s="1115"/>
      <c r="ITM24" s="1116"/>
      <c r="ITN24" s="1117"/>
      <c r="ITO24" s="1118"/>
      <c r="ITP24" s="1115"/>
      <c r="ITQ24" s="1116"/>
      <c r="ITR24" s="1117"/>
      <c r="ITS24" s="1118"/>
      <c r="ITT24" s="1115"/>
      <c r="ITU24" s="1116"/>
      <c r="ITV24" s="1117"/>
      <c r="ITW24" s="1118"/>
      <c r="ITX24" s="1115"/>
      <c r="ITY24" s="1116"/>
      <c r="ITZ24" s="1117"/>
      <c r="IUA24" s="1118"/>
      <c r="IUB24" s="1115"/>
      <c r="IUC24" s="1116"/>
      <c r="IUD24" s="1117"/>
      <c r="IUE24" s="1118"/>
      <c r="IUF24" s="1115"/>
      <c r="IUG24" s="1116"/>
      <c r="IUH24" s="1117"/>
      <c r="IUI24" s="1118"/>
      <c r="IUJ24" s="1115"/>
      <c r="IUK24" s="1116"/>
      <c r="IUL24" s="1117"/>
      <c r="IUM24" s="1118"/>
      <c r="IUN24" s="1115"/>
      <c r="IUO24" s="1116"/>
      <c r="IUP24" s="1117"/>
      <c r="IUQ24" s="1118"/>
      <c r="IUR24" s="1115"/>
      <c r="IUS24" s="1116"/>
      <c r="IUT24" s="1117"/>
      <c r="IUU24" s="1118"/>
      <c r="IUV24" s="1115"/>
      <c r="IUW24" s="1116"/>
      <c r="IUX24" s="1117"/>
      <c r="IUY24" s="1118"/>
      <c r="IUZ24" s="1115"/>
      <c r="IVA24" s="1116"/>
      <c r="IVB24" s="1117"/>
      <c r="IVC24" s="1118"/>
      <c r="IVD24" s="1115"/>
      <c r="IVE24" s="1116"/>
      <c r="IVF24" s="1117"/>
      <c r="IVG24" s="1118"/>
      <c r="IVH24" s="1115"/>
      <c r="IVI24" s="1116"/>
      <c r="IVJ24" s="1117"/>
      <c r="IVK24" s="1118"/>
      <c r="IVL24" s="1115"/>
      <c r="IVM24" s="1116"/>
      <c r="IVN24" s="1117"/>
      <c r="IVO24" s="1118"/>
      <c r="IVP24" s="1115"/>
      <c r="IVQ24" s="1116"/>
      <c r="IVR24" s="1117"/>
      <c r="IVS24" s="1118"/>
      <c r="IVT24" s="1115"/>
      <c r="IVU24" s="1116"/>
      <c r="IVV24" s="1117"/>
      <c r="IVW24" s="1118"/>
      <c r="IVX24" s="1115"/>
      <c r="IVY24" s="1116"/>
      <c r="IVZ24" s="1117"/>
      <c r="IWA24" s="1118"/>
      <c r="IWB24" s="1115"/>
      <c r="IWC24" s="1116"/>
      <c r="IWD24" s="1117"/>
      <c r="IWE24" s="1118"/>
      <c r="IWF24" s="1115"/>
      <c r="IWG24" s="1116"/>
      <c r="IWH24" s="1117"/>
      <c r="IWI24" s="1118"/>
      <c r="IWJ24" s="1115"/>
      <c r="IWK24" s="1116"/>
      <c r="IWL24" s="1117"/>
      <c r="IWM24" s="1118"/>
      <c r="IWN24" s="1115"/>
      <c r="IWO24" s="1116"/>
      <c r="IWP24" s="1117"/>
      <c r="IWQ24" s="1118"/>
      <c r="IWR24" s="1115"/>
      <c r="IWS24" s="1116"/>
      <c r="IWT24" s="1117"/>
      <c r="IWU24" s="1118"/>
      <c r="IWV24" s="1115"/>
      <c r="IWW24" s="1116"/>
      <c r="IWX24" s="1117"/>
      <c r="IWY24" s="1118"/>
      <c r="IWZ24" s="1115"/>
      <c r="IXA24" s="1116"/>
      <c r="IXB24" s="1117"/>
      <c r="IXC24" s="1118"/>
      <c r="IXD24" s="1115"/>
      <c r="IXE24" s="1116"/>
      <c r="IXF24" s="1117"/>
      <c r="IXG24" s="1118"/>
      <c r="IXH24" s="1115"/>
      <c r="IXI24" s="1116"/>
      <c r="IXJ24" s="1117"/>
      <c r="IXK24" s="1118"/>
      <c r="IXL24" s="1115"/>
      <c r="IXM24" s="1116"/>
      <c r="IXN24" s="1117"/>
      <c r="IXO24" s="1118"/>
      <c r="IXP24" s="1115"/>
      <c r="IXQ24" s="1116"/>
      <c r="IXR24" s="1117"/>
      <c r="IXS24" s="1118"/>
      <c r="IXT24" s="1115"/>
      <c r="IXU24" s="1116"/>
      <c r="IXV24" s="1117"/>
      <c r="IXW24" s="1118"/>
      <c r="IXX24" s="1115"/>
      <c r="IXY24" s="1116"/>
      <c r="IXZ24" s="1117"/>
      <c r="IYA24" s="1118"/>
      <c r="IYB24" s="1115"/>
      <c r="IYC24" s="1116"/>
      <c r="IYD24" s="1117"/>
      <c r="IYE24" s="1118"/>
      <c r="IYF24" s="1115"/>
      <c r="IYG24" s="1116"/>
      <c r="IYH24" s="1117"/>
      <c r="IYI24" s="1118"/>
      <c r="IYJ24" s="1115"/>
      <c r="IYK24" s="1116"/>
      <c r="IYL24" s="1117"/>
      <c r="IYM24" s="1118"/>
      <c r="IYN24" s="1115"/>
      <c r="IYO24" s="1116"/>
      <c r="IYP24" s="1117"/>
      <c r="IYQ24" s="1118"/>
      <c r="IYR24" s="1115"/>
      <c r="IYS24" s="1116"/>
      <c r="IYT24" s="1117"/>
      <c r="IYU24" s="1118"/>
      <c r="IYV24" s="1115"/>
      <c r="IYW24" s="1116"/>
      <c r="IYX24" s="1117"/>
      <c r="IYY24" s="1118"/>
      <c r="IYZ24" s="1115"/>
      <c r="IZA24" s="1116"/>
      <c r="IZB24" s="1117"/>
      <c r="IZC24" s="1118"/>
      <c r="IZD24" s="1115"/>
      <c r="IZE24" s="1116"/>
      <c r="IZF24" s="1117"/>
      <c r="IZG24" s="1118"/>
      <c r="IZH24" s="1115"/>
      <c r="IZI24" s="1116"/>
      <c r="IZJ24" s="1117"/>
      <c r="IZK24" s="1118"/>
      <c r="IZL24" s="1115"/>
      <c r="IZM24" s="1116"/>
      <c r="IZN24" s="1117"/>
      <c r="IZO24" s="1118"/>
      <c r="IZP24" s="1115"/>
      <c r="IZQ24" s="1116"/>
      <c r="IZR24" s="1117"/>
      <c r="IZS24" s="1118"/>
      <c r="IZT24" s="1115"/>
      <c r="IZU24" s="1116"/>
      <c r="IZV24" s="1117"/>
      <c r="IZW24" s="1118"/>
      <c r="IZX24" s="1115"/>
      <c r="IZY24" s="1116"/>
      <c r="IZZ24" s="1117"/>
      <c r="JAA24" s="1118"/>
      <c r="JAB24" s="1115"/>
      <c r="JAC24" s="1116"/>
      <c r="JAD24" s="1117"/>
      <c r="JAE24" s="1118"/>
      <c r="JAF24" s="1115"/>
      <c r="JAG24" s="1116"/>
      <c r="JAH24" s="1117"/>
      <c r="JAI24" s="1118"/>
      <c r="JAJ24" s="1115"/>
      <c r="JAK24" s="1116"/>
      <c r="JAL24" s="1117"/>
      <c r="JAM24" s="1118"/>
      <c r="JAN24" s="1115"/>
      <c r="JAO24" s="1116"/>
      <c r="JAP24" s="1117"/>
      <c r="JAQ24" s="1118"/>
      <c r="JAR24" s="1115"/>
      <c r="JAS24" s="1116"/>
      <c r="JAT24" s="1117"/>
      <c r="JAU24" s="1118"/>
      <c r="JAV24" s="1115"/>
      <c r="JAW24" s="1116"/>
      <c r="JAX24" s="1117"/>
      <c r="JAY24" s="1118"/>
      <c r="JAZ24" s="1115"/>
      <c r="JBA24" s="1116"/>
      <c r="JBB24" s="1117"/>
      <c r="JBC24" s="1118"/>
      <c r="JBD24" s="1115"/>
      <c r="JBE24" s="1116"/>
      <c r="JBF24" s="1117"/>
      <c r="JBG24" s="1118"/>
      <c r="JBH24" s="1115"/>
      <c r="JBI24" s="1116"/>
      <c r="JBJ24" s="1117"/>
      <c r="JBK24" s="1118"/>
      <c r="JBL24" s="1115"/>
      <c r="JBM24" s="1116"/>
      <c r="JBN24" s="1117"/>
      <c r="JBO24" s="1118"/>
      <c r="JBP24" s="1115"/>
      <c r="JBQ24" s="1116"/>
      <c r="JBR24" s="1117"/>
      <c r="JBS24" s="1118"/>
      <c r="JBT24" s="1115"/>
      <c r="JBU24" s="1116"/>
      <c r="JBV24" s="1117"/>
      <c r="JBW24" s="1118"/>
      <c r="JBX24" s="1115"/>
      <c r="JBY24" s="1116"/>
      <c r="JBZ24" s="1117"/>
      <c r="JCA24" s="1118"/>
      <c r="JCB24" s="1115"/>
      <c r="JCC24" s="1116"/>
      <c r="JCD24" s="1117"/>
      <c r="JCE24" s="1118"/>
      <c r="JCF24" s="1115"/>
      <c r="JCG24" s="1116"/>
      <c r="JCH24" s="1117"/>
      <c r="JCI24" s="1118"/>
      <c r="JCJ24" s="1115"/>
      <c r="JCK24" s="1116"/>
      <c r="JCL24" s="1117"/>
      <c r="JCM24" s="1118"/>
      <c r="JCN24" s="1115"/>
      <c r="JCO24" s="1116"/>
      <c r="JCP24" s="1117"/>
      <c r="JCQ24" s="1118"/>
      <c r="JCR24" s="1115"/>
      <c r="JCS24" s="1116"/>
      <c r="JCT24" s="1117"/>
      <c r="JCU24" s="1118"/>
      <c r="JCV24" s="1115"/>
      <c r="JCW24" s="1116"/>
      <c r="JCX24" s="1117"/>
      <c r="JCY24" s="1118"/>
      <c r="JCZ24" s="1115"/>
      <c r="JDA24" s="1116"/>
      <c r="JDB24" s="1117"/>
      <c r="JDC24" s="1118"/>
      <c r="JDD24" s="1115"/>
      <c r="JDE24" s="1116"/>
      <c r="JDF24" s="1117"/>
      <c r="JDG24" s="1118"/>
      <c r="JDH24" s="1115"/>
      <c r="JDI24" s="1116"/>
      <c r="JDJ24" s="1117"/>
      <c r="JDK24" s="1118"/>
      <c r="JDL24" s="1115"/>
      <c r="JDM24" s="1116"/>
      <c r="JDN24" s="1117"/>
      <c r="JDO24" s="1118"/>
      <c r="JDP24" s="1115"/>
      <c r="JDQ24" s="1116"/>
      <c r="JDR24" s="1117"/>
      <c r="JDS24" s="1118"/>
      <c r="JDT24" s="1115"/>
      <c r="JDU24" s="1116"/>
      <c r="JDV24" s="1117"/>
      <c r="JDW24" s="1118"/>
      <c r="JDX24" s="1115"/>
      <c r="JDY24" s="1116"/>
      <c r="JDZ24" s="1117"/>
      <c r="JEA24" s="1118"/>
      <c r="JEB24" s="1115"/>
      <c r="JEC24" s="1116"/>
      <c r="JED24" s="1117"/>
      <c r="JEE24" s="1118"/>
      <c r="JEF24" s="1115"/>
      <c r="JEG24" s="1116"/>
      <c r="JEH24" s="1117"/>
      <c r="JEI24" s="1118"/>
      <c r="JEJ24" s="1115"/>
      <c r="JEK24" s="1116"/>
      <c r="JEL24" s="1117"/>
      <c r="JEM24" s="1118"/>
      <c r="JEN24" s="1115"/>
      <c r="JEO24" s="1116"/>
      <c r="JEP24" s="1117"/>
      <c r="JEQ24" s="1118"/>
      <c r="JER24" s="1115"/>
      <c r="JES24" s="1116"/>
      <c r="JET24" s="1117"/>
      <c r="JEU24" s="1118"/>
      <c r="JEV24" s="1115"/>
      <c r="JEW24" s="1116"/>
      <c r="JEX24" s="1117"/>
      <c r="JEY24" s="1118"/>
      <c r="JEZ24" s="1115"/>
      <c r="JFA24" s="1116"/>
      <c r="JFB24" s="1117"/>
      <c r="JFC24" s="1118"/>
      <c r="JFD24" s="1115"/>
      <c r="JFE24" s="1116"/>
      <c r="JFF24" s="1117"/>
      <c r="JFG24" s="1118"/>
      <c r="JFH24" s="1115"/>
      <c r="JFI24" s="1116"/>
      <c r="JFJ24" s="1117"/>
      <c r="JFK24" s="1118"/>
      <c r="JFL24" s="1115"/>
      <c r="JFM24" s="1116"/>
      <c r="JFN24" s="1117"/>
      <c r="JFO24" s="1118"/>
      <c r="JFP24" s="1115"/>
      <c r="JFQ24" s="1116"/>
      <c r="JFR24" s="1117"/>
      <c r="JFS24" s="1118"/>
      <c r="JFT24" s="1115"/>
      <c r="JFU24" s="1116"/>
      <c r="JFV24" s="1117"/>
      <c r="JFW24" s="1118"/>
      <c r="JFX24" s="1115"/>
      <c r="JFY24" s="1116"/>
      <c r="JFZ24" s="1117"/>
      <c r="JGA24" s="1118"/>
      <c r="JGB24" s="1115"/>
      <c r="JGC24" s="1116"/>
      <c r="JGD24" s="1117"/>
      <c r="JGE24" s="1118"/>
      <c r="JGF24" s="1115"/>
      <c r="JGG24" s="1116"/>
      <c r="JGH24" s="1117"/>
      <c r="JGI24" s="1118"/>
      <c r="JGJ24" s="1115"/>
      <c r="JGK24" s="1116"/>
      <c r="JGL24" s="1117"/>
      <c r="JGM24" s="1118"/>
      <c r="JGN24" s="1115"/>
      <c r="JGO24" s="1116"/>
      <c r="JGP24" s="1117"/>
      <c r="JGQ24" s="1118"/>
      <c r="JGR24" s="1115"/>
      <c r="JGS24" s="1116"/>
      <c r="JGT24" s="1117"/>
      <c r="JGU24" s="1118"/>
      <c r="JGV24" s="1115"/>
      <c r="JGW24" s="1116"/>
      <c r="JGX24" s="1117"/>
      <c r="JGY24" s="1118"/>
      <c r="JGZ24" s="1115"/>
      <c r="JHA24" s="1116"/>
      <c r="JHB24" s="1117"/>
      <c r="JHC24" s="1118"/>
      <c r="JHD24" s="1115"/>
      <c r="JHE24" s="1116"/>
      <c r="JHF24" s="1117"/>
      <c r="JHG24" s="1118"/>
      <c r="JHH24" s="1115"/>
      <c r="JHI24" s="1116"/>
      <c r="JHJ24" s="1117"/>
      <c r="JHK24" s="1118"/>
      <c r="JHL24" s="1115"/>
      <c r="JHM24" s="1116"/>
      <c r="JHN24" s="1117"/>
      <c r="JHO24" s="1118"/>
      <c r="JHP24" s="1115"/>
      <c r="JHQ24" s="1116"/>
      <c r="JHR24" s="1117"/>
      <c r="JHS24" s="1118"/>
      <c r="JHT24" s="1115"/>
      <c r="JHU24" s="1116"/>
      <c r="JHV24" s="1117"/>
      <c r="JHW24" s="1118"/>
      <c r="JHX24" s="1115"/>
      <c r="JHY24" s="1116"/>
      <c r="JHZ24" s="1117"/>
      <c r="JIA24" s="1118"/>
      <c r="JIB24" s="1115"/>
      <c r="JIC24" s="1116"/>
      <c r="JID24" s="1117"/>
      <c r="JIE24" s="1118"/>
      <c r="JIF24" s="1115"/>
      <c r="JIG24" s="1116"/>
      <c r="JIH24" s="1117"/>
      <c r="JII24" s="1118"/>
      <c r="JIJ24" s="1115"/>
      <c r="JIK24" s="1116"/>
      <c r="JIL24" s="1117"/>
      <c r="JIM24" s="1118"/>
      <c r="JIN24" s="1115"/>
      <c r="JIO24" s="1116"/>
      <c r="JIP24" s="1117"/>
      <c r="JIQ24" s="1118"/>
      <c r="JIR24" s="1115"/>
      <c r="JIS24" s="1116"/>
      <c r="JIT24" s="1117"/>
      <c r="JIU24" s="1118"/>
      <c r="JIV24" s="1115"/>
      <c r="JIW24" s="1116"/>
      <c r="JIX24" s="1117"/>
      <c r="JIY24" s="1118"/>
      <c r="JIZ24" s="1115"/>
      <c r="JJA24" s="1116"/>
      <c r="JJB24" s="1117"/>
      <c r="JJC24" s="1118"/>
      <c r="JJD24" s="1115"/>
      <c r="JJE24" s="1116"/>
      <c r="JJF24" s="1117"/>
      <c r="JJG24" s="1118"/>
      <c r="JJH24" s="1115"/>
      <c r="JJI24" s="1116"/>
      <c r="JJJ24" s="1117"/>
      <c r="JJK24" s="1118"/>
      <c r="JJL24" s="1115"/>
      <c r="JJM24" s="1116"/>
      <c r="JJN24" s="1117"/>
      <c r="JJO24" s="1118"/>
      <c r="JJP24" s="1115"/>
      <c r="JJQ24" s="1116"/>
      <c r="JJR24" s="1117"/>
      <c r="JJS24" s="1118"/>
      <c r="JJT24" s="1115"/>
      <c r="JJU24" s="1116"/>
      <c r="JJV24" s="1117"/>
      <c r="JJW24" s="1118"/>
      <c r="JJX24" s="1115"/>
      <c r="JJY24" s="1116"/>
      <c r="JJZ24" s="1117"/>
      <c r="JKA24" s="1118"/>
      <c r="JKB24" s="1115"/>
      <c r="JKC24" s="1116"/>
      <c r="JKD24" s="1117"/>
      <c r="JKE24" s="1118"/>
      <c r="JKF24" s="1115"/>
      <c r="JKG24" s="1116"/>
      <c r="JKH24" s="1117"/>
      <c r="JKI24" s="1118"/>
      <c r="JKJ24" s="1115"/>
      <c r="JKK24" s="1116"/>
      <c r="JKL24" s="1117"/>
      <c r="JKM24" s="1118"/>
      <c r="JKN24" s="1115"/>
      <c r="JKO24" s="1116"/>
      <c r="JKP24" s="1117"/>
      <c r="JKQ24" s="1118"/>
      <c r="JKR24" s="1115"/>
      <c r="JKS24" s="1116"/>
      <c r="JKT24" s="1117"/>
      <c r="JKU24" s="1118"/>
      <c r="JKV24" s="1115"/>
      <c r="JKW24" s="1116"/>
      <c r="JKX24" s="1117"/>
      <c r="JKY24" s="1118"/>
      <c r="JKZ24" s="1115"/>
      <c r="JLA24" s="1116"/>
      <c r="JLB24" s="1117"/>
      <c r="JLC24" s="1118"/>
      <c r="JLD24" s="1115"/>
      <c r="JLE24" s="1116"/>
      <c r="JLF24" s="1117"/>
      <c r="JLG24" s="1118"/>
      <c r="JLH24" s="1115"/>
      <c r="JLI24" s="1116"/>
      <c r="JLJ24" s="1117"/>
      <c r="JLK24" s="1118"/>
      <c r="JLL24" s="1115"/>
      <c r="JLM24" s="1116"/>
      <c r="JLN24" s="1117"/>
      <c r="JLO24" s="1118"/>
      <c r="JLP24" s="1115"/>
      <c r="JLQ24" s="1116"/>
      <c r="JLR24" s="1117"/>
      <c r="JLS24" s="1118"/>
      <c r="JLT24" s="1115"/>
      <c r="JLU24" s="1116"/>
      <c r="JLV24" s="1117"/>
      <c r="JLW24" s="1118"/>
      <c r="JLX24" s="1115"/>
      <c r="JLY24" s="1116"/>
      <c r="JLZ24" s="1117"/>
      <c r="JMA24" s="1118"/>
      <c r="JMB24" s="1115"/>
      <c r="JMC24" s="1116"/>
      <c r="JMD24" s="1117"/>
      <c r="JME24" s="1118"/>
      <c r="JMF24" s="1115"/>
      <c r="JMG24" s="1116"/>
      <c r="JMH24" s="1117"/>
      <c r="JMI24" s="1118"/>
      <c r="JMJ24" s="1115"/>
      <c r="JMK24" s="1116"/>
      <c r="JML24" s="1117"/>
      <c r="JMM24" s="1118"/>
      <c r="JMN24" s="1115"/>
      <c r="JMO24" s="1116"/>
      <c r="JMP24" s="1117"/>
      <c r="JMQ24" s="1118"/>
      <c r="JMR24" s="1115"/>
      <c r="JMS24" s="1116"/>
      <c r="JMT24" s="1117"/>
      <c r="JMU24" s="1118"/>
      <c r="JMV24" s="1115"/>
      <c r="JMW24" s="1116"/>
      <c r="JMX24" s="1117"/>
      <c r="JMY24" s="1118"/>
      <c r="JMZ24" s="1115"/>
      <c r="JNA24" s="1116"/>
      <c r="JNB24" s="1117"/>
      <c r="JNC24" s="1118"/>
      <c r="JND24" s="1115"/>
      <c r="JNE24" s="1116"/>
      <c r="JNF24" s="1117"/>
      <c r="JNG24" s="1118"/>
      <c r="JNH24" s="1115"/>
      <c r="JNI24" s="1116"/>
      <c r="JNJ24" s="1117"/>
      <c r="JNK24" s="1118"/>
      <c r="JNL24" s="1115"/>
      <c r="JNM24" s="1116"/>
      <c r="JNN24" s="1117"/>
      <c r="JNO24" s="1118"/>
      <c r="JNP24" s="1115"/>
      <c r="JNQ24" s="1116"/>
      <c r="JNR24" s="1117"/>
      <c r="JNS24" s="1118"/>
      <c r="JNT24" s="1115"/>
      <c r="JNU24" s="1116"/>
      <c r="JNV24" s="1117"/>
      <c r="JNW24" s="1118"/>
      <c r="JNX24" s="1115"/>
      <c r="JNY24" s="1116"/>
      <c r="JNZ24" s="1117"/>
      <c r="JOA24" s="1118"/>
      <c r="JOB24" s="1115"/>
      <c r="JOC24" s="1116"/>
      <c r="JOD24" s="1117"/>
      <c r="JOE24" s="1118"/>
      <c r="JOF24" s="1115"/>
      <c r="JOG24" s="1116"/>
      <c r="JOH24" s="1117"/>
      <c r="JOI24" s="1118"/>
      <c r="JOJ24" s="1115"/>
      <c r="JOK24" s="1116"/>
      <c r="JOL24" s="1117"/>
      <c r="JOM24" s="1118"/>
      <c r="JON24" s="1115"/>
      <c r="JOO24" s="1116"/>
      <c r="JOP24" s="1117"/>
      <c r="JOQ24" s="1118"/>
      <c r="JOR24" s="1115"/>
      <c r="JOS24" s="1116"/>
      <c r="JOT24" s="1117"/>
      <c r="JOU24" s="1118"/>
      <c r="JOV24" s="1115"/>
      <c r="JOW24" s="1116"/>
      <c r="JOX24" s="1117"/>
      <c r="JOY24" s="1118"/>
      <c r="JOZ24" s="1115"/>
      <c r="JPA24" s="1116"/>
      <c r="JPB24" s="1117"/>
      <c r="JPC24" s="1118"/>
      <c r="JPD24" s="1115"/>
      <c r="JPE24" s="1116"/>
      <c r="JPF24" s="1117"/>
      <c r="JPG24" s="1118"/>
      <c r="JPH24" s="1115"/>
      <c r="JPI24" s="1116"/>
      <c r="JPJ24" s="1117"/>
      <c r="JPK24" s="1118"/>
      <c r="JPL24" s="1115"/>
      <c r="JPM24" s="1116"/>
      <c r="JPN24" s="1117"/>
      <c r="JPO24" s="1118"/>
      <c r="JPP24" s="1115"/>
      <c r="JPQ24" s="1116"/>
      <c r="JPR24" s="1117"/>
      <c r="JPS24" s="1118"/>
      <c r="JPT24" s="1115"/>
      <c r="JPU24" s="1116"/>
      <c r="JPV24" s="1117"/>
      <c r="JPW24" s="1118"/>
      <c r="JPX24" s="1115"/>
      <c r="JPY24" s="1116"/>
      <c r="JPZ24" s="1117"/>
      <c r="JQA24" s="1118"/>
      <c r="JQB24" s="1115"/>
      <c r="JQC24" s="1116"/>
      <c r="JQD24" s="1117"/>
      <c r="JQE24" s="1118"/>
      <c r="JQF24" s="1115"/>
      <c r="JQG24" s="1116"/>
      <c r="JQH24" s="1117"/>
      <c r="JQI24" s="1118"/>
      <c r="JQJ24" s="1115"/>
      <c r="JQK24" s="1116"/>
      <c r="JQL24" s="1117"/>
      <c r="JQM24" s="1118"/>
      <c r="JQN24" s="1115"/>
      <c r="JQO24" s="1116"/>
      <c r="JQP24" s="1117"/>
      <c r="JQQ24" s="1118"/>
      <c r="JQR24" s="1115"/>
      <c r="JQS24" s="1116"/>
      <c r="JQT24" s="1117"/>
      <c r="JQU24" s="1118"/>
      <c r="JQV24" s="1115"/>
      <c r="JQW24" s="1116"/>
      <c r="JQX24" s="1117"/>
      <c r="JQY24" s="1118"/>
      <c r="JQZ24" s="1115"/>
      <c r="JRA24" s="1116"/>
      <c r="JRB24" s="1117"/>
      <c r="JRC24" s="1118"/>
      <c r="JRD24" s="1115"/>
      <c r="JRE24" s="1116"/>
      <c r="JRF24" s="1117"/>
      <c r="JRG24" s="1118"/>
      <c r="JRH24" s="1115"/>
      <c r="JRI24" s="1116"/>
      <c r="JRJ24" s="1117"/>
      <c r="JRK24" s="1118"/>
      <c r="JRL24" s="1115"/>
      <c r="JRM24" s="1116"/>
      <c r="JRN24" s="1117"/>
      <c r="JRO24" s="1118"/>
      <c r="JRP24" s="1115"/>
      <c r="JRQ24" s="1116"/>
      <c r="JRR24" s="1117"/>
      <c r="JRS24" s="1118"/>
      <c r="JRT24" s="1115"/>
      <c r="JRU24" s="1116"/>
      <c r="JRV24" s="1117"/>
      <c r="JRW24" s="1118"/>
      <c r="JRX24" s="1115"/>
      <c r="JRY24" s="1116"/>
      <c r="JRZ24" s="1117"/>
      <c r="JSA24" s="1118"/>
      <c r="JSB24" s="1115"/>
      <c r="JSC24" s="1116"/>
      <c r="JSD24" s="1117"/>
      <c r="JSE24" s="1118"/>
      <c r="JSF24" s="1115"/>
      <c r="JSG24" s="1116"/>
      <c r="JSH24" s="1117"/>
      <c r="JSI24" s="1118"/>
      <c r="JSJ24" s="1115"/>
      <c r="JSK24" s="1116"/>
      <c r="JSL24" s="1117"/>
      <c r="JSM24" s="1118"/>
      <c r="JSN24" s="1115"/>
      <c r="JSO24" s="1116"/>
      <c r="JSP24" s="1117"/>
      <c r="JSQ24" s="1118"/>
      <c r="JSR24" s="1115"/>
      <c r="JSS24" s="1116"/>
      <c r="JST24" s="1117"/>
      <c r="JSU24" s="1118"/>
      <c r="JSV24" s="1115"/>
      <c r="JSW24" s="1116"/>
      <c r="JSX24" s="1117"/>
      <c r="JSY24" s="1118"/>
      <c r="JSZ24" s="1115"/>
      <c r="JTA24" s="1116"/>
      <c r="JTB24" s="1117"/>
      <c r="JTC24" s="1118"/>
      <c r="JTD24" s="1115"/>
      <c r="JTE24" s="1116"/>
      <c r="JTF24" s="1117"/>
      <c r="JTG24" s="1118"/>
      <c r="JTH24" s="1115"/>
      <c r="JTI24" s="1116"/>
      <c r="JTJ24" s="1117"/>
      <c r="JTK24" s="1118"/>
      <c r="JTL24" s="1115"/>
      <c r="JTM24" s="1116"/>
      <c r="JTN24" s="1117"/>
      <c r="JTO24" s="1118"/>
      <c r="JTP24" s="1115"/>
      <c r="JTQ24" s="1116"/>
      <c r="JTR24" s="1117"/>
      <c r="JTS24" s="1118"/>
      <c r="JTT24" s="1115"/>
      <c r="JTU24" s="1116"/>
      <c r="JTV24" s="1117"/>
      <c r="JTW24" s="1118"/>
      <c r="JTX24" s="1115"/>
      <c r="JTY24" s="1116"/>
      <c r="JTZ24" s="1117"/>
      <c r="JUA24" s="1118"/>
      <c r="JUB24" s="1115"/>
      <c r="JUC24" s="1116"/>
      <c r="JUD24" s="1117"/>
      <c r="JUE24" s="1118"/>
      <c r="JUF24" s="1115"/>
      <c r="JUG24" s="1116"/>
      <c r="JUH24" s="1117"/>
      <c r="JUI24" s="1118"/>
      <c r="JUJ24" s="1115"/>
      <c r="JUK24" s="1116"/>
      <c r="JUL24" s="1117"/>
      <c r="JUM24" s="1118"/>
      <c r="JUN24" s="1115"/>
      <c r="JUO24" s="1116"/>
      <c r="JUP24" s="1117"/>
      <c r="JUQ24" s="1118"/>
      <c r="JUR24" s="1115"/>
      <c r="JUS24" s="1116"/>
      <c r="JUT24" s="1117"/>
      <c r="JUU24" s="1118"/>
      <c r="JUV24" s="1115"/>
      <c r="JUW24" s="1116"/>
      <c r="JUX24" s="1117"/>
      <c r="JUY24" s="1118"/>
      <c r="JUZ24" s="1115"/>
      <c r="JVA24" s="1116"/>
      <c r="JVB24" s="1117"/>
      <c r="JVC24" s="1118"/>
      <c r="JVD24" s="1115"/>
      <c r="JVE24" s="1116"/>
      <c r="JVF24" s="1117"/>
      <c r="JVG24" s="1118"/>
      <c r="JVH24" s="1115"/>
      <c r="JVI24" s="1116"/>
      <c r="JVJ24" s="1117"/>
      <c r="JVK24" s="1118"/>
      <c r="JVL24" s="1115"/>
      <c r="JVM24" s="1116"/>
      <c r="JVN24" s="1117"/>
      <c r="JVO24" s="1118"/>
      <c r="JVP24" s="1115"/>
      <c r="JVQ24" s="1116"/>
      <c r="JVR24" s="1117"/>
      <c r="JVS24" s="1118"/>
      <c r="JVT24" s="1115"/>
      <c r="JVU24" s="1116"/>
      <c r="JVV24" s="1117"/>
      <c r="JVW24" s="1118"/>
      <c r="JVX24" s="1115"/>
      <c r="JVY24" s="1116"/>
      <c r="JVZ24" s="1117"/>
      <c r="JWA24" s="1118"/>
      <c r="JWB24" s="1115"/>
      <c r="JWC24" s="1116"/>
      <c r="JWD24" s="1117"/>
      <c r="JWE24" s="1118"/>
      <c r="JWF24" s="1115"/>
      <c r="JWG24" s="1116"/>
      <c r="JWH24" s="1117"/>
      <c r="JWI24" s="1118"/>
      <c r="JWJ24" s="1115"/>
      <c r="JWK24" s="1116"/>
      <c r="JWL24" s="1117"/>
      <c r="JWM24" s="1118"/>
      <c r="JWN24" s="1115"/>
      <c r="JWO24" s="1116"/>
      <c r="JWP24" s="1117"/>
      <c r="JWQ24" s="1118"/>
      <c r="JWR24" s="1115"/>
      <c r="JWS24" s="1116"/>
      <c r="JWT24" s="1117"/>
      <c r="JWU24" s="1118"/>
      <c r="JWV24" s="1115"/>
      <c r="JWW24" s="1116"/>
      <c r="JWX24" s="1117"/>
      <c r="JWY24" s="1118"/>
      <c r="JWZ24" s="1115"/>
      <c r="JXA24" s="1116"/>
      <c r="JXB24" s="1117"/>
      <c r="JXC24" s="1118"/>
      <c r="JXD24" s="1115"/>
      <c r="JXE24" s="1116"/>
      <c r="JXF24" s="1117"/>
      <c r="JXG24" s="1118"/>
      <c r="JXH24" s="1115"/>
      <c r="JXI24" s="1116"/>
      <c r="JXJ24" s="1117"/>
      <c r="JXK24" s="1118"/>
      <c r="JXL24" s="1115"/>
      <c r="JXM24" s="1116"/>
      <c r="JXN24" s="1117"/>
      <c r="JXO24" s="1118"/>
      <c r="JXP24" s="1115"/>
      <c r="JXQ24" s="1116"/>
      <c r="JXR24" s="1117"/>
      <c r="JXS24" s="1118"/>
      <c r="JXT24" s="1115"/>
      <c r="JXU24" s="1116"/>
      <c r="JXV24" s="1117"/>
      <c r="JXW24" s="1118"/>
      <c r="JXX24" s="1115"/>
      <c r="JXY24" s="1116"/>
      <c r="JXZ24" s="1117"/>
      <c r="JYA24" s="1118"/>
      <c r="JYB24" s="1115"/>
      <c r="JYC24" s="1116"/>
      <c r="JYD24" s="1117"/>
      <c r="JYE24" s="1118"/>
      <c r="JYF24" s="1115"/>
      <c r="JYG24" s="1116"/>
      <c r="JYH24" s="1117"/>
      <c r="JYI24" s="1118"/>
      <c r="JYJ24" s="1115"/>
      <c r="JYK24" s="1116"/>
      <c r="JYL24" s="1117"/>
      <c r="JYM24" s="1118"/>
      <c r="JYN24" s="1115"/>
      <c r="JYO24" s="1116"/>
      <c r="JYP24" s="1117"/>
      <c r="JYQ24" s="1118"/>
      <c r="JYR24" s="1115"/>
      <c r="JYS24" s="1116"/>
      <c r="JYT24" s="1117"/>
      <c r="JYU24" s="1118"/>
      <c r="JYV24" s="1115"/>
      <c r="JYW24" s="1116"/>
      <c r="JYX24" s="1117"/>
      <c r="JYY24" s="1118"/>
      <c r="JYZ24" s="1115"/>
      <c r="JZA24" s="1116"/>
      <c r="JZB24" s="1117"/>
      <c r="JZC24" s="1118"/>
      <c r="JZD24" s="1115"/>
      <c r="JZE24" s="1116"/>
      <c r="JZF24" s="1117"/>
      <c r="JZG24" s="1118"/>
      <c r="JZH24" s="1115"/>
      <c r="JZI24" s="1116"/>
      <c r="JZJ24" s="1117"/>
      <c r="JZK24" s="1118"/>
      <c r="JZL24" s="1115"/>
      <c r="JZM24" s="1116"/>
      <c r="JZN24" s="1117"/>
      <c r="JZO24" s="1118"/>
      <c r="JZP24" s="1115"/>
      <c r="JZQ24" s="1116"/>
      <c r="JZR24" s="1117"/>
      <c r="JZS24" s="1118"/>
      <c r="JZT24" s="1115"/>
      <c r="JZU24" s="1116"/>
      <c r="JZV24" s="1117"/>
      <c r="JZW24" s="1118"/>
      <c r="JZX24" s="1115"/>
      <c r="JZY24" s="1116"/>
      <c r="JZZ24" s="1117"/>
      <c r="KAA24" s="1118"/>
      <c r="KAB24" s="1115"/>
      <c r="KAC24" s="1116"/>
      <c r="KAD24" s="1117"/>
      <c r="KAE24" s="1118"/>
      <c r="KAF24" s="1115"/>
      <c r="KAG24" s="1116"/>
      <c r="KAH24" s="1117"/>
      <c r="KAI24" s="1118"/>
      <c r="KAJ24" s="1115"/>
      <c r="KAK24" s="1116"/>
      <c r="KAL24" s="1117"/>
      <c r="KAM24" s="1118"/>
      <c r="KAN24" s="1115"/>
      <c r="KAO24" s="1116"/>
      <c r="KAP24" s="1117"/>
      <c r="KAQ24" s="1118"/>
      <c r="KAR24" s="1115"/>
      <c r="KAS24" s="1116"/>
      <c r="KAT24" s="1117"/>
      <c r="KAU24" s="1118"/>
      <c r="KAV24" s="1115"/>
      <c r="KAW24" s="1116"/>
      <c r="KAX24" s="1117"/>
      <c r="KAY24" s="1118"/>
      <c r="KAZ24" s="1115"/>
      <c r="KBA24" s="1116"/>
      <c r="KBB24" s="1117"/>
      <c r="KBC24" s="1118"/>
      <c r="KBD24" s="1115"/>
      <c r="KBE24" s="1116"/>
      <c r="KBF24" s="1117"/>
      <c r="KBG24" s="1118"/>
      <c r="KBH24" s="1115"/>
      <c r="KBI24" s="1116"/>
      <c r="KBJ24" s="1117"/>
      <c r="KBK24" s="1118"/>
      <c r="KBL24" s="1115"/>
      <c r="KBM24" s="1116"/>
      <c r="KBN24" s="1117"/>
      <c r="KBO24" s="1118"/>
      <c r="KBP24" s="1115"/>
      <c r="KBQ24" s="1116"/>
      <c r="KBR24" s="1117"/>
      <c r="KBS24" s="1118"/>
      <c r="KBT24" s="1115"/>
      <c r="KBU24" s="1116"/>
      <c r="KBV24" s="1117"/>
      <c r="KBW24" s="1118"/>
      <c r="KBX24" s="1115"/>
      <c r="KBY24" s="1116"/>
      <c r="KBZ24" s="1117"/>
      <c r="KCA24" s="1118"/>
      <c r="KCB24" s="1115"/>
      <c r="KCC24" s="1116"/>
      <c r="KCD24" s="1117"/>
      <c r="KCE24" s="1118"/>
      <c r="KCF24" s="1115"/>
      <c r="KCG24" s="1116"/>
      <c r="KCH24" s="1117"/>
      <c r="KCI24" s="1118"/>
      <c r="KCJ24" s="1115"/>
      <c r="KCK24" s="1116"/>
      <c r="KCL24" s="1117"/>
      <c r="KCM24" s="1118"/>
      <c r="KCN24" s="1115"/>
      <c r="KCO24" s="1116"/>
      <c r="KCP24" s="1117"/>
      <c r="KCQ24" s="1118"/>
      <c r="KCR24" s="1115"/>
      <c r="KCS24" s="1116"/>
      <c r="KCT24" s="1117"/>
      <c r="KCU24" s="1118"/>
      <c r="KCV24" s="1115"/>
      <c r="KCW24" s="1116"/>
      <c r="KCX24" s="1117"/>
      <c r="KCY24" s="1118"/>
      <c r="KCZ24" s="1115"/>
      <c r="KDA24" s="1116"/>
      <c r="KDB24" s="1117"/>
      <c r="KDC24" s="1118"/>
      <c r="KDD24" s="1115"/>
      <c r="KDE24" s="1116"/>
      <c r="KDF24" s="1117"/>
      <c r="KDG24" s="1118"/>
      <c r="KDH24" s="1115"/>
      <c r="KDI24" s="1116"/>
      <c r="KDJ24" s="1117"/>
      <c r="KDK24" s="1118"/>
      <c r="KDL24" s="1115"/>
      <c r="KDM24" s="1116"/>
      <c r="KDN24" s="1117"/>
      <c r="KDO24" s="1118"/>
      <c r="KDP24" s="1115"/>
      <c r="KDQ24" s="1116"/>
      <c r="KDR24" s="1117"/>
      <c r="KDS24" s="1118"/>
      <c r="KDT24" s="1115"/>
      <c r="KDU24" s="1116"/>
      <c r="KDV24" s="1117"/>
      <c r="KDW24" s="1118"/>
      <c r="KDX24" s="1115"/>
      <c r="KDY24" s="1116"/>
      <c r="KDZ24" s="1117"/>
      <c r="KEA24" s="1118"/>
      <c r="KEB24" s="1115"/>
      <c r="KEC24" s="1116"/>
      <c r="KED24" s="1117"/>
      <c r="KEE24" s="1118"/>
      <c r="KEF24" s="1115"/>
      <c r="KEG24" s="1116"/>
      <c r="KEH24" s="1117"/>
      <c r="KEI24" s="1118"/>
      <c r="KEJ24" s="1115"/>
      <c r="KEK24" s="1116"/>
      <c r="KEL24" s="1117"/>
      <c r="KEM24" s="1118"/>
      <c r="KEN24" s="1115"/>
      <c r="KEO24" s="1116"/>
      <c r="KEP24" s="1117"/>
      <c r="KEQ24" s="1118"/>
      <c r="KER24" s="1115"/>
      <c r="KES24" s="1116"/>
      <c r="KET24" s="1117"/>
      <c r="KEU24" s="1118"/>
      <c r="KEV24" s="1115"/>
      <c r="KEW24" s="1116"/>
      <c r="KEX24" s="1117"/>
      <c r="KEY24" s="1118"/>
      <c r="KEZ24" s="1115"/>
      <c r="KFA24" s="1116"/>
      <c r="KFB24" s="1117"/>
      <c r="KFC24" s="1118"/>
      <c r="KFD24" s="1115"/>
      <c r="KFE24" s="1116"/>
      <c r="KFF24" s="1117"/>
      <c r="KFG24" s="1118"/>
      <c r="KFH24" s="1115"/>
      <c r="KFI24" s="1116"/>
      <c r="KFJ24" s="1117"/>
      <c r="KFK24" s="1118"/>
      <c r="KFL24" s="1115"/>
      <c r="KFM24" s="1116"/>
      <c r="KFN24" s="1117"/>
      <c r="KFO24" s="1118"/>
      <c r="KFP24" s="1115"/>
      <c r="KFQ24" s="1116"/>
      <c r="KFR24" s="1117"/>
      <c r="KFS24" s="1118"/>
      <c r="KFT24" s="1115"/>
      <c r="KFU24" s="1116"/>
      <c r="KFV24" s="1117"/>
      <c r="KFW24" s="1118"/>
      <c r="KFX24" s="1115"/>
      <c r="KFY24" s="1116"/>
      <c r="KFZ24" s="1117"/>
      <c r="KGA24" s="1118"/>
      <c r="KGB24" s="1115"/>
      <c r="KGC24" s="1116"/>
      <c r="KGD24" s="1117"/>
      <c r="KGE24" s="1118"/>
      <c r="KGF24" s="1115"/>
      <c r="KGG24" s="1116"/>
      <c r="KGH24" s="1117"/>
      <c r="KGI24" s="1118"/>
      <c r="KGJ24" s="1115"/>
      <c r="KGK24" s="1116"/>
      <c r="KGL24" s="1117"/>
      <c r="KGM24" s="1118"/>
      <c r="KGN24" s="1115"/>
      <c r="KGO24" s="1116"/>
      <c r="KGP24" s="1117"/>
      <c r="KGQ24" s="1118"/>
      <c r="KGR24" s="1115"/>
      <c r="KGS24" s="1116"/>
      <c r="KGT24" s="1117"/>
      <c r="KGU24" s="1118"/>
      <c r="KGV24" s="1115"/>
      <c r="KGW24" s="1116"/>
      <c r="KGX24" s="1117"/>
      <c r="KGY24" s="1118"/>
      <c r="KGZ24" s="1115"/>
      <c r="KHA24" s="1116"/>
      <c r="KHB24" s="1117"/>
      <c r="KHC24" s="1118"/>
      <c r="KHD24" s="1115"/>
      <c r="KHE24" s="1116"/>
      <c r="KHF24" s="1117"/>
      <c r="KHG24" s="1118"/>
      <c r="KHH24" s="1115"/>
      <c r="KHI24" s="1116"/>
      <c r="KHJ24" s="1117"/>
      <c r="KHK24" s="1118"/>
      <c r="KHL24" s="1115"/>
      <c r="KHM24" s="1116"/>
      <c r="KHN24" s="1117"/>
      <c r="KHO24" s="1118"/>
      <c r="KHP24" s="1115"/>
      <c r="KHQ24" s="1116"/>
      <c r="KHR24" s="1117"/>
      <c r="KHS24" s="1118"/>
      <c r="KHT24" s="1115"/>
      <c r="KHU24" s="1116"/>
      <c r="KHV24" s="1117"/>
      <c r="KHW24" s="1118"/>
      <c r="KHX24" s="1115"/>
      <c r="KHY24" s="1116"/>
      <c r="KHZ24" s="1117"/>
      <c r="KIA24" s="1118"/>
      <c r="KIB24" s="1115"/>
      <c r="KIC24" s="1116"/>
      <c r="KID24" s="1117"/>
      <c r="KIE24" s="1118"/>
      <c r="KIF24" s="1115"/>
      <c r="KIG24" s="1116"/>
      <c r="KIH24" s="1117"/>
      <c r="KII24" s="1118"/>
      <c r="KIJ24" s="1115"/>
      <c r="KIK24" s="1116"/>
      <c r="KIL24" s="1117"/>
      <c r="KIM24" s="1118"/>
      <c r="KIN24" s="1115"/>
      <c r="KIO24" s="1116"/>
      <c r="KIP24" s="1117"/>
      <c r="KIQ24" s="1118"/>
      <c r="KIR24" s="1115"/>
      <c r="KIS24" s="1116"/>
      <c r="KIT24" s="1117"/>
      <c r="KIU24" s="1118"/>
      <c r="KIV24" s="1115"/>
      <c r="KIW24" s="1116"/>
      <c r="KIX24" s="1117"/>
      <c r="KIY24" s="1118"/>
      <c r="KIZ24" s="1115"/>
      <c r="KJA24" s="1116"/>
      <c r="KJB24" s="1117"/>
      <c r="KJC24" s="1118"/>
      <c r="KJD24" s="1115"/>
      <c r="KJE24" s="1116"/>
      <c r="KJF24" s="1117"/>
      <c r="KJG24" s="1118"/>
      <c r="KJH24" s="1115"/>
      <c r="KJI24" s="1116"/>
      <c r="KJJ24" s="1117"/>
      <c r="KJK24" s="1118"/>
      <c r="KJL24" s="1115"/>
      <c r="KJM24" s="1116"/>
      <c r="KJN24" s="1117"/>
      <c r="KJO24" s="1118"/>
      <c r="KJP24" s="1115"/>
      <c r="KJQ24" s="1116"/>
      <c r="KJR24" s="1117"/>
      <c r="KJS24" s="1118"/>
      <c r="KJT24" s="1115"/>
      <c r="KJU24" s="1116"/>
      <c r="KJV24" s="1117"/>
      <c r="KJW24" s="1118"/>
      <c r="KJX24" s="1115"/>
      <c r="KJY24" s="1116"/>
      <c r="KJZ24" s="1117"/>
      <c r="KKA24" s="1118"/>
      <c r="KKB24" s="1115"/>
      <c r="KKC24" s="1116"/>
      <c r="KKD24" s="1117"/>
      <c r="KKE24" s="1118"/>
      <c r="KKF24" s="1115"/>
      <c r="KKG24" s="1116"/>
      <c r="KKH24" s="1117"/>
      <c r="KKI24" s="1118"/>
      <c r="KKJ24" s="1115"/>
      <c r="KKK24" s="1116"/>
      <c r="KKL24" s="1117"/>
      <c r="KKM24" s="1118"/>
      <c r="KKN24" s="1115"/>
      <c r="KKO24" s="1116"/>
      <c r="KKP24" s="1117"/>
      <c r="KKQ24" s="1118"/>
      <c r="KKR24" s="1115"/>
      <c r="KKS24" s="1116"/>
      <c r="KKT24" s="1117"/>
      <c r="KKU24" s="1118"/>
      <c r="KKV24" s="1115"/>
      <c r="KKW24" s="1116"/>
      <c r="KKX24" s="1117"/>
      <c r="KKY24" s="1118"/>
      <c r="KKZ24" s="1115"/>
      <c r="KLA24" s="1116"/>
      <c r="KLB24" s="1117"/>
      <c r="KLC24" s="1118"/>
      <c r="KLD24" s="1115"/>
      <c r="KLE24" s="1116"/>
      <c r="KLF24" s="1117"/>
      <c r="KLG24" s="1118"/>
      <c r="KLH24" s="1115"/>
      <c r="KLI24" s="1116"/>
      <c r="KLJ24" s="1117"/>
      <c r="KLK24" s="1118"/>
      <c r="KLL24" s="1115"/>
      <c r="KLM24" s="1116"/>
      <c r="KLN24" s="1117"/>
      <c r="KLO24" s="1118"/>
      <c r="KLP24" s="1115"/>
      <c r="KLQ24" s="1116"/>
      <c r="KLR24" s="1117"/>
      <c r="KLS24" s="1118"/>
      <c r="KLT24" s="1115"/>
      <c r="KLU24" s="1116"/>
      <c r="KLV24" s="1117"/>
      <c r="KLW24" s="1118"/>
      <c r="KLX24" s="1115"/>
      <c r="KLY24" s="1116"/>
      <c r="KLZ24" s="1117"/>
      <c r="KMA24" s="1118"/>
      <c r="KMB24" s="1115"/>
      <c r="KMC24" s="1116"/>
      <c r="KMD24" s="1117"/>
      <c r="KME24" s="1118"/>
      <c r="KMF24" s="1115"/>
      <c r="KMG24" s="1116"/>
      <c r="KMH24" s="1117"/>
      <c r="KMI24" s="1118"/>
      <c r="KMJ24" s="1115"/>
      <c r="KMK24" s="1116"/>
      <c r="KML24" s="1117"/>
      <c r="KMM24" s="1118"/>
      <c r="KMN24" s="1115"/>
      <c r="KMO24" s="1116"/>
      <c r="KMP24" s="1117"/>
      <c r="KMQ24" s="1118"/>
      <c r="KMR24" s="1115"/>
      <c r="KMS24" s="1116"/>
      <c r="KMT24" s="1117"/>
      <c r="KMU24" s="1118"/>
      <c r="KMV24" s="1115"/>
      <c r="KMW24" s="1116"/>
      <c r="KMX24" s="1117"/>
      <c r="KMY24" s="1118"/>
      <c r="KMZ24" s="1115"/>
      <c r="KNA24" s="1116"/>
      <c r="KNB24" s="1117"/>
      <c r="KNC24" s="1118"/>
      <c r="KND24" s="1115"/>
      <c r="KNE24" s="1116"/>
      <c r="KNF24" s="1117"/>
      <c r="KNG24" s="1118"/>
      <c r="KNH24" s="1115"/>
      <c r="KNI24" s="1116"/>
      <c r="KNJ24" s="1117"/>
      <c r="KNK24" s="1118"/>
      <c r="KNL24" s="1115"/>
      <c r="KNM24" s="1116"/>
      <c r="KNN24" s="1117"/>
      <c r="KNO24" s="1118"/>
      <c r="KNP24" s="1115"/>
      <c r="KNQ24" s="1116"/>
      <c r="KNR24" s="1117"/>
      <c r="KNS24" s="1118"/>
      <c r="KNT24" s="1115"/>
      <c r="KNU24" s="1116"/>
      <c r="KNV24" s="1117"/>
      <c r="KNW24" s="1118"/>
      <c r="KNX24" s="1115"/>
      <c r="KNY24" s="1116"/>
      <c r="KNZ24" s="1117"/>
      <c r="KOA24" s="1118"/>
      <c r="KOB24" s="1115"/>
      <c r="KOC24" s="1116"/>
      <c r="KOD24" s="1117"/>
      <c r="KOE24" s="1118"/>
      <c r="KOF24" s="1115"/>
      <c r="KOG24" s="1116"/>
      <c r="KOH24" s="1117"/>
      <c r="KOI24" s="1118"/>
      <c r="KOJ24" s="1115"/>
      <c r="KOK24" s="1116"/>
      <c r="KOL24" s="1117"/>
      <c r="KOM24" s="1118"/>
      <c r="KON24" s="1115"/>
      <c r="KOO24" s="1116"/>
      <c r="KOP24" s="1117"/>
      <c r="KOQ24" s="1118"/>
      <c r="KOR24" s="1115"/>
      <c r="KOS24" s="1116"/>
      <c r="KOT24" s="1117"/>
      <c r="KOU24" s="1118"/>
      <c r="KOV24" s="1115"/>
      <c r="KOW24" s="1116"/>
      <c r="KOX24" s="1117"/>
      <c r="KOY24" s="1118"/>
      <c r="KOZ24" s="1115"/>
      <c r="KPA24" s="1116"/>
      <c r="KPB24" s="1117"/>
      <c r="KPC24" s="1118"/>
      <c r="KPD24" s="1115"/>
      <c r="KPE24" s="1116"/>
      <c r="KPF24" s="1117"/>
      <c r="KPG24" s="1118"/>
      <c r="KPH24" s="1115"/>
      <c r="KPI24" s="1116"/>
      <c r="KPJ24" s="1117"/>
      <c r="KPK24" s="1118"/>
      <c r="KPL24" s="1115"/>
      <c r="KPM24" s="1116"/>
      <c r="KPN24" s="1117"/>
      <c r="KPO24" s="1118"/>
      <c r="KPP24" s="1115"/>
      <c r="KPQ24" s="1116"/>
      <c r="KPR24" s="1117"/>
      <c r="KPS24" s="1118"/>
      <c r="KPT24" s="1115"/>
      <c r="KPU24" s="1116"/>
      <c r="KPV24" s="1117"/>
      <c r="KPW24" s="1118"/>
      <c r="KPX24" s="1115"/>
      <c r="KPY24" s="1116"/>
      <c r="KPZ24" s="1117"/>
      <c r="KQA24" s="1118"/>
      <c r="KQB24" s="1115"/>
      <c r="KQC24" s="1116"/>
      <c r="KQD24" s="1117"/>
      <c r="KQE24" s="1118"/>
      <c r="KQF24" s="1115"/>
      <c r="KQG24" s="1116"/>
      <c r="KQH24" s="1117"/>
      <c r="KQI24" s="1118"/>
      <c r="KQJ24" s="1115"/>
      <c r="KQK24" s="1116"/>
      <c r="KQL24" s="1117"/>
      <c r="KQM24" s="1118"/>
      <c r="KQN24" s="1115"/>
      <c r="KQO24" s="1116"/>
      <c r="KQP24" s="1117"/>
      <c r="KQQ24" s="1118"/>
      <c r="KQR24" s="1115"/>
      <c r="KQS24" s="1116"/>
      <c r="KQT24" s="1117"/>
      <c r="KQU24" s="1118"/>
      <c r="KQV24" s="1115"/>
      <c r="KQW24" s="1116"/>
      <c r="KQX24" s="1117"/>
      <c r="KQY24" s="1118"/>
      <c r="KQZ24" s="1115"/>
      <c r="KRA24" s="1116"/>
      <c r="KRB24" s="1117"/>
      <c r="KRC24" s="1118"/>
      <c r="KRD24" s="1115"/>
      <c r="KRE24" s="1116"/>
      <c r="KRF24" s="1117"/>
      <c r="KRG24" s="1118"/>
      <c r="KRH24" s="1115"/>
      <c r="KRI24" s="1116"/>
      <c r="KRJ24" s="1117"/>
      <c r="KRK24" s="1118"/>
      <c r="KRL24" s="1115"/>
      <c r="KRM24" s="1116"/>
      <c r="KRN24" s="1117"/>
      <c r="KRO24" s="1118"/>
      <c r="KRP24" s="1115"/>
      <c r="KRQ24" s="1116"/>
      <c r="KRR24" s="1117"/>
      <c r="KRS24" s="1118"/>
      <c r="KRT24" s="1115"/>
      <c r="KRU24" s="1116"/>
      <c r="KRV24" s="1117"/>
      <c r="KRW24" s="1118"/>
      <c r="KRX24" s="1115"/>
      <c r="KRY24" s="1116"/>
      <c r="KRZ24" s="1117"/>
      <c r="KSA24" s="1118"/>
      <c r="KSB24" s="1115"/>
      <c r="KSC24" s="1116"/>
      <c r="KSD24" s="1117"/>
      <c r="KSE24" s="1118"/>
      <c r="KSF24" s="1115"/>
      <c r="KSG24" s="1116"/>
      <c r="KSH24" s="1117"/>
      <c r="KSI24" s="1118"/>
      <c r="KSJ24" s="1115"/>
      <c r="KSK24" s="1116"/>
      <c r="KSL24" s="1117"/>
      <c r="KSM24" s="1118"/>
      <c r="KSN24" s="1115"/>
      <c r="KSO24" s="1116"/>
      <c r="KSP24" s="1117"/>
      <c r="KSQ24" s="1118"/>
      <c r="KSR24" s="1115"/>
      <c r="KSS24" s="1116"/>
      <c r="KST24" s="1117"/>
      <c r="KSU24" s="1118"/>
      <c r="KSV24" s="1115"/>
      <c r="KSW24" s="1116"/>
      <c r="KSX24" s="1117"/>
      <c r="KSY24" s="1118"/>
      <c r="KSZ24" s="1115"/>
      <c r="KTA24" s="1116"/>
      <c r="KTB24" s="1117"/>
      <c r="KTC24" s="1118"/>
      <c r="KTD24" s="1115"/>
      <c r="KTE24" s="1116"/>
      <c r="KTF24" s="1117"/>
      <c r="KTG24" s="1118"/>
      <c r="KTH24" s="1115"/>
      <c r="KTI24" s="1116"/>
      <c r="KTJ24" s="1117"/>
      <c r="KTK24" s="1118"/>
      <c r="KTL24" s="1115"/>
      <c r="KTM24" s="1116"/>
      <c r="KTN24" s="1117"/>
      <c r="KTO24" s="1118"/>
      <c r="KTP24" s="1115"/>
      <c r="KTQ24" s="1116"/>
      <c r="KTR24" s="1117"/>
      <c r="KTS24" s="1118"/>
      <c r="KTT24" s="1115"/>
      <c r="KTU24" s="1116"/>
      <c r="KTV24" s="1117"/>
      <c r="KTW24" s="1118"/>
      <c r="KTX24" s="1115"/>
      <c r="KTY24" s="1116"/>
      <c r="KTZ24" s="1117"/>
      <c r="KUA24" s="1118"/>
      <c r="KUB24" s="1115"/>
      <c r="KUC24" s="1116"/>
      <c r="KUD24" s="1117"/>
      <c r="KUE24" s="1118"/>
      <c r="KUF24" s="1115"/>
      <c r="KUG24" s="1116"/>
      <c r="KUH24" s="1117"/>
      <c r="KUI24" s="1118"/>
      <c r="KUJ24" s="1115"/>
      <c r="KUK24" s="1116"/>
      <c r="KUL24" s="1117"/>
      <c r="KUM24" s="1118"/>
      <c r="KUN24" s="1115"/>
      <c r="KUO24" s="1116"/>
      <c r="KUP24" s="1117"/>
      <c r="KUQ24" s="1118"/>
      <c r="KUR24" s="1115"/>
      <c r="KUS24" s="1116"/>
      <c r="KUT24" s="1117"/>
      <c r="KUU24" s="1118"/>
      <c r="KUV24" s="1115"/>
      <c r="KUW24" s="1116"/>
      <c r="KUX24" s="1117"/>
      <c r="KUY24" s="1118"/>
      <c r="KUZ24" s="1115"/>
      <c r="KVA24" s="1116"/>
      <c r="KVB24" s="1117"/>
      <c r="KVC24" s="1118"/>
      <c r="KVD24" s="1115"/>
      <c r="KVE24" s="1116"/>
      <c r="KVF24" s="1117"/>
      <c r="KVG24" s="1118"/>
      <c r="KVH24" s="1115"/>
      <c r="KVI24" s="1116"/>
      <c r="KVJ24" s="1117"/>
      <c r="KVK24" s="1118"/>
      <c r="KVL24" s="1115"/>
      <c r="KVM24" s="1116"/>
      <c r="KVN24" s="1117"/>
      <c r="KVO24" s="1118"/>
      <c r="KVP24" s="1115"/>
      <c r="KVQ24" s="1116"/>
      <c r="KVR24" s="1117"/>
      <c r="KVS24" s="1118"/>
      <c r="KVT24" s="1115"/>
      <c r="KVU24" s="1116"/>
      <c r="KVV24" s="1117"/>
      <c r="KVW24" s="1118"/>
      <c r="KVX24" s="1115"/>
      <c r="KVY24" s="1116"/>
      <c r="KVZ24" s="1117"/>
      <c r="KWA24" s="1118"/>
      <c r="KWB24" s="1115"/>
      <c r="KWC24" s="1116"/>
      <c r="KWD24" s="1117"/>
      <c r="KWE24" s="1118"/>
      <c r="KWF24" s="1115"/>
      <c r="KWG24" s="1116"/>
      <c r="KWH24" s="1117"/>
      <c r="KWI24" s="1118"/>
      <c r="KWJ24" s="1115"/>
      <c r="KWK24" s="1116"/>
      <c r="KWL24" s="1117"/>
      <c r="KWM24" s="1118"/>
      <c r="KWN24" s="1115"/>
      <c r="KWO24" s="1116"/>
      <c r="KWP24" s="1117"/>
      <c r="KWQ24" s="1118"/>
      <c r="KWR24" s="1115"/>
      <c r="KWS24" s="1116"/>
      <c r="KWT24" s="1117"/>
      <c r="KWU24" s="1118"/>
      <c r="KWV24" s="1115"/>
      <c r="KWW24" s="1116"/>
      <c r="KWX24" s="1117"/>
      <c r="KWY24" s="1118"/>
      <c r="KWZ24" s="1115"/>
      <c r="KXA24" s="1116"/>
      <c r="KXB24" s="1117"/>
      <c r="KXC24" s="1118"/>
      <c r="KXD24" s="1115"/>
      <c r="KXE24" s="1116"/>
      <c r="KXF24" s="1117"/>
      <c r="KXG24" s="1118"/>
      <c r="KXH24" s="1115"/>
      <c r="KXI24" s="1116"/>
      <c r="KXJ24" s="1117"/>
      <c r="KXK24" s="1118"/>
      <c r="KXL24" s="1115"/>
      <c r="KXM24" s="1116"/>
      <c r="KXN24" s="1117"/>
      <c r="KXO24" s="1118"/>
      <c r="KXP24" s="1115"/>
      <c r="KXQ24" s="1116"/>
      <c r="KXR24" s="1117"/>
      <c r="KXS24" s="1118"/>
      <c r="KXT24" s="1115"/>
      <c r="KXU24" s="1116"/>
      <c r="KXV24" s="1117"/>
      <c r="KXW24" s="1118"/>
      <c r="KXX24" s="1115"/>
      <c r="KXY24" s="1116"/>
      <c r="KXZ24" s="1117"/>
      <c r="KYA24" s="1118"/>
      <c r="KYB24" s="1115"/>
      <c r="KYC24" s="1116"/>
      <c r="KYD24" s="1117"/>
      <c r="KYE24" s="1118"/>
      <c r="KYF24" s="1115"/>
      <c r="KYG24" s="1116"/>
      <c r="KYH24" s="1117"/>
      <c r="KYI24" s="1118"/>
      <c r="KYJ24" s="1115"/>
      <c r="KYK24" s="1116"/>
      <c r="KYL24" s="1117"/>
      <c r="KYM24" s="1118"/>
      <c r="KYN24" s="1115"/>
      <c r="KYO24" s="1116"/>
      <c r="KYP24" s="1117"/>
      <c r="KYQ24" s="1118"/>
      <c r="KYR24" s="1115"/>
      <c r="KYS24" s="1116"/>
      <c r="KYT24" s="1117"/>
      <c r="KYU24" s="1118"/>
      <c r="KYV24" s="1115"/>
      <c r="KYW24" s="1116"/>
      <c r="KYX24" s="1117"/>
      <c r="KYY24" s="1118"/>
      <c r="KYZ24" s="1115"/>
      <c r="KZA24" s="1116"/>
      <c r="KZB24" s="1117"/>
      <c r="KZC24" s="1118"/>
      <c r="KZD24" s="1115"/>
      <c r="KZE24" s="1116"/>
      <c r="KZF24" s="1117"/>
      <c r="KZG24" s="1118"/>
      <c r="KZH24" s="1115"/>
      <c r="KZI24" s="1116"/>
      <c r="KZJ24" s="1117"/>
      <c r="KZK24" s="1118"/>
      <c r="KZL24" s="1115"/>
      <c r="KZM24" s="1116"/>
      <c r="KZN24" s="1117"/>
      <c r="KZO24" s="1118"/>
      <c r="KZP24" s="1115"/>
      <c r="KZQ24" s="1116"/>
      <c r="KZR24" s="1117"/>
      <c r="KZS24" s="1118"/>
      <c r="KZT24" s="1115"/>
      <c r="KZU24" s="1116"/>
      <c r="KZV24" s="1117"/>
      <c r="KZW24" s="1118"/>
      <c r="KZX24" s="1115"/>
      <c r="KZY24" s="1116"/>
      <c r="KZZ24" s="1117"/>
      <c r="LAA24" s="1118"/>
      <c r="LAB24" s="1115"/>
      <c r="LAC24" s="1116"/>
      <c r="LAD24" s="1117"/>
      <c r="LAE24" s="1118"/>
      <c r="LAF24" s="1115"/>
      <c r="LAG24" s="1116"/>
      <c r="LAH24" s="1117"/>
      <c r="LAI24" s="1118"/>
      <c r="LAJ24" s="1115"/>
      <c r="LAK24" s="1116"/>
      <c r="LAL24" s="1117"/>
      <c r="LAM24" s="1118"/>
      <c r="LAN24" s="1115"/>
      <c r="LAO24" s="1116"/>
      <c r="LAP24" s="1117"/>
      <c r="LAQ24" s="1118"/>
      <c r="LAR24" s="1115"/>
      <c r="LAS24" s="1116"/>
      <c r="LAT24" s="1117"/>
      <c r="LAU24" s="1118"/>
      <c r="LAV24" s="1115"/>
      <c r="LAW24" s="1116"/>
      <c r="LAX24" s="1117"/>
      <c r="LAY24" s="1118"/>
      <c r="LAZ24" s="1115"/>
      <c r="LBA24" s="1116"/>
      <c r="LBB24" s="1117"/>
      <c r="LBC24" s="1118"/>
      <c r="LBD24" s="1115"/>
      <c r="LBE24" s="1116"/>
      <c r="LBF24" s="1117"/>
      <c r="LBG24" s="1118"/>
      <c r="LBH24" s="1115"/>
      <c r="LBI24" s="1116"/>
      <c r="LBJ24" s="1117"/>
      <c r="LBK24" s="1118"/>
      <c r="LBL24" s="1115"/>
      <c r="LBM24" s="1116"/>
      <c r="LBN24" s="1117"/>
      <c r="LBO24" s="1118"/>
      <c r="LBP24" s="1115"/>
      <c r="LBQ24" s="1116"/>
      <c r="LBR24" s="1117"/>
      <c r="LBS24" s="1118"/>
      <c r="LBT24" s="1115"/>
      <c r="LBU24" s="1116"/>
      <c r="LBV24" s="1117"/>
      <c r="LBW24" s="1118"/>
      <c r="LBX24" s="1115"/>
      <c r="LBY24" s="1116"/>
      <c r="LBZ24" s="1117"/>
      <c r="LCA24" s="1118"/>
      <c r="LCB24" s="1115"/>
      <c r="LCC24" s="1116"/>
      <c r="LCD24" s="1117"/>
      <c r="LCE24" s="1118"/>
      <c r="LCF24" s="1115"/>
      <c r="LCG24" s="1116"/>
      <c r="LCH24" s="1117"/>
      <c r="LCI24" s="1118"/>
      <c r="LCJ24" s="1115"/>
      <c r="LCK24" s="1116"/>
      <c r="LCL24" s="1117"/>
      <c r="LCM24" s="1118"/>
      <c r="LCN24" s="1115"/>
      <c r="LCO24" s="1116"/>
      <c r="LCP24" s="1117"/>
      <c r="LCQ24" s="1118"/>
      <c r="LCR24" s="1115"/>
      <c r="LCS24" s="1116"/>
      <c r="LCT24" s="1117"/>
      <c r="LCU24" s="1118"/>
      <c r="LCV24" s="1115"/>
      <c r="LCW24" s="1116"/>
      <c r="LCX24" s="1117"/>
      <c r="LCY24" s="1118"/>
      <c r="LCZ24" s="1115"/>
      <c r="LDA24" s="1116"/>
      <c r="LDB24" s="1117"/>
      <c r="LDC24" s="1118"/>
      <c r="LDD24" s="1115"/>
      <c r="LDE24" s="1116"/>
      <c r="LDF24" s="1117"/>
      <c r="LDG24" s="1118"/>
      <c r="LDH24" s="1115"/>
      <c r="LDI24" s="1116"/>
      <c r="LDJ24" s="1117"/>
      <c r="LDK24" s="1118"/>
      <c r="LDL24" s="1115"/>
      <c r="LDM24" s="1116"/>
      <c r="LDN24" s="1117"/>
      <c r="LDO24" s="1118"/>
      <c r="LDP24" s="1115"/>
      <c r="LDQ24" s="1116"/>
      <c r="LDR24" s="1117"/>
      <c r="LDS24" s="1118"/>
      <c r="LDT24" s="1115"/>
      <c r="LDU24" s="1116"/>
      <c r="LDV24" s="1117"/>
      <c r="LDW24" s="1118"/>
      <c r="LDX24" s="1115"/>
      <c r="LDY24" s="1116"/>
      <c r="LDZ24" s="1117"/>
      <c r="LEA24" s="1118"/>
      <c r="LEB24" s="1115"/>
      <c r="LEC24" s="1116"/>
      <c r="LED24" s="1117"/>
      <c r="LEE24" s="1118"/>
      <c r="LEF24" s="1115"/>
      <c r="LEG24" s="1116"/>
      <c r="LEH24" s="1117"/>
      <c r="LEI24" s="1118"/>
      <c r="LEJ24" s="1115"/>
      <c r="LEK24" s="1116"/>
      <c r="LEL24" s="1117"/>
      <c r="LEM24" s="1118"/>
      <c r="LEN24" s="1115"/>
      <c r="LEO24" s="1116"/>
      <c r="LEP24" s="1117"/>
      <c r="LEQ24" s="1118"/>
      <c r="LER24" s="1115"/>
      <c r="LES24" s="1116"/>
      <c r="LET24" s="1117"/>
      <c r="LEU24" s="1118"/>
      <c r="LEV24" s="1115"/>
      <c r="LEW24" s="1116"/>
      <c r="LEX24" s="1117"/>
      <c r="LEY24" s="1118"/>
      <c r="LEZ24" s="1115"/>
      <c r="LFA24" s="1116"/>
      <c r="LFB24" s="1117"/>
      <c r="LFC24" s="1118"/>
      <c r="LFD24" s="1115"/>
      <c r="LFE24" s="1116"/>
      <c r="LFF24" s="1117"/>
      <c r="LFG24" s="1118"/>
      <c r="LFH24" s="1115"/>
      <c r="LFI24" s="1116"/>
      <c r="LFJ24" s="1117"/>
      <c r="LFK24" s="1118"/>
      <c r="LFL24" s="1115"/>
      <c r="LFM24" s="1116"/>
      <c r="LFN24" s="1117"/>
      <c r="LFO24" s="1118"/>
      <c r="LFP24" s="1115"/>
      <c r="LFQ24" s="1116"/>
      <c r="LFR24" s="1117"/>
      <c r="LFS24" s="1118"/>
      <c r="LFT24" s="1115"/>
      <c r="LFU24" s="1116"/>
      <c r="LFV24" s="1117"/>
      <c r="LFW24" s="1118"/>
      <c r="LFX24" s="1115"/>
      <c r="LFY24" s="1116"/>
      <c r="LFZ24" s="1117"/>
      <c r="LGA24" s="1118"/>
      <c r="LGB24" s="1115"/>
      <c r="LGC24" s="1116"/>
      <c r="LGD24" s="1117"/>
      <c r="LGE24" s="1118"/>
      <c r="LGF24" s="1115"/>
      <c r="LGG24" s="1116"/>
      <c r="LGH24" s="1117"/>
      <c r="LGI24" s="1118"/>
      <c r="LGJ24" s="1115"/>
      <c r="LGK24" s="1116"/>
      <c r="LGL24" s="1117"/>
      <c r="LGM24" s="1118"/>
      <c r="LGN24" s="1115"/>
      <c r="LGO24" s="1116"/>
      <c r="LGP24" s="1117"/>
      <c r="LGQ24" s="1118"/>
      <c r="LGR24" s="1115"/>
      <c r="LGS24" s="1116"/>
      <c r="LGT24" s="1117"/>
      <c r="LGU24" s="1118"/>
      <c r="LGV24" s="1115"/>
      <c r="LGW24" s="1116"/>
      <c r="LGX24" s="1117"/>
      <c r="LGY24" s="1118"/>
      <c r="LGZ24" s="1115"/>
      <c r="LHA24" s="1116"/>
      <c r="LHB24" s="1117"/>
      <c r="LHC24" s="1118"/>
      <c r="LHD24" s="1115"/>
      <c r="LHE24" s="1116"/>
      <c r="LHF24" s="1117"/>
      <c r="LHG24" s="1118"/>
      <c r="LHH24" s="1115"/>
      <c r="LHI24" s="1116"/>
      <c r="LHJ24" s="1117"/>
      <c r="LHK24" s="1118"/>
      <c r="LHL24" s="1115"/>
      <c r="LHM24" s="1116"/>
      <c r="LHN24" s="1117"/>
      <c r="LHO24" s="1118"/>
      <c r="LHP24" s="1115"/>
      <c r="LHQ24" s="1116"/>
      <c r="LHR24" s="1117"/>
      <c r="LHS24" s="1118"/>
      <c r="LHT24" s="1115"/>
      <c r="LHU24" s="1116"/>
      <c r="LHV24" s="1117"/>
      <c r="LHW24" s="1118"/>
      <c r="LHX24" s="1115"/>
      <c r="LHY24" s="1116"/>
      <c r="LHZ24" s="1117"/>
      <c r="LIA24" s="1118"/>
      <c r="LIB24" s="1115"/>
      <c r="LIC24" s="1116"/>
      <c r="LID24" s="1117"/>
      <c r="LIE24" s="1118"/>
      <c r="LIF24" s="1115"/>
      <c r="LIG24" s="1116"/>
      <c r="LIH24" s="1117"/>
      <c r="LII24" s="1118"/>
      <c r="LIJ24" s="1115"/>
      <c r="LIK24" s="1116"/>
      <c r="LIL24" s="1117"/>
      <c r="LIM24" s="1118"/>
      <c r="LIN24" s="1115"/>
      <c r="LIO24" s="1116"/>
      <c r="LIP24" s="1117"/>
      <c r="LIQ24" s="1118"/>
      <c r="LIR24" s="1115"/>
      <c r="LIS24" s="1116"/>
      <c r="LIT24" s="1117"/>
      <c r="LIU24" s="1118"/>
      <c r="LIV24" s="1115"/>
      <c r="LIW24" s="1116"/>
      <c r="LIX24" s="1117"/>
      <c r="LIY24" s="1118"/>
      <c r="LIZ24" s="1115"/>
      <c r="LJA24" s="1116"/>
      <c r="LJB24" s="1117"/>
      <c r="LJC24" s="1118"/>
      <c r="LJD24" s="1115"/>
      <c r="LJE24" s="1116"/>
      <c r="LJF24" s="1117"/>
      <c r="LJG24" s="1118"/>
      <c r="LJH24" s="1115"/>
      <c r="LJI24" s="1116"/>
      <c r="LJJ24" s="1117"/>
      <c r="LJK24" s="1118"/>
      <c r="LJL24" s="1115"/>
      <c r="LJM24" s="1116"/>
      <c r="LJN24" s="1117"/>
      <c r="LJO24" s="1118"/>
      <c r="LJP24" s="1115"/>
      <c r="LJQ24" s="1116"/>
      <c r="LJR24" s="1117"/>
      <c r="LJS24" s="1118"/>
      <c r="LJT24" s="1115"/>
      <c r="LJU24" s="1116"/>
      <c r="LJV24" s="1117"/>
      <c r="LJW24" s="1118"/>
      <c r="LJX24" s="1115"/>
      <c r="LJY24" s="1116"/>
      <c r="LJZ24" s="1117"/>
      <c r="LKA24" s="1118"/>
      <c r="LKB24" s="1115"/>
      <c r="LKC24" s="1116"/>
      <c r="LKD24" s="1117"/>
      <c r="LKE24" s="1118"/>
      <c r="LKF24" s="1115"/>
      <c r="LKG24" s="1116"/>
      <c r="LKH24" s="1117"/>
      <c r="LKI24" s="1118"/>
      <c r="LKJ24" s="1115"/>
      <c r="LKK24" s="1116"/>
      <c r="LKL24" s="1117"/>
      <c r="LKM24" s="1118"/>
      <c r="LKN24" s="1115"/>
      <c r="LKO24" s="1116"/>
      <c r="LKP24" s="1117"/>
      <c r="LKQ24" s="1118"/>
      <c r="LKR24" s="1115"/>
      <c r="LKS24" s="1116"/>
      <c r="LKT24" s="1117"/>
      <c r="LKU24" s="1118"/>
      <c r="LKV24" s="1115"/>
      <c r="LKW24" s="1116"/>
      <c r="LKX24" s="1117"/>
      <c r="LKY24" s="1118"/>
      <c r="LKZ24" s="1115"/>
      <c r="LLA24" s="1116"/>
      <c r="LLB24" s="1117"/>
      <c r="LLC24" s="1118"/>
      <c r="LLD24" s="1115"/>
      <c r="LLE24" s="1116"/>
      <c r="LLF24" s="1117"/>
      <c r="LLG24" s="1118"/>
      <c r="LLH24" s="1115"/>
      <c r="LLI24" s="1116"/>
      <c r="LLJ24" s="1117"/>
      <c r="LLK24" s="1118"/>
      <c r="LLL24" s="1115"/>
      <c r="LLM24" s="1116"/>
      <c r="LLN24" s="1117"/>
      <c r="LLO24" s="1118"/>
      <c r="LLP24" s="1115"/>
      <c r="LLQ24" s="1116"/>
      <c r="LLR24" s="1117"/>
      <c r="LLS24" s="1118"/>
      <c r="LLT24" s="1115"/>
      <c r="LLU24" s="1116"/>
      <c r="LLV24" s="1117"/>
      <c r="LLW24" s="1118"/>
      <c r="LLX24" s="1115"/>
      <c r="LLY24" s="1116"/>
      <c r="LLZ24" s="1117"/>
      <c r="LMA24" s="1118"/>
      <c r="LMB24" s="1115"/>
      <c r="LMC24" s="1116"/>
      <c r="LMD24" s="1117"/>
      <c r="LME24" s="1118"/>
      <c r="LMF24" s="1115"/>
      <c r="LMG24" s="1116"/>
      <c r="LMH24" s="1117"/>
      <c r="LMI24" s="1118"/>
      <c r="LMJ24" s="1115"/>
      <c r="LMK24" s="1116"/>
      <c r="LML24" s="1117"/>
      <c r="LMM24" s="1118"/>
      <c r="LMN24" s="1115"/>
      <c r="LMO24" s="1116"/>
      <c r="LMP24" s="1117"/>
      <c r="LMQ24" s="1118"/>
      <c r="LMR24" s="1115"/>
      <c r="LMS24" s="1116"/>
      <c r="LMT24" s="1117"/>
      <c r="LMU24" s="1118"/>
      <c r="LMV24" s="1115"/>
      <c r="LMW24" s="1116"/>
      <c r="LMX24" s="1117"/>
      <c r="LMY24" s="1118"/>
      <c r="LMZ24" s="1115"/>
      <c r="LNA24" s="1116"/>
      <c r="LNB24" s="1117"/>
      <c r="LNC24" s="1118"/>
      <c r="LND24" s="1115"/>
      <c r="LNE24" s="1116"/>
      <c r="LNF24" s="1117"/>
      <c r="LNG24" s="1118"/>
      <c r="LNH24" s="1115"/>
      <c r="LNI24" s="1116"/>
      <c r="LNJ24" s="1117"/>
      <c r="LNK24" s="1118"/>
      <c r="LNL24" s="1115"/>
      <c r="LNM24" s="1116"/>
      <c r="LNN24" s="1117"/>
      <c r="LNO24" s="1118"/>
      <c r="LNP24" s="1115"/>
      <c r="LNQ24" s="1116"/>
      <c r="LNR24" s="1117"/>
      <c r="LNS24" s="1118"/>
      <c r="LNT24" s="1115"/>
      <c r="LNU24" s="1116"/>
      <c r="LNV24" s="1117"/>
      <c r="LNW24" s="1118"/>
      <c r="LNX24" s="1115"/>
      <c r="LNY24" s="1116"/>
      <c r="LNZ24" s="1117"/>
      <c r="LOA24" s="1118"/>
      <c r="LOB24" s="1115"/>
      <c r="LOC24" s="1116"/>
      <c r="LOD24" s="1117"/>
      <c r="LOE24" s="1118"/>
      <c r="LOF24" s="1115"/>
      <c r="LOG24" s="1116"/>
      <c r="LOH24" s="1117"/>
      <c r="LOI24" s="1118"/>
      <c r="LOJ24" s="1115"/>
      <c r="LOK24" s="1116"/>
      <c r="LOL24" s="1117"/>
      <c r="LOM24" s="1118"/>
      <c r="LON24" s="1115"/>
      <c r="LOO24" s="1116"/>
      <c r="LOP24" s="1117"/>
      <c r="LOQ24" s="1118"/>
      <c r="LOR24" s="1115"/>
      <c r="LOS24" s="1116"/>
      <c r="LOT24" s="1117"/>
      <c r="LOU24" s="1118"/>
      <c r="LOV24" s="1115"/>
      <c r="LOW24" s="1116"/>
      <c r="LOX24" s="1117"/>
      <c r="LOY24" s="1118"/>
      <c r="LOZ24" s="1115"/>
      <c r="LPA24" s="1116"/>
      <c r="LPB24" s="1117"/>
      <c r="LPC24" s="1118"/>
      <c r="LPD24" s="1115"/>
      <c r="LPE24" s="1116"/>
      <c r="LPF24" s="1117"/>
      <c r="LPG24" s="1118"/>
      <c r="LPH24" s="1115"/>
      <c r="LPI24" s="1116"/>
      <c r="LPJ24" s="1117"/>
      <c r="LPK24" s="1118"/>
      <c r="LPL24" s="1115"/>
      <c r="LPM24" s="1116"/>
      <c r="LPN24" s="1117"/>
      <c r="LPO24" s="1118"/>
      <c r="LPP24" s="1115"/>
      <c r="LPQ24" s="1116"/>
      <c r="LPR24" s="1117"/>
      <c r="LPS24" s="1118"/>
      <c r="LPT24" s="1115"/>
      <c r="LPU24" s="1116"/>
      <c r="LPV24" s="1117"/>
      <c r="LPW24" s="1118"/>
      <c r="LPX24" s="1115"/>
      <c r="LPY24" s="1116"/>
      <c r="LPZ24" s="1117"/>
      <c r="LQA24" s="1118"/>
      <c r="LQB24" s="1115"/>
      <c r="LQC24" s="1116"/>
      <c r="LQD24" s="1117"/>
      <c r="LQE24" s="1118"/>
      <c r="LQF24" s="1115"/>
      <c r="LQG24" s="1116"/>
      <c r="LQH24" s="1117"/>
      <c r="LQI24" s="1118"/>
      <c r="LQJ24" s="1115"/>
      <c r="LQK24" s="1116"/>
      <c r="LQL24" s="1117"/>
      <c r="LQM24" s="1118"/>
      <c r="LQN24" s="1115"/>
      <c r="LQO24" s="1116"/>
      <c r="LQP24" s="1117"/>
      <c r="LQQ24" s="1118"/>
      <c r="LQR24" s="1115"/>
      <c r="LQS24" s="1116"/>
      <c r="LQT24" s="1117"/>
      <c r="LQU24" s="1118"/>
      <c r="LQV24" s="1115"/>
      <c r="LQW24" s="1116"/>
      <c r="LQX24" s="1117"/>
      <c r="LQY24" s="1118"/>
      <c r="LQZ24" s="1115"/>
      <c r="LRA24" s="1116"/>
      <c r="LRB24" s="1117"/>
      <c r="LRC24" s="1118"/>
      <c r="LRD24" s="1115"/>
      <c r="LRE24" s="1116"/>
      <c r="LRF24" s="1117"/>
      <c r="LRG24" s="1118"/>
      <c r="LRH24" s="1115"/>
      <c r="LRI24" s="1116"/>
      <c r="LRJ24" s="1117"/>
      <c r="LRK24" s="1118"/>
      <c r="LRL24" s="1115"/>
      <c r="LRM24" s="1116"/>
      <c r="LRN24" s="1117"/>
      <c r="LRO24" s="1118"/>
      <c r="LRP24" s="1115"/>
      <c r="LRQ24" s="1116"/>
      <c r="LRR24" s="1117"/>
      <c r="LRS24" s="1118"/>
      <c r="LRT24" s="1115"/>
      <c r="LRU24" s="1116"/>
      <c r="LRV24" s="1117"/>
      <c r="LRW24" s="1118"/>
      <c r="LRX24" s="1115"/>
      <c r="LRY24" s="1116"/>
      <c r="LRZ24" s="1117"/>
      <c r="LSA24" s="1118"/>
      <c r="LSB24" s="1115"/>
      <c r="LSC24" s="1116"/>
      <c r="LSD24" s="1117"/>
      <c r="LSE24" s="1118"/>
      <c r="LSF24" s="1115"/>
      <c r="LSG24" s="1116"/>
      <c r="LSH24" s="1117"/>
      <c r="LSI24" s="1118"/>
      <c r="LSJ24" s="1115"/>
      <c r="LSK24" s="1116"/>
      <c r="LSL24" s="1117"/>
      <c r="LSM24" s="1118"/>
      <c r="LSN24" s="1115"/>
      <c r="LSO24" s="1116"/>
      <c r="LSP24" s="1117"/>
      <c r="LSQ24" s="1118"/>
      <c r="LSR24" s="1115"/>
      <c r="LSS24" s="1116"/>
      <c r="LST24" s="1117"/>
      <c r="LSU24" s="1118"/>
      <c r="LSV24" s="1115"/>
      <c r="LSW24" s="1116"/>
      <c r="LSX24" s="1117"/>
      <c r="LSY24" s="1118"/>
      <c r="LSZ24" s="1115"/>
      <c r="LTA24" s="1116"/>
      <c r="LTB24" s="1117"/>
      <c r="LTC24" s="1118"/>
      <c r="LTD24" s="1115"/>
      <c r="LTE24" s="1116"/>
      <c r="LTF24" s="1117"/>
      <c r="LTG24" s="1118"/>
      <c r="LTH24" s="1115"/>
      <c r="LTI24" s="1116"/>
      <c r="LTJ24" s="1117"/>
      <c r="LTK24" s="1118"/>
      <c r="LTL24" s="1115"/>
      <c r="LTM24" s="1116"/>
      <c r="LTN24" s="1117"/>
      <c r="LTO24" s="1118"/>
      <c r="LTP24" s="1115"/>
      <c r="LTQ24" s="1116"/>
      <c r="LTR24" s="1117"/>
      <c r="LTS24" s="1118"/>
      <c r="LTT24" s="1115"/>
      <c r="LTU24" s="1116"/>
      <c r="LTV24" s="1117"/>
      <c r="LTW24" s="1118"/>
      <c r="LTX24" s="1115"/>
      <c r="LTY24" s="1116"/>
      <c r="LTZ24" s="1117"/>
      <c r="LUA24" s="1118"/>
      <c r="LUB24" s="1115"/>
      <c r="LUC24" s="1116"/>
      <c r="LUD24" s="1117"/>
      <c r="LUE24" s="1118"/>
      <c r="LUF24" s="1115"/>
      <c r="LUG24" s="1116"/>
      <c r="LUH24" s="1117"/>
      <c r="LUI24" s="1118"/>
      <c r="LUJ24" s="1115"/>
      <c r="LUK24" s="1116"/>
      <c r="LUL24" s="1117"/>
      <c r="LUM24" s="1118"/>
      <c r="LUN24" s="1115"/>
      <c r="LUO24" s="1116"/>
      <c r="LUP24" s="1117"/>
      <c r="LUQ24" s="1118"/>
      <c r="LUR24" s="1115"/>
      <c r="LUS24" s="1116"/>
      <c r="LUT24" s="1117"/>
      <c r="LUU24" s="1118"/>
      <c r="LUV24" s="1115"/>
      <c r="LUW24" s="1116"/>
      <c r="LUX24" s="1117"/>
      <c r="LUY24" s="1118"/>
      <c r="LUZ24" s="1115"/>
      <c r="LVA24" s="1116"/>
      <c r="LVB24" s="1117"/>
      <c r="LVC24" s="1118"/>
      <c r="LVD24" s="1115"/>
      <c r="LVE24" s="1116"/>
      <c r="LVF24" s="1117"/>
      <c r="LVG24" s="1118"/>
      <c r="LVH24" s="1115"/>
      <c r="LVI24" s="1116"/>
      <c r="LVJ24" s="1117"/>
      <c r="LVK24" s="1118"/>
      <c r="LVL24" s="1115"/>
      <c r="LVM24" s="1116"/>
      <c r="LVN24" s="1117"/>
      <c r="LVO24" s="1118"/>
      <c r="LVP24" s="1115"/>
      <c r="LVQ24" s="1116"/>
      <c r="LVR24" s="1117"/>
      <c r="LVS24" s="1118"/>
      <c r="LVT24" s="1115"/>
      <c r="LVU24" s="1116"/>
      <c r="LVV24" s="1117"/>
      <c r="LVW24" s="1118"/>
      <c r="LVX24" s="1115"/>
      <c r="LVY24" s="1116"/>
      <c r="LVZ24" s="1117"/>
      <c r="LWA24" s="1118"/>
      <c r="LWB24" s="1115"/>
      <c r="LWC24" s="1116"/>
      <c r="LWD24" s="1117"/>
      <c r="LWE24" s="1118"/>
      <c r="LWF24" s="1115"/>
      <c r="LWG24" s="1116"/>
      <c r="LWH24" s="1117"/>
      <c r="LWI24" s="1118"/>
      <c r="LWJ24" s="1115"/>
      <c r="LWK24" s="1116"/>
      <c r="LWL24" s="1117"/>
      <c r="LWM24" s="1118"/>
      <c r="LWN24" s="1115"/>
      <c r="LWO24" s="1116"/>
      <c r="LWP24" s="1117"/>
      <c r="LWQ24" s="1118"/>
      <c r="LWR24" s="1115"/>
      <c r="LWS24" s="1116"/>
      <c r="LWT24" s="1117"/>
      <c r="LWU24" s="1118"/>
      <c r="LWV24" s="1115"/>
      <c r="LWW24" s="1116"/>
      <c r="LWX24" s="1117"/>
      <c r="LWY24" s="1118"/>
      <c r="LWZ24" s="1115"/>
      <c r="LXA24" s="1116"/>
      <c r="LXB24" s="1117"/>
      <c r="LXC24" s="1118"/>
      <c r="LXD24" s="1115"/>
      <c r="LXE24" s="1116"/>
      <c r="LXF24" s="1117"/>
      <c r="LXG24" s="1118"/>
      <c r="LXH24" s="1115"/>
      <c r="LXI24" s="1116"/>
      <c r="LXJ24" s="1117"/>
      <c r="LXK24" s="1118"/>
      <c r="LXL24" s="1115"/>
      <c r="LXM24" s="1116"/>
      <c r="LXN24" s="1117"/>
      <c r="LXO24" s="1118"/>
      <c r="LXP24" s="1115"/>
      <c r="LXQ24" s="1116"/>
      <c r="LXR24" s="1117"/>
      <c r="LXS24" s="1118"/>
      <c r="LXT24" s="1115"/>
      <c r="LXU24" s="1116"/>
      <c r="LXV24" s="1117"/>
      <c r="LXW24" s="1118"/>
      <c r="LXX24" s="1115"/>
      <c r="LXY24" s="1116"/>
      <c r="LXZ24" s="1117"/>
      <c r="LYA24" s="1118"/>
      <c r="LYB24" s="1115"/>
      <c r="LYC24" s="1116"/>
      <c r="LYD24" s="1117"/>
      <c r="LYE24" s="1118"/>
      <c r="LYF24" s="1115"/>
      <c r="LYG24" s="1116"/>
      <c r="LYH24" s="1117"/>
      <c r="LYI24" s="1118"/>
      <c r="LYJ24" s="1115"/>
      <c r="LYK24" s="1116"/>
      <c r="LYL24" s="1117"/>
      <c r="LYM24" s="1118"/>
      <c r="LYN24" s="1115"/>
      <c r="LYO24" s="1116"/>
      <c r="LYP24" s="1117"/>
      <c r="LYQ24" s="1118"/>
      <c r="LYR24" s="1115"/>
      <c r="LYS24" s="1116"/>
      <c r="LYT24" s="1117"/>
      <c r="LYU24" s="1118"/>
      <c r="LYV24" s="1115"/>
      <c r="LYW24" s="1116"/>
      <c r="LYX24" s="1117"/>
      <c r="LYY24" s="1118"/>
      <c r="LYZ24" s="1115"/>
      <c r="LZA24" s="1116"/>
      <c r="LZB24" s="1117"/>
      <c r="LZC24" s="1118"/>
      <c r="LZD24" s="1115"/>
      <c r="LZE24" s="1116"/>
      <c r="LZF24" s="1117"/>
      <c r="LZG24" s="1118"/>
      <c r="LZH24" s="1115"/>
      <c r="LZI24" s="1116"/>
      <c r="LZJ24" s="1117"/>
      <c r="LZK24" s="1118"/>
      <c r="LZL24" s="1115"/>
      <c r="LZM24" s="1116"/>
      <c r="LZN24" s="1117"/>
      <c r="LZO24" s="1118"/>
      <c r="LZP24" s="1115"/>
      <c r="LZQ24" s="1116"/>
      <c r="LZR24" s="1117"/>
      <c r="LZS24" s="1118"/>
      <c r="LZT24" s="1115"/>
      <c r="LZU24" s="1116"/>
      <c r="LZV24" s="1117"/>
      <c r="LZW24" s="1118"/>
      <c r="LZX24" s="1115"/>
      <c r="LZY24" s="1116"/>
      <c r="LZZ24" s="1117"/>
      <c r="MAA24" s="1118"/>
      <c r="MAB24" s="1115"/>
      <c r="MAC24" s="1116"/>
      <c r="MAD24" s="1117"/>
      <c r="MAE24" s="1118"/>
      <c r="MAF24" s="1115"/>
      <c r="MAG24" s="1116"/>
      <c r="MAH24" s="1117"/>
      <c r="MAI24" s="1118"/>
      <c r="MAJ24" s="1115"/>
      <c r="MAK24" s="1116"/>
      <c r="MAL24" s="1117"/>
      <c r="MAM24" s="1118"/>
      <c r="MAN24" s="1115"/>
      <c r="MAO24" s="1116"/>
      <c r="MAP24" s="1117"/>
      <c r="MAQ24" s="1118"/>
      <c r="MAR24" s="1115"/>
      <c r="MAS24" s="1116"/>
      <c r="MAT24" s="1117"/>
      <c r="MAU24" s="1118"/>
      <c r="MAV24" s="1115"/>
      <c r="MAW24" s="1116"/>
      <c r="MAX24" s="1117"/>
      <c r="MAY24" s="1118"/>
      <c r="MAZ24" s="1115"/>
      <c r="MBA24" s="1116"/>
      <c r="MBB24" s="1117"/>
      <c r="MBC24" s="1118"/>
      <c r="MBD24" s="1115"/>
      <c r="MBE24" s="1116"/>
      <c r="MBF24" s="1117"/>
      <c r="MBG24" s="1118"/>
      <c r="MBH24" s="1115"/>
      <c r="MBI24" s="1116"/>
      <c r="MBJ24" s="1117"/>
      <c r="MBK24" s="1118"/>
      <c r="MBL24" s="1115"/>
      <c r="MBM24" s="1116"/>
      <c r="MBN24" s="1117"/>
      <c r="MBO24" s="1118"/>
      <c r="MBP24" s="1115"/>
      <c r="MBQ24" s="1116"/>
      <c r="MBR24" s="1117"/>
      <c r="MBS24" s="1118"/>
      <c r="MBT24" s="1115"/>
      <c r="MBU24" s="1116"/>
      <c r="MBV24" s="1117"/>
      <c r="MBW24" s="1118"/>
      <c r="MBX24" s="1115"/>
      <c r="MBY24" s="1116"/>
      <c r="MBZ24" s="1117"/>
      <c r="MCA24" s="1118"/>
      <c r="MCB24" s="1115"/>
      <c r="MCC24" s="1116"/>
      <c r="MCD24" s="1117"/>
      <c r="MCE24" s="1118"/>
      <c r="MCF24" s="1115"/>
      <c r="MCG24" s="1116"/>
      <c r="MCH24" s="1117"/>
      <c r="MCI24" s="1118"/>
      <c r="MCJ24" s="1115"/>
      <c r="MCK24" s="1116"/>
      <c r="MCL24" s="1117"/>
      <c r="MCM24" s="1118"/>
      <c r="MCN24" s="1115"/>
      <c r="MCO24" s="1116"/>
      <c r="MCP24" s="1117"/>
      <c r="MCQ24" s="1118"/>
      <c r="MCR24" s="1115"/>
      <c r="MCS24" s="1116"/>
      <c r="MCT24" s="1117"/>
      <c r="MCU24" s="1118"/>
      <c r="MCV24" s="1115"/>
      <c r="MCW24" s="1116"/>
      <c r="MCX24" s="1117"/>
      <c r="MCY24" s="1118"/>
      <c r="MCZ24" s="1115"/>
      <c r="MDA24" s="1116"/>
      <c r="MDB24" s="1117"/>
      <c r="MDC24" s="1118"/>
      <c r="MDD24" s="1115"/>
      <c r="MDE24" s="1116"/>
      <c r="MDF24" s="1117"/>
      <c r="MDG24" s="1118"/>
      <c r="MDH24" s="1115"/>
      <c r="MDI24" s="1116"/>
      <c r="MDJ24" s="1117"/>
      <c r="MDK24" s="1118"/>
      <c r="MDL24" s="1115"/>
      <c r="MDM24" s="1116"/>
      <c r="MDN24" s="1117"/>
      <c r="MDO24" s="1118"/>
      <c r="MDP24" s="1115"/>
      <c r="MDQ24" s="1116"/>
      <c r="MDR24" s="1117"/>
      <c r="MDS24" s="1118"/>
      <c r="MDT24" s="1115"/>
      <c r="MDU24" s="1116"/>
      <c r="MDV24" s="1117"/>
      <c r="MDW24" s="1118"/>
      <c r="MDX24" s="1115"/>
      <c r="MDY24" s="1116"/>
      <c r="MDZ24" s="1117"/>
      <c r="MEA24" s="1118"/>
      <c r="MEB24" s="1115"/>
      <c r="MEC24" s="1116"/>
      <c r="MED24" s="1117"/>
      <c r="MEE24" s="1118"/>
      <c r="MEF24" s="1115"/>
      <c r="MEG24" s="1116"/>
      <c r="MEH24" s="1117"/>
      <c r="MEI24" s="1118"/>
      <c r="MEJ24" s="1115"/>
      <c r="MEK24" s="1116"/>
      <c r="MEL24" s="1117"/>
      <c r="MEM24" s="1118"/>
      <c r="MEN24" s="1115"/>
      <c r="MEO24" s="1116"/>
      <c r="MEP24" s="1117"/>
      <c r="MEQ24" s="1118"/>
      <c r="MER24" s="1115"/>
      <c r="MES24" s="1116"/>
      <c r="MET24" s="1117"/>
      <c r="MEU24" s="1118"/>
      <c r="MEV24" s="1115"/>
      <c r="MEW24" s="1116"/>
      <c r="MEX24" s="1117"/>
      <c r="MEY24" s="1118"/>
      <c r="MEZ24" s="1115"/>
      <c r="MFA24" s="1116"/>
      <c r="MFB24" s="1117"/>
      <c r="MFC24" s="1118"/>
      <c r="MFD24" s="1115"/>
      <c r="MFE24" s="1116"/>
      <c r="MFF24" s="1117"/>
      <c r="MFG24" s="1118"/>
      <c r="MFH24" s="1115"/>
      <c r="MFI24" s="1116"/>
      <c r="MFJ24" s="1117"/>
      <c r="MFK24" s="1118"/>
      <c r="MFL24" s="1115"/>
      <c r="MFM24" s="1116"/>
      <c r="MFN24" s="1117"/>
      <c r="MFO24" s="1118"/>
      <c r="MFP24" s="1115"/>
      <c r="MFQ24" s="1116"/>
      <c r="MFR24" s="1117"/>
      <c r="MFS24" s="1118"/>
      <c r="MFT24" s="1115"/>
      <c r="MFU24" s="1116"/>
      <c r="MFV24" s="1117"/>
      <c r="MFW24" s="1118"/>
      <c r="MFX24" s="1115"/>
      <c r="MFY24" s="1116"/>
      <c r="MFZ24" s="1117"/>
      <c r="MGA24" s="1118"/>
      <c r="MGB24" s="1115"/>
      <c r="MGC24" s="1116"/>
      <c r="MGD24" s="1117"/>
      <c r="MGE24" s="1118"/>
      <c r="MGF24" s="1115"/>
      <c r="MGG24" s="1116"/>
      <c r="MGH24" s="1117"/>
      <c r="MGI24" s="1118"/>
      <c r="MGJ24" s="1115"/>
      <c r="MGK24" s="1116"/>
      <c r="MGL24" s="1117"/>
      <c r="MGM24" s="1118"/>
      <c r="MGN24" s="1115"/>
      <c r="MGO24" s="1116"/>
      <c r="MGP24" s="1117"/>
      <c r="MGQ24" s="1118"/>
      <c r="MGR24" s="1115"/>
      <c r="MGS24" s="1116"/>
      <c r="MGT24" s="1117"/>
      <c r="MGU24" s="1118"/>
      <c r="MGV24" s="1115"/>
      <c r="MGW24" s="1116"/>
      <c r="MGX24" s="1117"/>
      <c r="MGY24" s="1118"/>
      <c r="MGZ24" s="1115"/>
      <c r="MHA24" s="1116"/>
      <c r="MHB24" s="1117"/>
      <c r="MHC24" s="1118"/>
      <c r="MHD24" s="1115"/>
      <c r="MHE24" s="1116"/>
      <c r="MHF24" s="1117"/>
      <c r="MHG24" s="1118"/>
      <c r="MHH24" s="1115"/>
      <c r="MHI24" s="1116"/>
      <c r="MHJ24" s="1117"/>
      <c r="MHK24" s="1118"/>
      <c r="MHL24" s="1115"/>
      <c r="MHM24" s="1116"/>
      <c r="MHN24" s="1117"/>
      <c r="MHO24" s="1118"/>
      <c r="MHP24" s="1115"/>
      <c r="MHQ24" s="1116"/>
      <c r="MHR24" s="1117"/>
      <c r="MHS24" s="1118"/>
      <c r="MHT24" s="1115"/>
      <c r="MHU24" s="1116"/>
      <c r="MHV24" s="1117"/>
      <c r="MHW24" s="1118"/>
      <c r="MHX24" s="1115"/>
      <c r="MHY24" s="1116"/>
      <c r="MHZ24" s="1117"/>
      <c r="MIA24" s="1118"/>
      <c r="MIB24" s="1115"/>
      <c r="MIC24" s="1116"/>
      <c r="MID24" s="1117"/>
      <c r="MIE24" s="1118"/>
      <c r="MIF24" s="1115"/>
      <c r="MIG24" s="1116"/>
      <c r="MIH24" s="1117"/>
      <c r="MII24" s="1118"/>
      <c r="MIJ24" s="1115"/>
      <c r="MIK24" s="1116"/>
      <c r="MIL24" s="1117"/>
      <c r="MIM24" s="1118"/>
      <c r="MIN24" s="1115"/>
      <c r="MIO24" s="1116"/>
      <c r="MIP24" s="1117"/>
      <c r="MIQ24" s="1118"/>
      <c r="MIR24" s="1115"/>
      <c r="MIS24" s="1116"/>
      <c r="MIT24" s="1117"/>
      <c r="MIU24" s="1118"/>
      <c r="MIV24" s="1115"/>
      <c r="MIW24" s="1116"/>
      <c r="MIX24" s="1117"/>
      <c r="MIY24" s="1118"/>
      <c r="MIZ24" s="1115"/>
      <c r="MJA24" s="1116"/>
      <c r="MJB24" s="1117"/>
      <c r="MJC24" s="1118"/>
      <c r="MJD24" s="1115"/>
      <c r="MJE24" s="1116"/>
      <c r="MJF24" s="1117"/>
      <c r="MJG24" s="1118"/>
      <c r="MJH24" s="1115"/>
      <c r="MJI24" s="1116"/>
      <c r="MJJ24" s="1117"/>
      <c r="MJK24" s="1118"/>
      <c r="MJL24" s="1115"/>
      <c r="MJM24" s="1116"/>
      <c r="MJN24" s="1117"/>
      <c r="MJO24" s="1118"/>
      <c r="MJP24" s="1115"/>
      <c r="MJQ24" s="1116"/>
      <c r="MJR24" s="1117"/>
      <c r="MJS24" s="1118"/>
      <c r="MJT24" s="1115"/>
      <c r="MJU24" s="1116"/>
      <c r="MJV24" s="1117"/>
      <c r="MJW24" s="1118"/>
      <c r="MJX24" s="1115"/>
      <c r="MJY24" s="1116"/>
      <c r="MJZ24" s="1117"/>
      <c r="MKA24" s="1118"/>
      <c r="MKB24" s="1115"/>
      <c r="MKC24" s="1116"/>
      <c r="MKD24" s="1117"/>
      <c r="MKE24" s="1118"/>
      <c r="MKF24" s="1115"/>
      <c r="MKG24" s="1116"/>
      <c r="MKH24" s="1117"/>
      <c r="MKI24" s="1118"/>
      <c r="MKJ24" s="1115"/>
      <c r="MKK24" s="1116"/>
      <c r="MKL24" s="1117"/>
      <c r="MKM24" s="1118"/>
      <c r="MKN24" s="1115"/>
      <c r="MKO24" s="1116"/>
      <c r="MKP24" s="1117"/>
      <c r="MKQ24" s="1118"/>
      <c r="MKR24" s="1115"/>
      <c r="MKS24" s="1116"/>
      <c r="MKT24" s="1117"/>
      <c r="MKU24" s="1118"/>
      <c r="MKV24" s="1115"/>
      <c r="MKW24" s="1116"/>
      <c r="MKX24" s="1117"/>
      <c r="MKY24" s="1118"/>
      <c r="MKZ24" s="1115"/>
      <c r="MLA24" s="1116"/>
      <c r="MLB24" s="1117"/>
      <c r="MLC24" s="1118"/>
      <c r="MLD24" s="1115"/>
      <c r="MLE24" s="1116"/>
      <c r="MLF24" s="1117"/>
      <c r="MLG24" s="1118"/>
      <c r="MLH24" s="1115"/>
      <c r="MLI24" s="1116"/>
      <c r="MLJ24" s="1117"/>
      <c r="MLK24" s="1118"/>
      <c r="MLL24" s="1115"/>
      <c r="MLM24" s="1116"/>
      <c r="MLN24" s="1117"/>
      <c r="MLO24" s="1118"/>
      <c r="MLP24" s="1115"/>
      <c r="MLQ24" s="1116"/>
      <c r="MLR24" s="1117"/>
      <c r="MLS24" s="1118"/>
      <c r="MLT24" s="1115"/>
      <c r="MLU24" s="1116"/>
      <c r="MLV24" s="1117"/>
      <c r="MLW24" s="1118"/>
      <c r="MLX24" s="1115"/>
      <c r="MLY24" s="1116"/>
      <c r="MLZ24" s="1117"/>
      <c r="MMA24" s="1118"/>
      <c r="MMB24" s="1115"/>
      <c r="MMC24" s="1116"/>
      <c r="MMD24" s="1117"/>
      <c r="MME24" s="1118"/>
      <c r="MMF24" s="1115"/>
      <c r="MMG24" s="1116"/>
      <c r="MMH24" s="1117"/>
      <c r="MMI24" s="1118"/>
      <c r="MMJ24" s="1115"/>
      <c r="MMK24" s="1116"/>
      <c r="MML24" s="1117"/>
      <c r="MMM24" s="1118"/>
      <c r="MMN24" s="1115"/>
      <c r="MMO24" s="1116"/>
      <c r="MMP24" s="1117"/>
      <c r="MMQ24" s="1118"/>
      <c r="MMR24" s="1115"/>
      <c r="MMS24" s="1116"/>
      <c r="MMT24" s="1117"/>
      <c r="MMU24" s="1118"/>
      <c r="MMV24" s="1115"/>
      <c r="MMW24" s="1116"/>
      <c r="MMX24" s="1117"/>
      <c r="MMY24" s="1118"/>
      <c r="MMZ24" s="1115"/>
      <c r="MNA24" s="1116"/>
      <c r="MNB24" s="1117"/>
      <c r="MNC24" s="1118"/>
      <c r="MND24" s="1115"/>
      <c r="MNE24" s="1116"/>
      <c r="MNF24" s="1117"/>
      <c r="MNG24" s="1118"/>
      <c r="MNH24" s="1115"/>
      <c r="MNI24" s="1116"/>
      <c r="MNJ24" s="1117"/>
      <c r="MNK24" s="1118"/>
      <c r="MNL24" s="1115"/>
      <c r="MNM24" s="1116"/>
      <c r="MNN24" s="1117"/>
      <c r="MNO24" s="1118"/>
      <c r="MNP24" s="1115"/>
      <c r="MNQ24" s="1116"/>
      <c r="MNR24" s="1117"/>
      <c r="MNS24" s="1118"/>
      <c r="MNT24" s="1115"/>
      <c r="MNU24" s="1116"/>
      <c r="MNV24" s="1117"/>
      <c r="MNW24" s="1118"/>
      <c r="MNX24" s="1115"/>
      <c r="MNY24" s="1116"/>
      <c r="MNZ24" s="1117"/>
      <c r="MOA24" s="1118"/>
      <c r="MOB24" s="1115"/>
      <c r="MOC24" s="1116"/>
      <c r="MOD24" s="1117"/>
      <c r="MOE24" s="1118"/>
      <c r="MOF24" s="1115"/>
      <c r="MOG24" s="1116"/>
      <c r="MOH24" s="1117"/>
      <c r="MOI24" s="1118"/>
      <c r="MOJ24" s="1115"/>
      <c r="MOK24" s="1116"/>
      <c r="MOL24" s="1117"/>
      <c r="MOM24" s="1118"/>
      <c r="MON24" s="1115"/>
      <c r="MOO24" s="1116"/>
      <c r="MOP24" s="1117"/>
      <c r="MOQ24" s="1118"/>
      <c r="MOR24" s="1115"/>
      <c r="MOS24" s="1116"/>
      <c r="MOT24" s="1117"/>
      <c r="MOU24" s="1118"/>
      <c r="MOV24" s="1115"/>
      <c r="MOW24" s="1116"/>
      <c r="MOX24" s="1117"/>
      <c r="MOY24" s="1118"/>
      <c r="MOZ24" s="1115"/>
      <c r="MPA24" s="1116"/>
      <c r="MPB24" s="1117"/>
      <c r="MPC24" s="1118"/>
      <c r="MPD24" s="1115"/>
      <c r="MPE24" s="1116"/>
      <c r="MPF24" s="1117"/>
      <c r="MPG24" s="1118"/>
      <c r="MPH24" s="1115"/>
      <c r="MPI24" s="1116"/>
      <c r="MPJ24" s="1117"/>
      <c r="MPK24" s="1118"/>
      <c r="MPL24" s="1115"/>
      <c r="MPM24" s="1116"/>
      <c r="MPN24" s="1117"/>
      <c r="MPO24" s="1118"/>
      <c r="MPP24" s="1115"/>
      <c r="MPQ24" s="1116"/>
      <c r="MPR24" s="1117"/>
      <c r="MPS24" s="1118"/>
      <c r="MPT24" s="1115"/>
      <c r="MPU24" s="1116"/>
      <c r="MPV24" s="1117"/>
      <c r="MPW24" s="1118"/>
      <c r="MPX24" s="1115"/>
      <c r="MPY24" s="1116"/>
      <c r="MPZ24" s="1117"/>
      <c r="MQA24" s="1118"/>
      <c r="MQB24" s="1115"/>
      <c r="MQC24" s="1116"/>
      <c r="MQD24" s="1117"/>
      <c r="MQE24" s="1118"/>
      <c r="MQF24" s="1115"/>
      <c r="MQG24" s="1116"/>
      <c r="MQH24" s="1117"/>
      <c r="MQI24" s="1118"/>
      <c r="MQJ24" s="1115"/>
      <c r="MQK24" s="1116"/>
      <c r="MQL24" s="1117"/>
      <c r="MQM24" s="1118"/>
      <c r="MQN24" s="1115"/>
      <c r="MQO24" s="1116"/>
      <c r="MQP24" s="1117"/>
      <c r="MQQ24" s="1118"/>
      <c r="MQR24" s="1115"/>
      <c r="MQS24" s="1116"/>
      <c r="MQT24" s="1117"/>
      <c r="MQU24" s="1118"/>
      <c r="MQV24" s="1115"/>
      <c r="MQW24" s="1116"/>
      <c r="MQX24" s="1117"/>
      <c r="MQY24" s="1118"/>
      <c r="MQZ24" s="1115"/>
      <c r="MRA24" s="1116"/>
      <c r="MRB24" s="1117"/>
      <c r="MRC24" s="1118"/>
      <c r="MRD24" s="1115"/>
      <c r="MRE24" s="1116"/>
      <c r="MRF24" s="1117"/>
      <c r="MRG24" s="1118"/>
      <c r="MRH24" s="1115"/>
      <c r="MRI24" s="1116"/>
      <c r="MRJ24" s="1117"/>
      <c r="MRK24" s="1118"/>
      <c r="MRL24" s="1115"/>
      <c r="MRM24" s="1116"/>
      <c r="MRN24" s="1117"/>
      <c r="MRO24" s="1118"/>
      <c r="MRP24" s="1115"/>
      <c r="MRQ24" s="1116"/>
      <c r="MRR24" s="1117"/>
      <c r="MRS24" s="1118"/>
      <c r="MRT24" s="1115"/>
      <c r="MRU24" s="1116"/>
      <c r="MRV24" s="1117"/>
      <c r="MRW24" s="1118"/>
      <c r="MRX24" s="1115"/>
      <c r="MRY24" s="1116"/>
      <c r="MRZ24" s="1117"/>
      <c r="MSA24" s="1118"/>
      <c r="MSB24" s="1115"/>
      <c r="MSC24" s="1116"/>
      <c r="MSD24" s="1117"/>
      <c r="MSE24" s="1118"/>
      <c r="MSF24" s="1115"/>
      <c r="MSG24" s="1116"/>
      <c r="MSH24" s="1117"/>
      <c r="MSI24" s="1118"/>
      <c r="MSJ24" s="1115"/>
      <c r="MSK24" s="1116"/>
      <c r="MSL24" s="1117"/>
      <c r="MSM24" s="1118"/>
      <c r="MSN24" s="1115"/>
      <c r="MSO24" s="1116"/>
      <c r="MSP24" s="1117"/>
      <c r="MSQ24" s="1118"/>
      <c r="MSR24" s="1115"/>
      <c r="MSS24" s="1116"/>
      <c r="MST24" s="1117"/>
      <c r="MSU24" s="1118"/>
      <c r="MSV24" s="1115"/>
      <c r="MSW24" s="1116"/>
      <c r="MSX24" s="1117"/>
      <c r="MSY24" s="1118"/>
      <c r="MSZ24" s="1115"/>
      <c r="MTA24" s="1116"/>
      <c r="MTB24" s="1117"/>
      <c r="MTC24" s="1118"/>
      <c r="MTD24" s="1115"/>
      <c r="MTE24" s="1116"/>
      <c r="MTF24" s="1117"/>
      <c r="MTG24" s="1118"/>
      <c r="MTH24" s="1115"/>
      <c r="MTI24" s="1116"/>
      <c r="MTJ24" s="1117"/>
      <c r="MTK24" s="1118"/>
      <c r="MTL24" s="1115"/>
      <c r="MTM24" s="1116"/>
      <c r="MTN24" s="1117"/>
      <c r="MTO24" s="1118"/>
      <c r="MTP24" s="1115"/>
      <c r="MTQ24" s="1116"/>
      <c r="MTR24" s="1117"/>
      <c r="MTS24" s="1118"/>
      <c r="MTT24" s="1115"/>
      <c r="MTU24" s="1116"/>
      <c r="MTV24" s="1117"/>
      <c r="MTW24" s="1118"/>
      <c r="MTX24" s="1115"/>
      <c r="MTY24" s="1116"/>
      <c r="MTZ24" s="1117"/>
      <c r="MUA24" s="1118"/>
      <c r="MUB24" s="1115"/>
      <c r="MUC24" s="1116"/>
      <c r="MUD24" s="1117"/>
      <c r="MUE24" s="1118"/>
      <c r="MUF24" s="1115"/>
      <c r="MUG24" s="1116"/>
      <c r="MUH24" s="1117"/>
      <c r="MUI24" s="1118"/>
      <c r="MUJ24" s="1115"/>
      <c r="MUK24" s="1116"/>
      <c r="MUL24" s="1117"/>
      <c r="MUM24" s="1118"/>
      <c r="MUN24" s="1115"/>
      <c r="MUO24" s="1116"/>
      <c r="MUP24" s="1117"/>
      <c r="MUQ24" s="1118"/>
      <c r="MUR24" s="1115"/>
      <c r="MUS24" s="1116"/>
      <c r="MUT24" s="1117"/>
      <c r="MUU24" s="1118"/>
      <c r="MUV24" s="1115"/>
      <c r="MUW24" s="1116"/>
      <c r="MUX24" s="1117"/>
      <c r="MUY24" s="1118"/>
      <c r="MUZ24" s="1115"/>
      <c r="MVA24" s="1116"/>
      <c r="MVB24" s="1117"/>
      <c r="MVC24" s="1118"/>
      <c r="MVD24" s="1115"/>
      <c r="MVE24" s="1116"/>
      <c r="MVF24" s="1117"/>
      <c r="MVG24" s="1118"/>
      <c r="MVH24" s="1115"/>
      <c r="MVI24" s="1116"/>
      <c r="MVJ24" s="1117"/>
      <c r="MVK24" s="1118"/>
      <c r="MVL24" s="1115"/>
      <c r="MVM24" s="1116"/>
      <c r="MVN24" s="1117"/>
      <c r="MVO24" s="1118"/>
      <c r="MVP24" s="1115"/>
      <c r="MVQ24" s="1116"/>
      <c r="MVR24" s="1117"/>
      <c r="MVS24" s="1118"/>
      <c r="MVT24" s="1115"/>
      <c r="MVU24" s="1116"/>
      <c r="MVV24" s="1117"/>
      <c r="MVW24" s="1118"/>
      <c r="MVX24" s="1115"/>
      <c r="MVY24" s="1116"/>
      <c r="MVZ24" s="1117"/>
      <c r="MWA24" s="1118"/>
      <c r="MWB24" s="1115"/>
      <c r="MWC24" s="1116"/>
      <c r="MWD24" s="1117"/>
      <c r="MWE24" s="1118"/>
      <c r="MWF24" s="1115"/>
      <c r="MWG24" s="1116"/>
      <c r="MWH24" s="1117"/>
      <c r="MWI24" s="1118"/>
      <c r="MWJ24" s="1115"/>
      <c r="MWK24" s="1116"/>
      <c r="MWL24" s="1117"/>
      <c r="MWM24" s="1118"/>
      <c r="MWN24" s="1115"/>
      <c r="MWO24" s="1116"/>
      <c r="MWP24" s="1117"/>
      <c r="MWQ24" s="1118"/>
      <c r="MWR24" s="1115"/>
      <c r="MWS24" s="1116"/>
      <c r="MWT24" s="1117"/>
      <c r="MWU24" s="1118"/>
      <c r="MWV24" s="1115"/>
      <c r="MWW24" s="1116"/>
      <c r="MWX24" s="1117"/>
      <c r="MWY24" s="1118"/>
      <c r="MWZ24" s="1115"/>
      <c r="MXA24" s="1116"/>
      <c r="MXB24" s="1117"/>
      <c r="MXC24" s="1118"/>
      <c r="MXD24" s="1115"/>
      <c r="MXE24" s="1116"/>
      <c r="MXF24" s="1117"/>
      <c r="MXG24" s="1118"/>
      <c r="MXH24" s="1115"/>
      <c r="MXI24" s="1116"/>
      <c r="MXJ24" s="1117"/>
      <c r="MXK24" s="1118"/>
      <c r="MXL24" s="1115"/>
      <c r="MXM24" s="1116"/>
      <c r="MXN24" s="1117"/>
      <c r="MXO24" s="1118"/>
      <c r="MXP24" s="1115"/>
      <c r="MXQ24" s="1116"/>
      <c r="MXR24" s="1117"/>
      <c r="MXS24" s="1118"/>
      <c r="MXT24" s="1115"/>
      <c r="MXU24" s="1116"/>
      <c r="MXV24" s="1117"/>
      <c r="MXW24" s="1118"/>
      <c r="MXX24" s="1115"/>
      <c r="MXY24" s="1116"/>
      <c r="MXZ24" s="1117"/>
      <c r="MYA24" s="1118"/>
      <c r="MYB24" s="1115"/>
      <c r="MYC24" s="1116"/>
      <c r="MYD24" s="1117"/>
      <c r="MYE24" s="1118"/>
      <c r="MYF24" s="1115"/>
      <c r="MYG24" s="1116"/>
      <c r="MYH24" s="1117"/>
      <c r="MYI24" s="1118"/>
      <c r="MYJ24" s="1115"/>
      <c r="MYK24" s="1116"/>
      <c r="MYL24" s="1117"/>
      <c r="MYM24" s="1118"/>
      <c r="MYN24" s="1115"/>
      <c r="MYO24" s="1116"/>
      <c r="MYP24" s="1117"/>
      <c r="MYQ24" s="1118"/>
      <c r="MYR24" s="1115"/>
      <c r="MYS24" s="1116"/>
      <c r="MYT24" s="1117"/>
      <c r="MYU24" s="1118"/>
      <c r="MYV24" s="1115"/>
      <c r="MYW24" s="1116"/>
      <c r="MYX24" s="1117"/>
      <c r="MYY24" s="1118"/>
      <c r="MYZ24" s="1115"/>
      <c r="MZA24" s="1116"/>
      <c r="MZB24" s="1117"/>
      <c r="MZC24" s="1118"/>
      <c r="MZD24" s="1115"/>
      <c r="MZE24" s="1116"/>
      <c r="MZF24" s="1117"/>
      <c r="MZG24" s="1118"/>
      <c r="MZH24" s="1115"/>
      <c r="MZI24" s="1116"/>
      <c r="MZJ24" s="1117"/>
      <c r="MZK24" s="1118"/>
      <c r="MZL24" s="1115"/>
      <c r="MZM24" s="1116"/>
      <c r="MZN24" s="1117"/>
      <c r="MZO24" s="1118"/>
      <c r="MZP24" s="1115"/>
      <c r="MZQ24" s="1116"/>
      <c r="MZR24" s="1117"/>
      <c r="MZS24" s="1118"/>
      <c r="MZT24" s="1115"/>
      <c r="MZU24" s="1116"/>
      <c r="MZV24" s="1117"/>
      <c r="MZW24" s="1118"/>
      <c r="MZX24" s="1115"/>
      <c r="MZY24" s="1116"/>
      <c r="MZZ24" s="1117"/>
      <c r="NAA24" s="1118"/>
      <c r="NAB24" s="1115"/>
      <c r="NAC24" s="1116"/>
      <c r="NAD24" s="1117"/>
      <c r="NAE24" s="1118"/>
      <c r="NAF24" s="1115"/>
      <c r="NAG24" s="1116"/>
      <c r="NAH24" s="1117"/>
      <c r="NAI24" s="1118"/>
      <c r="NAJ24" s="1115"/>
      <c r="NAK24" s="1116"/>
      <c r="NAL24" s="1117"/>
      <c r="NAM24" s="1118"/>
      <c r="NAN24" s="1115"/>
      <c r="NAO24" s="1116"/>
      <c r="NAP24" s="1117"/>
      <c r="NAQ24" s="1118"/>
      <c r="NAR24" s="1115"/>
      <c r="NAS24" s="1116"/>
      <c r="NAT24" s="1117"/>
      <c r="NAU24" s="1118"/>
      <c r="NAV24" s="1115"/>
      <c r="NAW24" s="1116"/>
      <c r="NAX24" s="1117"/>
      <c r="NAY24" s="1118"/>
      <c r="NAZ24" s="1115"/>
      <c r="NBA24" s="1116"/>
      <c r="NBB24" s="1117"/>
      <c r="NBC24" s="1118"/>
      <c r="NBD24" s="1115"/>
      <c r="NBE24" s="1116"/>
      <c r="NBF24" s="1117"/>
      <c r="NBG24" s="1118"/>
      <c r="NBH24" s="1115"/>
      <c r="NBI24" s="1116"/>
      <c r="NBJ24" s="1117"/>
      <c r="NBK24" s="1118"/>
      <c r="NBL24" s="1115"/>
      <c r="NBM24" s="1116"/>
      <c r="NBN24" s="1117"/>
      <c r="NBO24" s="1118"/>
      <c r="NBP24" s="1115"/>
      <c r="NBQ24" s="1116"/>
      <c r="NBR24" s="1117"/>
      <c r="NBS24" s="1118"/>
      <c r="NBT24" s="1115"/>
      <c r="NBU24" s="1116"/>
      <c r="NBV24" s="1117"/>
      <c r="NBW24" s="1118"/>
      <c r="NBX24" s="1115"/>
      <c r="NBY24" s="1116"/>
      <c r="NBZ24" s="1117"/>
      <c r="NCA24" s="1118"/>
      <c r="NCB24" s="1115"/>
      <c r="NCC24" s="1116"/>
      <c r="NCD24" s="1117"/>
      <c r="NCE24" s="1118"/>
      <c r="NCF24" s="1115"/>
      <c r="NCG24" s="1116"/>
      <c r="NCH24" s="1117"/>
      <c r="NCI24" s="1118"/>
      <c r="NCJ24" s="1115"/>
      <c r="NCK24" s="1116"/>
      <c r="NCL24" s="1117"/>
      <c r="NCM24" s="1118"/>
      <c r="NCN24" s="1115"/>
      <c r="NCO24" s="1116"/>
      <c r="NCP24" s="1117"/>
      <c r="NCQ24" s="1118"/>
      <c r="NCR24" s="1115"/>
      <c r="NCS24" s="1116"/>
      <c r="NCT24" s="1117"/>
      <c r="NCU24" s="1118"/>
      <c r="NCV24" s="1115"/>
      <c r="NCW24" s="1116"/>
      <c r="NCX24" s="1117"/>
      <c r="NCY24" s="1118"/>
      <c r="NCZ24" s="1115"/>
      <c r="NDA24" s="1116"/>
      <c r="NDB24" s="1117"/>
      <c r="NDC24" s="1118"/>
      <c r="NDD24" s="1115"/>
      <c r="NDE24" s="1116"/>
      <c r="NDF24" s="1117"/>
      <c r="NDG24" s="1118"/>
      <c r="NDH24" s="1115"/>
      <c r="NDI24" s="1116"/>
      <c r="NDJ24" s="1117"/>
      <c r="NDK24" s="1118"/>
      <c r="NDL24" s="1115"/>
      <c r="NDM24" s="1116"/>
      <c r="NDN24" s="1117"/>
      <c r="NDO24" s="1118"/>
      <c r="NDP24" s="1115"/>
      <c r="NDQ24" s="1116"/>
      <c r="NDR24" s="1117"/>
      <c r="NDS24" s="1118"/>
      <c r="NDT24" s="1115"/>
      <c r="NDU24" s="1116"/>
      <c r="NDV24" s="1117"/>
      <c r="NDW24" s="1118"/>
      <c r="NDX24" s="1115"/>
      <c r="NDY24" s="1116"/>
      <c r="NDZ24" s="1117"/>
      <c r="NEA24" s="1118"/>
      <c r="NEB24" s="1115"/>
      <c r="NEC24" s="1116"/>
      <c r="NED24" s="1117"/>
      <c r="NEE24" s="1118"/>
      <c r="NEF24" s="1115"/>
      <c r="NEG24" s="1116"/>
      <c r="NEH24" s="1117"/>
      <c r="NEI24" s="1118"/>
      <c r="NEJ24" s="1115"/>
      <c r="NEK24" s="1116"/>
      <c r="NEL24" s="1117"/>
      <c r="NEM24" s="1118"/>
      <c r="NEN24" s="1115"/>
      <c r="NEO24" s="1116"/>
      <c r="NEP24" s="1117"/>
      <c r="NEQ24" s="1118"/>
      <c r="NER24" s="1115"/>
      <c r="NES24" s="1116"/>
      <c r="NET24" s="1117"/>
      <c r="NEU24" s="1118"/>
      <c r="NEV24" s="1115"/>
      <c r="NEW24" s="1116"/>
      <c r="NEX24" s="1117"/>
      <c r="NEY24" s="1118"/>
      <c r="NEZ24" s="1115"/>
      <c r="NFA24" s="1116"/>
      <c r="NFB24" s="1117"/>
      <c r="NFC24" s="1118"/>
      <c r="NFD24" s="1115"/>
      <c r="NFE24" s="1116"/>
      <c r="NFF24" s="1117"/>
      <c r="NFG24" s="1118"/>
      <c r="NFH24" s="1115"/>
      <c r="NFI24" s="1116"/>
      <c r="NFJ24" s="1117"/>
      <c r="NFK24" s="1118"/>
      <c r="NFL24" s="1115"/>
      <c r="NFM24" s="1116"/>
      <c r="NFN24" s="1117"/>
      <c r="NFO24" s="1118"/>
      <c r="NFP24" s="1115"/>
      <c r="NFQ24" s="1116"/>
      <c r="NFR24" s="1117"/>
      <c r="NFS24" s="1118"/>
      <c r="NFT24" s="1115"/>
      <c r="NFU24" s="1116"/>
      <c r="NFV24" s="1117"/>
      <c r="NFW24" s="1118"/>
      <c r="NFX24" s="1115"/>
      <c r="NFY24" s="1116"/>
      <c r="NFZ24" s="1117"/>
      <c r="NGA24" s="1118"/>
      <c r="NGB24" s="1115"/>
      <c r="NGC24" s="1116"/>
      <c r="NGD24" s="1117"/>
      <c r="NGE24" s="1118"/>
      <c r="NGF24" s="1115"/>
      <c r="NGG24" s="1116"/>
      <c r="NGH24" s="1117"/>
      <c r="NGI24" s="1118"/>
      <c r="NGJ24" s="1115"/>
      <c r="NGK24" s="1116"/>
      <c r="NGL24" s="1117"/>
      <c r="NGM24" s="1118"/>
      <c r="NGN24" s="1115"/>
      <c r="NGO24" s="1116"/>
      <c r="NGP24" s="1117"/>
      <c r="NGQ24" s="1118"/>
      <c r="NGR24" s="1115"/>
      <c r="NGS24" s="1116"/>
      <c r="NGT24" s="1117"/>
      <c r="NGU24" s="1118"/>
      <c r="NGV24" s="1115"/>
      <c r="NGW24" s="1116"/>
      <c r="NGX24" s="1117"/>
      <c r="NGY24" s="1118"/>
      <c r="NGZ24" s="1115"/>
      <c r="NHA24" s="1116"/>
      <c r="NHB24" s="1117"/>
      <c r="NHC24" s="1118"/>
      <c r="NHD24" s="1115"/>
      <c r="NHE24" s="1116"/>
      <c r="NHF24" s="1117"/>
      <c r="NHG24" s="1118"/>
      <c r="NHH24" s="1115"/>
      <c r="NHI24" s="1116"/>
      <c r="NHJ24" s="1117"/>
      <c r="NHK24" s="1118"/>
      <c r="NHL24" s="1115"/>
      <c r="NHM24" s="1116"/>
      <c r="NHN24" s="1117"/>
      <c r="NHO24" s="1118"/>
      <c r="NHP24" s="1115"/>
      <c r="NHQ24" s="1116"/>
      <c r="NHR24" s="1117"/>
      <c r="NHS24" s="1118"/>
      <c r="NHT24" s="1115"/>
      <c r="NHU24" s="1116"/>
      <c r="NHV24" s="1117"/>
      <c r="NHW24" s="1118"/>
      <c r="NHX24" s="1115"/>
      <c r="NHY24" s="1116"/>
      <c r="NHZ24" s="1117"/>
      <c r="NIA24" s="1118"/>
      <c r="NIB24" s="1115"/>
      <c r="NIC24" s="1116"/>
      <c r="NID24" s="1117"/>
      <c r="NIE24" s="1118"/>
      <c r="NIF24" s="1115"/>
      <c r="NIG24" s="1116"/>
      <c r="NIH24" s="1117"/>
      <c r="NII24" s="1118"/>
      <c r="NIJ24" s="1115"/>
      <c r="NIK24" s="1116"/>
      <c r="NIL24" s="1117"/>
      <c r="NIM24" s="1118"/>
      <c r="NIN24" s="1115"/>
      <c r="NIO24" s="1116"/>
      <c r="NIP24" s="1117"/>
      <c r="NIQ24" s="1118"/>
      <c r="NIR24" s="1115"/>
      <c r="NIS24" s="1116"/>
      <c r="NIT24" s="1117"/>
      <c r="NIU24" s="1118"/>
      <c r="NIV24" s="1115"/>
      <c r="NIW24" s="1116"/>
      <c r="NIX24" s="1117"/>
      <c r="NIY24" s="1118"/>
      <c r="NIZ24" s="1115"/>
      <c r="NJA24" s="1116"/>
      <c r="NJB24" s="1117"/>
      <c r="NJC24" s="1118"/>
      <c r="NJD24" s="1115"/>
      <c r="NJE24" s="1116"/>
      <c r="NJF24" s="1117"/>
      <c r="NJG24" s="1118"/>
      <c r="NJH24" s="1115"/>
      <c r="NJI24" s="1116"/>
      <c r="NJJ24" s="1117"/>
      <c r="NJK24" s="1118"/>
      <c r="NJL24" s="1115"/>
      <c r="NJM24" s="1116"/>
      <c r="NJN24" s="1117"/>
      <c r="NJO24" s="1118"/>
      <c r="NJP24" s="1115"/>
      <c r="NJQ24" s="1116"/>
      <c r="NJR24" s="1117"/>
      <c r="NJS24" s="1118"/>
      <c r="NJT24" s="1115"/>
      <c r="NJU24" s="1116"/>
      <c r="NJV24" s="1117"/>
      <c r="NJW24" s="1118"/>
      <c r="NJX24" s="1115"/>
      <c r="NJY24" s="1116"/>
      <c r="NJZ24" s="1117"/>
      <c r="NKA24" s="1118"/>
      <c r="NKB24" s="1115"/>
      <c r="NKC24" s="1116"/>
      <c r="NKD24" s="1117"/>
      <c r="NKE24" s="1118"/>
      <c r="NKF24" s="1115"/>
      <c r="NKG24" s="1116"/>
      <c r="NKH24" s="1117"/>
      <c r="NKI24" s="1118"/>
      <c r="NKJ24" s="1115"/>
      <c r="NKK24" s="1116"/>
      <c r="NKL24" s="1117"/>
      <c r="NKM24" s="1118"/>
      <c r="NKN24" s="1115"/>
      <c r="NKO24" s="1116"/>
      <c r="NKP24" s="1117"/>
      <c r="NKQ24" s="1118"/>
      <c r="NKR24" s="1115"/>
      <c r="NKS24" s="1116"/>
      <c r="NKT24" s="1117"/>
      <c r="NKU24" s="1118"/>
      <c r="NKV24" s="1115"/>
      <c r="NKW24" s="1116"/>
      <c r="NKX24" s="1117"/>
      <c r="NKY24" s="1118"/>
      <c r="NKZ24" s="1115"/>
      <c r="NLA24" s="1116"/>
      <c r="NLB24" s="1117"/>
      <c r="NLC24" s="1118"/>
      <c r="NLD24" s="1115"/>
      <c r="NLE24" s="1116"/>
      <c r="NLF24" s="1117"/>
      <c r="NLG24" s="1118"/>
      <c r="NLH24" s="1115"/>
      <c r="NLI24" s="1116"/>
      <c r="NLJ24" s="1117"/>
      <c r="NLK24" s="1118"/>
      <c r="NLL24" s="1115"/>
      <c r="NLM24" s="1116"/>
      <c r="NLN24" s="1117"/>
      <c r="NLO24" s="1118"/>
      <c r="NLP24" s="1115"/>
      <c r="NLQ24" s="1116"/>
      <c r="NLR24" s="1117"/>
      <c r="NLS24" s="1118"/>
      <c r="NLT24" s="1115"/>
      <c r="NLU24" s="1116"/>
      <c r="NLV24" s="1117"/>
      <c r="NLW24" s="1118"/>
      <c r="NLX24" s="1115"/>
      <c r="NLY24" s="1116"/>
      <c r="NLZ24" s="1117"/>
      <c r="NMA24" s="1118"/>
      <c r="NMB24" s="1115"/>
      <c r="NMC24" s="1116"/>
      <c r="NMD24" s="1117"/>
      <c r="NME24" s="1118"/>
      <c r="NMF24" s="1115"/>
      <c r="NMG24" s="1116"/>
      <c r="NMH24" s="1117"/>
      <c r="NMI24" s="1118"/>
      <c r="NMJ24" s="1115"/>
      <c r="NMK24" s="1116"/>
      <c r="NML24" s="1117"/>
      <c r="NMM24" s="1118"/>
      <c r="NMN24" s="1115"/>
      <c r="NMO24" s="1116"/>
      <c r="NMP24" s="1117"/>
      <c r="NMQ24" s="1118"/>
      <c r="NMR24" s="1115"/>
      <c r="NMS24" s="1116"/>
      <c r="NMT24" s="1117"/>
      <c r="NMU24" s="1118"/>
      <c r="NMV24" s="1115"/>
      <c r="NMW24" s="1116"/>
      <c r="NMX24" s="1117"/>
      <c r="NMY24" s="1118"/>
      <c r="NMZ24" s="1115"/>
      <c r="NNA24" s="1116"/>
      <c r="NNB24" s="1117"/>
      <c r="NNC24" s="1118"/>
      <c r="NND24" s="1115"/>
      <c r="NNE24" s="1116"/>
      <c r="NNF24" s="1117"/>
      <c r="NNG24" s="1118"/>
      <c r="NNH24" s="1115"/>
      <c r="NNI24" s="1116"/>
      <c r="NNJ24" s="1117"/>
      <c r="NNK24" s="1118"/>
      <c r="NNL24" s="1115"/>
      <c r="NNM24" s="1116"/>
      <c r="NNN24" s="1117"/>
      <c r="NNO24" s="1118"/>
      <c r="NNP24" s="1115"/>
      <c r="NNQ24" s="1116"/>
      <c r="NNR24" s="1117"/>
      <c r="NNS24" s="1118"/>
      <c r="NNT24" s="1115"/>
      <c r="NNU24" s="1116"/>
      <c r="NNV24" s="1117"/>
      <c r="NNW24" s="1118"/>
      <c r="NNX24" s="1115"/>
      <c r="NNY24" s="1116"/>
      <c r="NNZ24" s="1117"/>
      <c r="NOA24" s="1118"/>
      <c r="NOB24" s="1115"/>
      <c r="NOC24" s="1116"/>
      <c r="NOD24" s="1117"/>
      <c r="NOE24" s="1118"/>
      <c r="NOF24" s="1115"/>
      <c r="NOG24" s="1116"/>
      <c r="NOH24" s="1117"/>
      <c r="NOI24" s="1118"/>
      <c r="NOJ24" s="1115"/>
      <c r="NOK24" s="1116"/>
      <c r="NOL24" s="1117"/>
      <c r="NOM24" s="1118"/>
      <c r="NON24" s="1115"/>
      <c r="NOO24" s="1116"/>
      <c r="NOP24" s="1117"/>
      <c r="NOQ24" s="1118"/>
      <c r="NOR24" s="1115"/>
      <c r="NOS24" s="1116"/>
      <c r="NOT24" s="1117"/>
      <c r="NOU24" s="1118"/>
      <c r="NOV24" s="1115"/>
      <c r="NOW24" s="1116"/>
      <c r="NOX24" s="1117"/>
      <c r="NOY24" s="1118"/>
      <c r="NOZ24" s="1115"/>
      <c r="NPA24" s="1116"/>
      <c r="NPB24" s="1117"/>
      <c r="NPC24" s="1118"/>
      <c r="NPD24" s="1115"/>
      <c r="NPE24" s="1116"/>
      <c r="NPF24" s="1117"/>
      <c r="NPG24" s="1118"/>
      <c r="NPH24" s="1115"/>
      <c r="NPI24" s="1116"/>
      <c r="NPJ24" s="1117"/>
      <c r="NPK24" s="1118"/>
      <c r="NPL24" s="1115"/>
      <c r="NPM24" s="1116"/>
      <c r="NPN24" s="1117"/>
      <c r="NPO24" s="1118"/>
      <c r="NPP24" s="1115"/>
      <c r="NPQ24" s="1116"/>
      <c r="NPR24" s="1117"/>
      <c r="NPS24" s="1118"/>
      <c r="NPT24" s="1115"/>
      <c r="NPU24" s="1116"/>
      <c r="NPV24" s="1117"/>
      <c r="NPW24" s="1118"/>
      <c r="NPX24" s="1115"/>
      <c r="NPY24" s="1116"/>
      <c r="NPZ24" s="1117"/>
      <c r="NQA24" s="1118"/>
      <c r="NQB24" s="1115"/>
      <c r="NQC24" s="1116"/>
      <c r="NQD24" s="1117"/>
      <c r="NQE24" s="1118"/>
      <c r="NQF24" s="1115"/>
      <c r="NQG24" s="1116"/>
      <c r="NQH24" s="1117"/>
      <c r="NQI24" s="1118"/>
      <c r="NQJ24" s="1115"/>
      <c r="NQK24" s="1116"/>
      <c r="NQL24" s="1117"/>
      <c r="NQM24" s="1118"/>
      <c r="NQN24" s="1115"/>
      <c r="NQO24" s="1116"/>
      <c r="NQP24" s="1117"/>
      <c r="NQQ24" s="1118"/>
      <c r="NQR24" s="1115"/>
      <c r="NQS24" s="1116"/>
      <c r="NQT24" s="1117"/>
      <c r="NQU24" s="1118"/>
      <c r="NQV24" s="1115"/>
      <c r="NQW24" s="1116"/>
      <c r="NQX24" s="1117"/>
      <c r="NQY24" s="1118"/>
      <c r="NQZ24" s="1115"/>
      <c r="NRA24" s="1116"/>
      <c r="NRB24" s="1117"/>
      <c r="NRC24" s="1118"/>
      <c r="NRD24" s="1115"/>
      <c r="NRE24" s="1116"/>
      <c r="NRF24" s="1117"/>
      <c r="NRG24" s="1118"/>
      <c r="NRH24" s="1115"/>
      <c r="NRI24" s="1116"/>
      <c r="NRJ24" s="1117"/>
      <c r="NRK24" s="1118"/>
      <c r="NRL24" s="1115"/>
      <c r="NRM24" s="1116"/>
      <c r="NRN24" s="1117"/>
      <c r="NRO24" s="1118"/>
      <c r="NRP24" s="1115"/>
      <c r="NRQ24" s="1116"/>
      <c r="NRR24" s="1117"/>
      <c r="NRS24" s="1118"/>
      <c r="NRT24" s="1115"/>
      <c r="NRU24" s="1116"/>
      <c r="NRV24" s="1117"/>
      <c r="NRW24" s="1118"/>
      <c r="NRX24" s="1115"/>
      <c r="NRY24" s="1116"/>
      <c r="NRZ24" s="1117"/>
      <c r="NSA24" s="1118"/>
      <c r="NSB24" s="1115"/>
      <c r="NSC24" s="1116"/>
      <c r="NSD24" s="1117"/>
      <c r="NSE24" s="1118"/>
      <c r="NSF24" s="1115"/>
      <c r="NSG24" s="1116"/>
      <c r="NSH24" s="1117"/>
      <c r="NSI24" s="1118"/>
      <c r="NSJ24" s="1115"/>
      <c r="NSK24" s="1116"/>
      <c r="NSL24" s="1117"/>
      <c r="NSM24" s="1118"/>
      <c r="NSN24" s="1115"/>
      <c r="NSO24" s="1116"/>
      <c r="NSP24" s="1117"/>
      <c r="NSQ24" s="1118"/>
      <c r="NSR24" s="1115"/>
      <c r="NSS24" s="1116"/>
      <c r="NST24" s="1117"/>
      <c r="NSU24" s="1118"/>
      <c r="NSV24" s="1115"/>
      <c r="NSW24" s="1116"/>
      <c r="NSX24" s="1117"/>
      <c r="NSY24" s="1118"/>
      <c r="NSZ24" s="1115"/>
      <c r="NTA24" s="1116"/>
      <c r="NTB24" s="1117"/>
      <c r="NTC24" s="1118"/>
      <c r="NTD24" s="1115"/>
      <c r="NTE24" s="1116"/>
      <c r="NTF24" s="1117"/>
      <c r="NTG24" s="1118"/>
      <c r="NTH24" s="1115"/>
      <c r="NTI24" s="1116"/>
      <c r="NTJ24" s="1117"/>
      <c r="NTK24" s="1118"/>
      <c r="NTL24" s="1115"/>
      <c r="NTM24" s="1116"/>
      <c r="NTN24" s="1117"/>
      <c r="NTO24" s="1118"/>
      <c r="NTP24" s="1115"/>
      <c r="NTQ24" s="1116"/>
      <c r="NTR24" s="1117"/>
      <c r="NTS24" s="1118"/>
      <c r="NTT24" s="1115"/>
      <c r="NTU24" s="1116"/>
      <c r="NTV24" s="1117"/>
      <c r="NTW24" s="1118"/>
      <c r="NTX24" s="1115"/>
      <c r="NTY24" s="1116"/>
      <c r="NTZ24" s="1117"/>
      <c r="NUA24" s="1118"/>
      <c r="NUB24" s="1115"/>
      <c r="NUC24" s="1116"/>
      <c r="NUD24" s="1117"/>
      <c r="NUE24" s="1118"/>
      <c r="NUF24" s="1115"/>
      <c r="NUG24" s="1116"/>
      <c r="NUH24" s="1117"/>
      <c r="NUI24" s="1118"/>
      <c r="NUJ24" s="1115"/>
      <c r="NUK24" s="1116"/>
      <c r="NUL24" s="1117"/>
      <c r="NUM24" s="1118"/>
      <c r="NUN24" s="1115"/>
      <c r="NUO24" s="1116"/>
      <c r="NUP24" s="1117"/>
      <c r="NUQ24" s="1118"/>
      <c r="NUR24" s="1115"/>
      <c r="NUS24" s="1116"/>
      <c r="NUT24" s="1117"/>
      <c r="NUU24" s="1118"/>
      <c r="NUV24" s="1115"/>
      <c r="NUW24" s="1116"/>
      <c r="NUX24" s="1117"/>
      <c r="NUY24" s="1118"/>
      <c r="NUZ24" s="1115"/>
      <c r="NVA24" s="1116"/>
      <c r="NVB24" s="1117"/>
      <c r="NVC24" s="1118"/>
      <c r="NVD24" s="1115"/>
      <c r="NVE24" s="1116"/>
      <c r="NVF24" s="1117"/>
      <c r="NVG24" s="1118"/>
      <c r="NVH24" s="1115"/>
      <c r="NVI24" s="1116"/>
      <c r="NVJ24" s="1117"/>
      <c r="NVK24" s="1118"/>
      <c r="NVL24" s="1115"/>
      <c r="NVM24" s="1116"/>
      <c r="NVN24" s="1117"/>
      <c r="NVO24" s="1118"/>
      <c r="NVP24" s="1115"/>
      <c r="NVQ24" s="1116"/>
      <c r="NVR24" s="1117"/>
      <c r="NVS24" s="1118"/>
      <c r="NVT24" s="1115"/>
      <c r="NVU24" s="1116"/>
      <c r="NVV24" s="1117"/>
      <c r="NVW24" s="1118"/>
      <c r="NVX24" s="1115"/>
      <c r="NVY24" s="1116"/>
      <c r="NVZ24" s="1117"/>
      <c r="NWA24" s="1118"/>
      <c r="NWB24" s="1115"/>
      <c r="NWC24" s="1116"/>
      <c r="NWD24" s="1117"/>
      <c r="NWE24" s="1118"/>
      <c r="NWF24" s="1115"/>
      <c r="NWG24" s="1116"/>
      <c r="NWH24" s="1117"/>
      <c r="NWI24" s="1118"/>
      <c r="NWJ24" s="1115"/>
      <c r="NWK24" s="1116"/>
      <c r="NWL24" s="1117"/>
      <c r="NWM24" s="1118"/>
      <c r="NWN24" s="1115"/>
      <c r="NWO24" s="1116"/>
      <c r="NWP24" s="1117"/>
      <c r="NWQ24" s="1118"/>
      <c r="NWR24" s="1115"/>
      <c r="NWS24" s="1116"/>
      <c r="NWT24" s="1117"/>
      <c r="NWU24" s="1118"/>
      <c r="NWV24" s="1115"/>
      <c r="NWW24" s="1116"/>
      <c r="NWX24" s="1117"/>
      <c r="NWY24" s="1118"/>
      <c r="NWZ24" s="1115"/>
      <c r="NXA24" s="1116"/>
      <c r="NXB24" s="1117"/>
      <c r="NXC24" s="1118"/>
      <c r="NXD24" s="1115"/>
      <c r="NXE24" s="1116"/>
      <c r="NXF24" s="1117"/>
      <c r="NXG24" s="1118"/>
      <c r="NXH24" s="1115"/>
      <c r="NXI24" s="1116"/>
      <c r="NXJ24" s="1117"/>
      <c r="NXK24" s="1118"/>
      <c r="NXL24" s="1115"/>
      <c r="NXM24" s="1116"/>
      <c r="NXN24" s="1117"/>
      <c r="NXO24" s="1118"/>
      <c r="NXP24" s="1115"/>
      <c r="NXQ24" s="1116"/>
      <c r="NXR24" s="1117"/>
      <c r="NXS24" s="1118"/>
      <c r="NXT24" s="1115"/>
      <c r="NXU24" s="1116"/>
      <c r="NXV24" s="1117"/>
      <c r="NXW24" s="1118"/>
      <c r="NXX24" s="1115"/>
      <c r="NXY24" s="1116"/>
      <c r="NXZ24" s="1117"/>
      <c r="NYA24" s="1118"/>
      <c r="NYB24" s="1115"/>
      <c r="NYC24" s="1116"/>
      <c r="NYD24" s="1117"/>
      <c r="NYE24" s="1118"/>
      <c r="NYF24" s="1115"/>
      <c r="NYG24" s="1116"/>
      <c r="NYH24" s="1117"/>
      <c r="NYI24" s="1118"/>
      <c r="NYJ24" s="1115"/>
      <c r="NYK24" s="1116"/>
      <c r="NYL24" s="1117"/>
      <c r="NYM24" s="1118"/>
      <c r="NYN24" s="1115"/>
      <c r="NYO24" s="1116"/>
      <c r="NYP24" s="1117"/>
      <c r="NYQ24" s="1118"/>
      <c r="NYR24" s="1115"/>
      <c r="NYS24" s="1116"/>
      <c r="NYT24" s="1117"/>
      <c r="NYU24" s="1118"/>
      <c r="NYV24" s="1115"/>
      <c r="NYW24" s="1116"/>
      <c r="NYX24" s="1117"/>
      <c r="NYY24" s="1118"/>
      <c r="NYZ24" s="1115"/>
      <c r="NZA24" s="1116"/>
      <c r="NZB24" s="1117"/>
      <c r="NZC24" s="1118"/>
      <c r="NZD24" s="1115"/>
      <c r="NZE24" s="1116"/>
      <c r="NZF24" s="1117"/>
      <c r="NZG24" s="1118"/>
      <c r="NZH24" s="1115"/>
      <c r="NZI24" s="1116"/>
      <c r="NZJ24" s="1117"/>
      <c r="NZK24" s="1118"/>
      <c r="NZL24" s="1115"/>
      <c r="NZM24" s="1116"/>
      <c r="NZN24" s="1117"/>
      <c r="NZO24" s="1118"/>
      <c r="NZP24" s="1115"/>
      <c r="NZQ24" s="1116"/>
      <c r="NZR24" s="1117"/>
      <c r="NZS24" s="1118"/>
      <c r="NZT24" s="1115"/>
      <c r="NZU24" s="1116"/>
      <c r="NZV24" s="1117"/>
      <c r="NZW24" s="1118"/>
      <c r="NZX24" s="1115"/>
      <c r="NZY24" s="1116"/>
      <c r="NZZ24" s="1117"/>
      <c r="OAA24" s="1118"/>
      <c r="OAB24" s="1115"/>
      <c r="OAC24" s="1116"/>
      <c r="OAD24" s="1117"/>
      <c r="OAE24" s="1118"/>
      <c r="OAF24" s="1115"/>
      <c r="OAG24" s="1116"/>
      <c r="OAH24" s="1117"/>
      <c r="OAI24" s="1118"/>
      <c r="OAJ24" s="1115"/>
      <c r="OAK24" s="1116"/>
      <c r="OAL24" s="1117"/>
      <c r="OAM24" s="1118"/>
      <c r="OAN24" s="1115"/>
      <c r="OAO24" s="1116"/>
      <c r="OAP24" s="1117"/>
      <c r="OAQ24" s="1118"/>
      <c r="OAR24" s="1115"/>
      <c r="OAS24" s="1116"/>
      <c r="OAT24" s="1117"/>
      <c r="OAU24" s="1118"/>
      <c r="OAV24" s="1115"/>
      <c r="OAW24" s="1116"/>
      <c r="OAX24" s="1117"/>
      <c r="OAY24" s="1118"/>
      <c r="OAZ24" s="1115"/>
      <c r="OBA24" s="1116"/>
      <c r="OBB24" s="1117"/>
      <c r="OBC24" s="1118"/>
      <c r="OBD24" s="1115"/>
      <c r="OBE24" s="1116"/>
      <c r="OBF24" s="1117"/>
      <c r="OBG24" s="1118"/>
      <c r="OBH24" s="1115"/>
      <c r="OBI24" s="1116"/>
      <c r="OBJ24" s="1117"/>
      <c r="OBK24" s="1118"/>
      <c r="OBL24" s="1115"/>
      <c r="OBM24" s="1116"/>
      <c r="OBN24" s="1117"/>
      <c r="OBO24" s="1118"/>
      <c r="OBP24" s="1115"/>
      <c r="OBQ24" s="1116"/>
      <c r="OBR24" s="1117"/>
      <c r="OBS24" s="1118"/>
      <c r="OBT24" s="1115"/>
      <c r="OBU24" s="1116"/>
      <c r="OBV24" s="1117"/>
      <c r="OBW24" s="1118"/>
      <c r="OBX24" s="1115"/>
      <c r="OBY24" s="1116"/>
      <c r="OBZ24" s="1117"/>
      <c r="OCA24" s="1118"/>
      <c r="OCB24" s="1115"/>
      <c r="OCC24" s="1116"/>
      <c r="OCD24" s="1117"/>
      <c r="OCE24" s="1118"/>
      <c r="OCF24" s="1115"/>
      <c r="OCG24" s="1116"/>
      <c r="OCH24" s="1117"/>
      <c r="OCI24" s="1118"/>
      <c r="OCJ24" s="1115"/>
      <c r="OCK24" s="1116"/>
      <c r="OCL24" s="1117"/>
      <c r="OCM24" s="1118"/>
      <c r="OCN24" s="1115"/>
      <c r="OCO24" s="1116"/>
      <c r="OCP24" s="1117"/>
      <c r="OCQ24" s="1118"/>
      <c r="OCR24" s="1115"/>
      <c r="OCS24" s="1116"/>
      <c r="OCT24" s="1117"/>
      <c r="OCU24" s="1118"/>
      <c r="OCV24" s="1115"/>
      <c r="OCW24" s="1116"/>
      <c r="OCX24" s="1117"/>
      <c r="OCY24" s="1118"/>
      <c r="OCZ24" s="1115"/>
      <c r="ODA24" s="1116"/>
      <c r="ODB24" s="1117"/>
      <c r="ODC24" s="1118"/>
      <c r="ODD24" s="1115"/>
      <c r="ODE24" s="1116"/>
      <c r="ODF24" s="1117"/>
      <c r="ODG24" s="1118"/>
      <c r="ODH24" s="1115"/>
      <c r="ODI24" s="1116"/>
      <c r="ODJ24" s="1117"/>
      <c r="ODK24" s="1118"/>
      <c r="ODL24" s="1115"/>
      <c r="ODM24" s="1116"/>
      <c r="ODN24" s="1117"/>
      <c r="ODO24" s="1118"/>
      <c r="ODP24" s="1115"/>
      <c r="ODQ24" s="1116"/>
      <c r="ODR24" s="1117"/>
      <c r="ODS24" s="1118"/>
      <c r="ODT24" s="1115"/>
      <c r="ODU24" s="1116"/>
      <c r="ODV24" s="1117"/>
      <c r="ODW24" s="1118"/>
      <c r="ODX24" s="1115"/>
      <c r="ODY24" s="1116"/>
      <c r="ODZ24" s="1117"/>
      <c r="OEA24" s="1118"/>
      <c r="OEB24" s="1115"/>
      <c r="OEC24" s="1116"/>
      <c r="OED24" s="1117"/>
      <c r="OEE24" s="1118"/>
      <c r="OEF24" s="1115"/>
      <c r="OEG24" s="1116"/>
      <c r="OEH24" s="1117"/>
      <c r="OEI24" s="1118"/>
      <c r="OEJ24" s="1115"/>
      <c r="OEK24" s="1116"/>
      <c r="OEL24" s="1117"/>
      <c r="OEM24" s="1118"/>
      <c r="OEN24" s="1115"/>
      <c r="OEO24" s="1116"/>
      <c r="OEP24" s="1117"/>
      <c r="OEQ24" s="1118"/>
      <c r="OER24" s="1115"/>
      <c r="OES24" s="1116"/>
      <c r="OET24" s="1117"/>
      <c r="OEU24" s="1118"/>
      <c r="OEV24" s="1115"/>
      <c r="OEW24" s="1116"/>
      <c r="OEX24" s="1117"/>
      <c r="OEY24" s="1118"/>
      <c r="OEZ24" s="1115"/>
      <c r="OFA24" s="1116"/>
      <c r="OFB24" s="1117"/>
      <c r="OFC24" s="1118"/>
      <c r="OFD24" s="1115"/>
      <c r="OFE24" s="1116"/>
      <c r="OFF24" s="1117"/>
      <c r="OFG24" s="1118"/>
      <c r="OFH24" s="1115"/>
      <c r="OFI24" s="1116"/>
      <c r="OFJ24" s="1117"/>
      <c r="OFK24" s="1118"/>
      <c r="OFL24" s="1115"/>
      <c r="OFM24" s="1116"/>
      <c r="OFN24" s="1117"/>
      <c r="OFO24" s="1118"/>
      <c r="OFP24" s="1115"/>
      <c r="OFQ24" s="1116"/>
      <c r="OFR24" s="1117"/>
      <c r="OFS24" s="1118"/>
      <c r="OFT24" s="1115"/>
      <c r="OFU24" s="1116"/>
      <c r="OFV24" s="1117"/>
      <c r="OFW24" s="1118"/>
      <c r="OFX24" s="1115"/>
      <c r="OFY24" s="1116"/>
      <c r="OFZ24" s="1117"/>
      <c r="OGA24" s="1118"/>
      <c r="OGB24" s="1115"/>
      <c r="OGC24" s="1116"/>
      <c r="OGD24" s="1117"/>
      <c r="OGE24" s="1118"/>
      <c r="OGF24" s="1115"/>
      <c r="OGG24" s="1116"/>
      <c r="OGH24" s="1117"/>
      <c r="OGI24" s="1118"/>
      <c r="OGJ24" s="1115"/>
      <c r="OGK24" s="1116"/>
      <c r="OGL24" s="1117"/>
      <c r="OGM24" s="1118"/>
      <c r="OGN24" s="1115"/>
      <c r="OGO24" s="1116"/>
      <c r="OGP24" s="1117"/>
      <c r="OGQ24" s="1118"/>
      <c r="OGR24" s="1115"/>
      <c r="OGS24" s="1116"/>
      <c r="OGT24" s="1117"/>
      <c r="OGU24" s="1118"/>
      <c r="OGV24" s="1115"/>
      <c r="OGW24" s="1116"/>
      <c r="OGX24" s="1117"/>
      <c r="OGY24" s="1118"/>
      <c r="OGZ24" s="1115"/>
      <c r="OHA24" s="1116"/>
      <c r="OHB24" s="1117"/>
      <c r="OHC24" s="1118"/>
      <c r="OHD24" s="1115"/>
      <c r="OHE24" s="1116"/>
      <c r="OHF24" s="1117"/>
      <c r="OHG24" s="1118"/>
      <c r="OHH24" s="1115"/>
      <c r="OHI24" s="1116"/>
      <c r="OHJ24" s="1117"/>
      <c r="OHK24" s="1118"/>
      <c r="OHL24" s="1115"/>
      <c r="OHM24" s="1116"/>
      <c r="OHN24" s="1117"/>
      <c r="OHO24" s="1118"/>
      <c r="OHP24" s="1115"/>
      <c r="OHQ24" s="1116"/>
      <c r="OHR24" s="1117"/>
      <c r="OHS24" s="1118"/>
      <c r="OHT24" s="1115"/>
      <c r="OHU24" s="1116"/>
      <c r="OHV24" s="1117"/>
      <c r="OHW24" s="1118"/>
      <c r="OHX24" s="1115"/>
      <c r="OHY24" s="1116"/>
      <c r="OHZ24" s="1117"/>
      <c r="OIA24" s="1118"/>
      <c r="OIB24" s="1115"/>
      <c r="OIC24" s="1116"/>
      <c r="OID24" s="1117"/>
      <c r="OIE24" s="1118"/>
      <c r="OIF24" s="1115"/>
      <c r="OIG24" s="1116"/>
      <c r="OIH24" s="1117"/>
      <c r="OII24" s="1118"/>
      <c r="OIJ24" s="1115"/>
      <c r="OIK24" s="1116"/>
      <c r="OIL24" s="1117"/>
      <c r="OIM24" s="1118"/>
      <c r="OIN24" s="1115"/>
      <c r="OIO24" s="1116"/>
      <c r="OIP24" s="1117"/>
      <c r="OIQ24" s="1118"/>
      <c r="OIR24" s="1115"/>
      <c r="OIS24" s="1116"/>
      <c r="OIT24" s="1117"/>
      <c r="OIU24" s="1118"/>
      <c r="OIV24" s="1115"/>
      <c r="OIW24" s="1116"/>
      <c r="OIX24" s="1117"/>
      <c r="OIY24" s="1118"/>
      <c r="OIZ24" s="1115"/>
      <c r="OJA24" s="1116"/>
      <c r="OJB24" s="1117"/>
      <c r="OJC24" s="1118"/>
      <c r="OJD24" s="1115"/>
      <c r="OJE24" s="1116"/>
      <c r="OJF24" s="1117"/>
      <c r="OJG24" s="1118"/>
      <c r="OJH24" s="1115"/>
      <c r="OJI24" s="1116"/>
      <c r="OJJ24" s="1117"/>
      <c r="OJK24" s="1118"/>
      <c r="OJL24" s="1115"/>
      <c r="OJM24" s="1116"/>
      <c r="OJN24" s="1117"/>
      <c r="OJO24" s="1118"/>
      <c r="OJP24" s="1115"/>
      <c r="OJQ24" s="1116"/>
      <c r="OJR24" s="1117"/>
      <c r="OJS24" s="1118"/>
      <c r="OJT24" s="1115"/>
      <c r="OJU24" s="1116"/>
      <c r="OJV24" s="1117"/>
      <c r="OJW24" s="1118"/>
      <c r="OJX24" s="1115"/>
      <c r="OJY24" s="1116"/>
      <c r="OJZ24" s="1117"/>
      <c r="OKA24" s="1118"/>
      <c r="OKB24" s="1115"/>
      <c r="OKC24" s="1116"/>
      <c r="OKD24" s="1117"/>
      <c r="OKE24" s="1118"/>
      <c r="OKF24" s="1115"/>
      <c r="OKG24" s="1116"/>
      <c r="OKH24" s="1117"/>
      <c r="OKI24" s="1118"/>
      <c r="OKJ24" s="1115"/>
      <c r="OKK24" s="1116"/>
      <c r="OKL24" s="1117"/>
      <c r="OKM24" s="1118"/>
      <c r="OKN24" s="1115"/>
      <c r="OKO24" s="1116"/>
      <c r="OKP24" s="1117"/>
      <c r="OKQ24" s="1118"/>
      <c r="OKR24" s="1115"/>
      <c r="OKS24" s="1116"/>
      <c r="OKT24" s="1117"/>
      <c r="OKU24" s="1118"/>
      <c r="OKV24" s="1115"/>
      <c r="OKW24" s="1116"/>
      <c r="OKX24" s="1117"/>
      <c r="OKY24" s="1118"/>
      <c r="OKZ24" s="1115"/>
      <c r="OLA24" s="1116"/>
      <c r="OLB24" s="1117"/>
      <c r="OLC24" s="1118"/>
      <c r="OLD24" s="1115"/>
      <c r="OLE24" s="1116"/>
      <c r="OLF24" s="1117"/>
      <c r="OLG24" s="1118"/>
      <c r="OLH24" s="1115"/>
      <c r="OLI24" s="1116"/>
      <c r="OLJ24" s="1117"/>
      <c r="OLK24" s="1118"/>
      <c r="OLL24" s="1115"/>
      <c r="OLM24" s="1116"/>
      <c r="OLN24" s="1117"/>
      <c r="OLO24" s="1118"/>
      <c r="OLP24" s="1115"/>
      <c r="OLQ24" s="1116"/>
      <c r="OLR24" s="1117"/>
      <c r="OLS24" s="1118"/>
      <c r="OLT24" s="1115"/>
      <c r="OLU24" s="1116"/>
      <c r="OLV24" s="1117"/>
      <c r="OLW24" s="1118"/>
      <c r="OLX24" s="1115"/>
      <c r="OLY24" s="1116"/>
      <c r="OLZ24" s="1117"/>
      <c r="OMA24" s="1118"/>
      <c r="OMB24" s="1115"/>
      <c r="OMC24" s="1116"/>
      <c r="OMD24" s="1117"/>
      <c r="OME24" s="1118"/>
      <c r="OMF24" s="1115"/>
      <c r="OMG24" s="1116"/>
      <c r="OMH24" s="1117"/>
      <c r="OMI24" s="1118"/>
      <c r="OMJ24" s="1115"/>
      <c r="OMK24" s="1116"/>
      <c r="OML24" s="1117"/>
      <c r="OMM24" s="1118"/>
      <c r="OMN24" s="1115"/>
      <c r="OMO24" s="1116"/>
      <c r="OMP24" s="1117"/>
      <c r="OMQ24" s="1118"/>
      <c r="OMR24" s="1115"/>
      <c r="OMS24" s="1116"/>
      <c r="OMT24" s="1117"/>
      <c r="OMU24" s="1118"/>
      <c r="OMV24" s="1115"/>
      <c r="OMW24" s="1116"/>
      <c r="OMX24" s="1117"/>
      <c r="OMY24" s="1118"/>
      <c r="OMZ24" s="1115"/>
      <c r="ONA24" s="1116"/>
      <c r="ONB24" s="1117"/>
      <c r="ONC24" s="1118"/>
      <c r="OND24" s="1115"/>
      <c r="ONE24" s="1116"/>
      <c r="ONF24" s="1117"/>
      <c r="ONG24" s="1118"/>
      <c r="ONH24" s="1115"/>
      <c r="ONI24" s="1116"/>
      <c r="ONJ24" s="1117"/>
      <c r="ONK24" s="1118"/>
      <c r="ONL24" s="1115"/>
      <c r="ONM24" s="1116"/>
      <c r="ONN24" s="1117"/>
      <c r="ONO24" s="1118"/>
      <c r="ONP24" s="1115"/>
      <c r="ONQ24" s="1116"/>
      <c r="ONR24" s="1117"/>
      <c r="ONS24" s="1118"/>
      <c r="ONT24" s="1115"/>
      <c r="ONU24" s="1116"/>
      <c r="ONV24" s="1117"/>
      <c r="ONW24" s="1118"/>
      <c r="ONX24" s="1115"/>
      <c r="ONY24" s="1116"/>
      <c r="ONZ24" s="1117"/>
      <c r="OOA24" s="1118"/>
      <c r="OOB24" s="1115"/>
      <c r="OOC24" s="1116"/>
      <c r="OOD24" s="1117"/>
      <c r="OOE24" s="1118"/>
      <c r="OOF24" s="1115"/>
      <c r="OOG24" s="1116"/>
      <c r="OOH24" s="1117"/>
      <c r="OOI24" s="1118"/>
      <c r="OOJ24" s="1115"/>
      <c r="OOK24" s="1116"/>
      <c r="OOL24" s="1117"/>
      <c r="OOM24" s="1118"/>
      <c r="OON24" s="1115"/>
      <c r="OOO24" s="1116"/>
      <c r="OOP24" s="1117"/>
      <c r="OOQ24" s="1118"/>
      <c r="OOR24" s="1115"/>
      <c r="OOS24" s="1116"/>
      <c r="OOT24" s="1117"/>
      <c r="OOU24" s="1118"/>
      <c r="OOV24" s="1115"/>
      <c r="OOW24" s="1116"/>
      <c r="OOX24" s="1117"/>
      <c r="OOY24" s="1118"/>
      <c r="OOZ24" s="1115"/>
      <c r="OPA24" s="1116"/>
      <c r="OPB24" s="1117"/>
      <c r="OPC24" s="1118"/>
      <c r="OPD24" s="1115"/>
      <c r="OPE24" s="1116"/>
      <c r="OPF24" s="1117"/>
      <c r="OPG24" s="1118"/>
      <c r="OPH24" s="1115"/>
      <c r="OPI24" s="1116"/>
      <c r="OPJ24" s="1117"/>
      <c r="OPK24" s="1118"/>
      <c r="OPL24" s="1115"/>
      <c r="OPM24" s="1116"/>
      <c r="OPN24" s="1117"/>
      <c r="OPO24" s="1118"/>
      <c r="OPP24" s="1115"/>
      <c r="OPQ24" s="1116"/>
      <c r="OPR24" s="1117"/>
      <c r="OPS24" s="1118"/>
      <c r="OPT24" s="1115"/>
      <c r="OPU24" s="1116"/>
      <c r="OPV24" s="1117"/>
      <c r="OPW24" s="1118"/>
      <c r="OPX24" s="1115"/>
      <c r="OPY24" s="1116"/>
      <c r="OPZ24" s="1117"/>
      <c r="OQA24" s="1118"/>
      <c r="OQB24" s="1115"/>
      <c r="OQC24" s="1116"/>
      <c r="OQD24" s="1117"/>
      <c r="OQE24" s="1118"/>
      <c r="OQF24" s="1115"/>
      <c r="OQG24" s="1116"/>
      <c r="OQH24" s="1117"/>
      <c r="OQI24" s="1118"/>
      <c r="OQJ24" s="1115"/>
      <c r="OQK24" s="1116"/>
      <c r="OQL24" s="1117"/>
      <c r="OQM24" s="1118"/>
      <c r="OQN24" s="1115"/>
      <c r="OQO24" s="1116"/>
      <c r="OQP24" s="1117"/>
      <c r="OQQ24" s="1118"/>
      <c r="OQR24" s="1115"/>
      <c r="OQS24" s="1116"/>
      <c r="OQT24" s="1117"/>
      <c r="OQU24" s="1118"/>
      <c r="OQV24" s="1115"/>
      <c r="OQW24" s="1116"/>
      <c r="OQX24" s="1117"/>
      <c r="OQY24" s="1118"/>
      <c r="OQZ24" s="1115"/>
      <c r="ORA24" s="1116"/>
      <c r="ORB24" s="1117"/>
      <c r="ORC24" s="1118"/>
      <c r="ORD24" s="1115"/>
      <c r="ORE24" s="1116"/>
      <c r="ORF24" s="1117"/>
      <c r="ORG24" s="1118"/>
      <c r="ORH24" s="1115"/>
      <c r="ORI24" s="1116"/>
      <c r="ORJ24" s="1117"/>
      <c r="ORK24" s="1118"/>
      <c r="ORL24" s="1115"/>
      <c r="ORM24" s="1116"/>
      <c r="ORN24" s="1117"/>
      <c r="ORO24" s="1118"/>
      <c r="ORP24" s="1115"/>
      <c r="ORQ24" s="1116"/>
      <c r="ORR24" s="1117"/>
      <c r="ORS24" s="1118"/>
      <c r="ORT24" s="1115"/>
      <c r="ORU24" s="1116"/>
      <c r="ORV24" s="1117"/>
      <c r="ORW24" s="1118"/>
      <c r="ORX24" s="1115"/>
      <c r="ORY24" s="1116"/>
      <c r="ORZ24" s="1117"/>
      <c r="OSA24" s="1118"/>
      <c r="OSB24" s="1115"/>
      <c r="OSC24" s="1116"/>
      <c r="OSD24" s="1117"/>
      <c r="OSE24" s="1118"/>
      <c r="OSF24" s="1115"/>
      <c r="OSG24" s="1116"/>
      <c r="OSH24" s="1117"/>
      <c r="OSI24" s="1118"/>
      <c r="OSJ24" s="1115"/>
      <c r="OSK24" s="1116"/>
      <c r="OSL24" s="1117"/>
      <c r="OSM24" s="1118"/>
      <c r="OSN24" s="1115"/>
      <c r="OSO24" s="1116"/>
      <c r="OSP24" s="1117"/>
      <c r="OSQ24" s="1118"/>
      <c r="OSR24" s="1115"/>
      <c r="OSS24" s="1116"/>
      <c r="OST24" s="1117"/>
      <c r="OSU24" s="1118"/>
      <c r="OSV24" s="1115"/>
      <c r="OSW24" s="1116"/>
      <c r="OSX24" s="1117"/>
      <c r="OSY24" s="1118"/>
      <c r="OSZ24" s="1115"/>
      <c r="OTA24" s="1116"/>
      <c r="OTB24" s="1117"/>
      <c r="OTC24" s="1118"/>
      <c r="OTD24" s="1115"/>
      <c r="OTE24" s="1116"/>
      <c r="OTF24" s="1117"/>
      <c r="OTG24" s="1118"/>
      <c r="OTH24" s="1115"/>
      <c r="OTI24" s="1116"/>
      <c r="OTJ24" s="1117"/>
      <c r="OTK24" s="1118"/>
      <c r="OTL24" s="1115"/>
      <c r="OTM24" s="1116"/>
      <c r="OTN24" s="1117"/>
      <c r="OTO24" s="1118"/>
      <c r="OTP24" s="1115"/>
      <c r="OTQ24" s="1116"/>
      <c r="OTR24" s="1117"/>
      <c r="OTS24" s="1118"/>
      <c r="OTT24" s="1115"/>
      <c r="OTU24" s="1116"/>
      <c r="OTV24" s="1117"/>
      <c r="OTW24" s="1118"/>
      <c r="OTX24" s="1115"/>
      <c r="OTY24" s="1116"/>
      <c r="OTZ24" s="1117"/>
      <c r="OUA24" s="1118"/>
      <c r="OUB24" s="1115"/>
      <c r="OUC24" s="1116"/>
      <c r="OUD24" s="1117"/>
      <c r="OUE24" s="1118"/>
      <c r="OUF24" s="1115"/>
      <c r="OUG24" s="1116"/>
      <c r="OUH24" s="1117"/>
      <c r="OUI24" s="1118"/>
      <c r="OUJ24" s="1115"/>
      <c r="OUK24" s="1116"/>
      <c r="OUL24" s="1117"/>
      <c r="OUM24" s="1118"/>
      <c r="OUN24" s="1115"/>
      <c r="OUO24" s="1116"/>
      <c r="OUP24" s="1117"/>
      <c r="OUQ24" s="1118"/>
      <c r="OUR24" s="1115"/>
      <c r="OUS24" s="1116"/>
      <c r="OUT24" s="1117"/>
      <c r="OUU24" s="1118"/>
      <c r="OUV24" s="1115"/>
      <c r="OUW24" s="1116"/>
      <c r="OUX24" s="1117"/>
      <c r="OUY24" s="1118"/>
      <c r="OUZ24" s="1115"/>
      <c r="OVA24" s="1116"/>
      <c r="OVB24" s="1117"/>
      <c r="OVC24" s="1118"/>
      <c r="OVD24" s="1115"/>
      <c r="OVE24" s="1116"/>
      <c r="OVF24" s="1117"/>
      <c r="OVG24" s="1118"/>
      <c r="OVH24" s="1115"/>
      <c r="OVI24" s="1116"/>
      <c r="OVJ24" s="1117"/>
      <c r="OVK24" s="1118"/>
      <c r="OVL24" s="1115"/>
      <c r="OVM24" s="1116"/>
      <c r="OVN24" s="1117"/>
      <c r="OVO24" s="1118"/>
      <c r="OVP24" s="1115"/>
      <c r="OVQ24" s="1116"/>
      <c r="OVR24" s="1117"/>
      <c r="OVS24" s="1118"/>
      <c r="OVT24" s="1115"/>
      <c r="OVU24" s="1116"/>
      <c r="OVV24" s="1117"/>
      <c r="OVW24" s="1118"/>
      <c r="OVX24" s="1115"/>
      <c r="OVY24" s="1116"/>
      <c r="OVZ24" s="1117"/>
      <c r="OWA24" s="1118"/>
      <c r="OWB24" s="1115"/>
      <c r="OWC24" s="1116"/>
      <c r="OWD24" s="1117"/>
      <c r="OWE24" s="1118"/>
      <c r="OWF24" s="1115"/>
      <c r="OWG24" s="1116"/>
      <c r="OWH24" s="1117"/>
      <c r="OWI24" s="1118"/>
      <c r="OWJ24" s="1115"/>
      <c r="OWK24" s="1116"/>
      <c r="OWL24" s="1117"/>
      <c r="OWM24" s="1118"/>
      <c r="OWN24" s="1115"/>
      <c r="OWO24" s="1116"/>
      <c r="OWP24" s="1117"/>
      <c r="OWQ24" s="1118"/>
      <c r="OWR24" s="1115"/>
      <c r="OWS24" s="1116"/>
      <c r="OWT24" s="1117"/>
      <c r="OWU24" s="1118"/>
      <c r="OWV24" s="1115"/>
      <c r="OWW24" s="1116"/>
      <c r="OWX24" s="1117"/>
      <c r="OWY24" s="1118"/>
      <c r="OWZ24" s="1115"/>
      <c r="OXA24" s="1116"/>
      <c r="OXB24" s="1117"/>
      <c r="OXC24" s="1118"/>
      <c r="OXD24" s="1115"/>
      <c r="OXE24" s="1116"/>
      <c r="OXF24" s="1117"/>
      <c r="OXG24" s="1118"/>
      <c r="OXH24" s="1115"/>
      <c r="OXI24" s="1116"/>
      <c r="OXJ24" s="1117"/>
      <c r="OXK24" s="1118"/>
      <c r="OXL24" s="1115"/>
      <c r="OXM24" s="1116"/>
      <c r="OXN24" s="1117"/>
      <c r="OXO24" s="1118"/>
      <c r="OXP24" s="1115"/>
      <c r="OXQ24" s="1116"/>
      <c r="OXR24" s="1117"/>
      <c r="OXS24" s="1118"/>
      <c r="OXT24" s="1115"/>
      <c r="OXU24" s="1116"/>
      <c r="OXV24" s="1117"/>
      <c r="OXW24" s="1118"/>
      <c r="OXX24" s="1115"/>
      <c r="OXY24" s="1116"/>
      <c r="OXZ24" s="1117"/>
      <c r="OYA24" s="1118"/>
      <c r="OYB24" s="1115"/>
      <c r="OYC24" s="1116"/>
      <c r="OYD24" s="1117"/>
      <c r="OYE24" s="1118"/>
      <c r="OYF24" s="1115"/>
      <c r="OYG24" s="1116"/>
      <c r="OYH24" s="1117"/>
      <c r="OYI24" s="1118"/>
      <c r="OYJ24" s="1115"/>
      <c r="OYK24" s="1116"/>
      <c r="OYL24" s="1117"/>
      <c r="OYM24" s="1118"/>
      <c r="OYN24" s="1115"/>
      <c r="OYO24" s="1116"/>
      <c r="OYP24" s="1117"/>
      <c r="OYQ24" s="1118"/>
      <c r="OYR24" s="1115"/>
      <c r="OYS24" s="1116"/>
      <c r="OYT24" s="1117"/>
      <c r="OYU24" s="1118"/>
      <c r="OYV24" s="1115"/>
      <c r="OYW24" s="1116"/>
      <c r="OYX24" s="1117"/>
      <c r="OYY24" s="1118"/>
      <c r="OYZ24" s="1115"/>
      <c r="OZA24" s="1116"/>
      <c r="OZB24" s="1117"/>
      <c r="OZC24" s="1118"/>
      <c r="OZD24" s="1115"/>
      <c r="OZE24" s="1116"/>
      <c r="OZF24" s="1117"/>
      <c r="OZG24" s="1118"/>
      <c r="OZH24" s="1115"/>
      <c r="OZI24" s="1116"/>
      <c r="OZJ24" s="1117"/>
      <c r="OZK24" s="1118"/>
      <c r="OZL24" s="1115"/>
      <c r="OZM24" s="1116"/>
      <c r="OZN24" s="1117"/>
      <c r="OZO24" s="1118"/>
      <c r="OZP24" s="1115"/>
      <c r="OZQ24" s="1116"/>
      <c r="OZR24" s="1117"/>
      <c r="OZS24" s="1118"/>
      <c r="OZT24" s="1115"/>
      <c r="OZU24" s="1116"/>
      <c r="OZV24" s="1117"/>
      <c r="OZW24" s="1118"/>
      <c r="OZX24" s="1115"/>
      <c r="OZY24" s="1116"/>
      <c r="OZZ24" s="1117"/>
      <c r="PAA24" s="1118"/>
      <c r="PAB24" s="1115"/>
      <c r="PAC24" s="1116"/>
      <c r="PAD24" s="1117"/>
      <c r="PAE24" s="1118"/>
      <c r="PAF24" s="1115"/>
      <c r="PAG24" s="1116"/>
      <c r="PAH24" s="1117"/>
      <c r="PAI24" s="1118"/>
      <c r="PAJ24" s="1115"/>
      <c r="PAK24" s="1116"/>
      <c r="PAL24" s="1117"/>
      <c r="PAM24" s="1118"/>
      <c r="PAN24" s="1115"/>
      <c r="PAO24" s="1116"/>
      <c r="PAP24" s="1117"/>
      <c r="PAQ24" s="1118"/>
      <c r="PAR24" s="1115"/>
      <c r="PAS24" s="1116"/>
      <c r="PAT24" s="1117"/>
      <c r="PAU24" s="1118"/>
      <c r="PAV24" s="1115"/>
      <c r="PAW24" s="1116"/>
      <c r="PAX24" s="1117"/>
      <c r="PAY24" s="1118"/>
      <c r="PAZ24" s="1115"/>
      <c r="PBA24" s="1116"/>
      <c r="PBB24" s="1117"/>
      <c r="PBC24" s="1118"/>
      <c r="PBD24" s="1115"/>
      <c r="PBE24" s="1116"/>
      <c r="PBF24" s="1117"/>
      <c r="PBG24" s="1118"/>
      <c r="PBH24" s="1115"/>
      <c r="PBI24" s="1116"/>
      <c r="PBJ24" s="1117"/>
      <c r="PBK24" s="1118"/>
      <c r="PBL24" s="1115"/>
      <c r="PBM24" s="1116"/>
      <c r="PBN24" s="1117"/>
      <c r="PBO24" s="1118"/>
      <c r="PBP24" s="1115"/>
      <c r="PBQ24" s="1116"/>
      <c r="PBR24" s="1117"/>
      <c r="PBS24" s="1118"/>
      <c r="PBT24" s="1115"/>
      <c r="PBU24" s="1116"/>
      <c r="PBV24" s="1117"/>
      <c r="PBW24" s="1118"/>
      <c r="PBX24" s="1115"/>
      <c r="PBY24" s="1116"/>
      <c r="PBZ24" s="1117"/>
      <c r="PCA24" s="1118"/>
      <c r="PCB24" s="1115"/>
      <c r="PCC24" s="1116"/>
      <c r="PCD24" s="1117"/>
      <c r="PCE24" s="1118"/>
      <c r="PCF24" s="1115"/>
      <c r="PCG24" s="1116"/>
      <c r="PCH24" s="1117"/>
      <c r="PCI24" s="1118"/>
      <c r="PCJ24" s="1115"/>
      <c r="PCK24" s="1116"/>
      <c r="PCL24" s="1117"/>
      <c r="PCM24" s="1118"/>
      <c r="PCN24" s="1115"/>
      <c r="PCO24" s="1116"/>
      <c r="PCP24" s="1117"/>
      <c r="PCQ24" s="1118"/>
      <c r="PCR24" s="1115"/>
      <c r="PCS24" s="1116"/>
      <c r="PCT24" s="1117"/>
      <c r="PCU24" s="1118"/>
      <c r="PCV24" s="1115"/>
      <c r="PCW24" s="1116"/>
      <c r="PCX24" s="1117"/>
      <c r="PCY24" s="1118"/>
      <c r="PCZ24" s="1115"/>
      <c r="PDA24" s="1116"/>
      <c r="PDB24" s="1117"/>
      <c r="PDC24" s="1118"/>
      <c r="PDD24" s="1115"/>
      <c r="PDE24" s="1116"/>
      <c r="PDF24" s="1117"/>
      <c r="PDG24" s="1118"/>
      <c r="PDH24" s="1115"/>
      <c r="PDI24" s="1116"/>
      <c r="PDJ24" s="1117"/>
      <c r="PDK24" s="1118"/>
      <c r="PDL24" s="1115"/>
      <c r="PDM24" s="1116"/>
      <c r="PDN24" s="1117"/>
      <c r="PDO24" s="1118"/>
      <c r="PDP24" s="1115"/>
      <c r="PDQ24" s="1116"/>
      <c r="PDR24" s="1117"/>
      <c r="PDS24" s="1118"/>
      <c r="PDT24" s="1115"/>
      <c r="PDU24" s="1116"/>
      <c r="PDV24" s="1117"/>
      <c r="PDW24" s="1118"/>
      <c r="PDX24" s="1115"/>
      <c r="PDY24" s="1116"/>
      <c r="PDZ24" s="1117"/>
      <c r="PEA24" s="1118"/>
      <c r="PEB24" s="1115"/>
      <c r="PEC24" s="1116"/>
      <c r="PED24" s="1117"/>
      <c r="PEE24" s="1118"/>
      <c r="PEF24" s="1115"/>
      <c r="PEG24" s="1116"/>
      <c r="PEH24" s="1117"/>
      <c r="PEI24" s="1118"/>
      <c r="PEJ24" s="1115"/>
      <c r="PEK24" s="1116"/>
      <c r="PEL24" s="1117"/>
      <c r="PEM24" s="1118"/>
      <c r="PEN24" s="1115"/>
      <c r="PEO24" s="1116"/>
      <c r="PEP24" s="1117"/>
      <c r="PEQ24" s="1118"/>
      <c r="PER24" s="1115"/>
      <c r="PES24" s="1116"/>
      <c r="PET24" s="1117"/>
      <c r="PEU24" s="1118"/>
      <c r="PEV24" s="1115"/>
      <c r="PEW24" s="1116"/>
      <c r="PEX24" s="1117"/>
      <c r="PEY24" s="1118"/>
      <c r="PEZ24" s="1115"/>
      <c r="PFA24" s="1116"/>
      <c r="PFB24" s="1117"/>
      <c r="PFC24" s="1118"/>
      <c r="PFD24" s="1115"/>
      <c r="PFE24" s="1116"/>
      <c r="PFF24" s="1117"/>
      <c r="PFG24" s="1118"/>
      <c r="PFH24" s="1115"/>
      <c r="PFI24" s="1116"/>
      <c r="PFJ24" s="1117"/>
      <c r="PFK24" s="1118"/>
      <c r="PFL24" s="1115"/>
      <c r="PFM24" s="1116"/>
      <c r="PFN24" s="1117"/>
      <c r="PFO24" s="1118"/>
      <c r="PFP24" s="1115"/>
      <c r="PFQ24" s="1116"/>
      <c r="PFR24" s="1117"/>
      <c r="PFS24" s="1118"/>
      <c r="PFT24" s="1115"/>
      <c r="PFU24" s="1116"/>
      <c r="PFV24" s="1117"/>
      <c r="PFW24" s="1118"/>
      <c r="PFX24" s="1115"/>
      <c r="PFY24" s="1116"/>
      <c r="PFZ24" s="1117"/>
      <c r="PGA24" s="1118"/>
      <c r="PGB24" s="1115"/>
      <c r="PGC24" s="1116"/>
      <c r="PGD24" s="1117"/>
      <c r="PGE24" s="1118"/>
      <c r="PGF24" s="1115"/>
      <c r="PGG24" s="1116"/>
      <c r="PGH24" s="1117"/>
      <c r="PGI24" s="1118"/>
      <c r="PGJ24" s="1115"/>
      <c r="PGK24" s="1116"/>
      <c r="PGL24" s="1117"/>
      <c r="PGM24" s="1118"/>
      <c r="PGN24" s="1115"/>
      <c r="PGO24" s="1116"/>
      <c r="PGP24" s="1117"/>
      <c r="PGQ24" s="1118"/>
      <c r="PGR24" s="1115"/>
      <c r="PGS24" s="1116"/>
      <c r="PGT24" s="1117"/>
      <c r="PGU24" s="1118"/>
      <c r="PGV24" s="1115"/>
      <c r="PGW24" s="1116"/>
      <c r="PGX24" s="1117"/>
      <c r="PGY24" s="1118"/>
      <c r="PGZ24" s="1115"/>
      <c r="PHA24" s="1116"/>
      <c r="PHB24" s="1117"/>
      <c r="PHC24" s="1118"/>
      <c r="PHD24" s="1115"/>
      <c r="PHE24" s="1116"/>
      <c r="PHF24" s="1117"/>
      <c r="PHG24" s="1118"/>
      <c r="PHH24" s="1115"/>
      <c r="PHI24" s="1116"/>
      <c r="PHJ24" s="1117"/>
      <c r="PHK24" s="1118"/>
      <c r="PHL24" s="1115"/>
      <c r="PHM24" s="1116"/>
      <c r="PHN24" s="1117"/>
      <c r="PHO24" s="1118"/>
      <c r="PHP24" s="1115"/>
      <c r="PHQ24" s="1116"/>
      <c r="PHR24" s="1117"/>
      <c r="PHS24" s="1118"/>
      <c r="PHT24" s="1115"/>
      <c r="PHU24" s="1116"/>
      <c r="PHV24" s="1117"/>
      <c r="PHW24" s="1118"/>
      <c r="PHX24" s="1115"/>
      <c r="PHY24" s="1116"/>
      <c r="PHZ24" s="1117"/>
      <c r="PIA24" s="1118"/>
      <c r="PIB24" s="1115"/>
      <c r="PIC24" s="1116"/>
      <c r="PID24" s="1117"/>
      <c r="PIE24" s="1118"/>
      <c r="PIF24" s="1115"/>
      <c r="PIG24" s="1116"/>
      <c r="PIH24" s="1117"/>
      <c r="PII24" s="1118"/>
      <c r="PIJ24" s="1115"/>
      <c r="PIK24" s="1116"/>
      <c r="PIL24" s="1117"/>
      <c r="PIM24" s="1118"/>
      <c r="PIN24" s="1115"/>
      <c r="PIO24" s="1116"/>
      <c r="PIP24" s="1117"/>
      <c r="PIQ24" s="1118"/>
      <c r="PIR24" s="1115"/>
      <c r="PIS24" s="1116"/>
      <c r="PIT24" s="1117"/>
      <c r="PIU24" s="1118"/>
      <c r="PIV24" s="1115"/>
      <c r="PIW24" s="1116"/>
      <c r="PIX24" s="1117"/>
      <c r="PIY24" s="1118"/>
      <c r="PIZ24" s="1115"/>
      <c r="PJA24" s="1116"/>
      <c r="PJB24" s="1117"/>
      <c r="PJC24" s="1118"/>
      <c r="PJD24" s="1115"/>
      <c r="PJE24" s="1116"/>
      <c r="PJF24" s="1117"/>
      <c r="PJG24" s="1118"/>
      <c r="PJH24" s="1115"/>
      <c r="PJI24" s="1116"/>
      <c r="PJJ24" s="1117"/>
      <c r="PJK24" s="1118"/>
      <c r="PJL24" s="1115"/>
      <c r="PJM24" s="1116"/>
      <c r="PJN24" s="1117"/>
      <c r="PJO24" s="1118"/>
      <c r="PJP24" s="1115"/>
      <c r="PJQ24" s="1116"/>
      <c r="PJR24" s="1117"/>
      <c r="PJS24" s="1118"/>
      <c r="PJT24" s="1115"/>
      <c r="PJU24" s="1116"/>
      <c r="PJV24" s="1117"/>
      <c r="PJW24" s="1118"/>
      <c r="PJX24" s="1115"/>
      <c r="PJY24" s="1116"/>
      <c r="PJZ24" s="1117"/>
      <c r="PKA24" s="1118"/>
      <c r="PKB24" s="1115"/>
      <c r="PKC24" s="1116"/>
      <c r="PKD24" s="1117"/>
      <c r="PKE24" s="1118"/>
      <c r="PKF24" s="1115"/>
      <c r="PKG24" s="1116"/>
      <c r="PKH24" s="1117"/>
      <c r="PKI24" s="1118"/>
      <c r="PKJ24" s="1115"/>
      <c r="PKK24" s="1116"/>
      <c r="PKL24" s="1117"/>
      <c r="PKM24" s="1118"/>
      <c r="PKN24" s="1115"/>
      <c r="PKO24" s="1116"/>
      <c r="PKP24" s="1117"/>
      <c r="PKQ24" s="1118"/>
      <c r="PKR24" s="1115"/>
      <c r="PKS24" s="1116"/>
      <c r="PKT24" s="1117"/>
      <c r="PKU24" s="1118"/>
      <c r="PKV24" s="1115"/>
      <c r="PKW24" s="1116"/>
      <c r="PKX24" s="1117"/>
      <c r="PKY24" s="1118"/>
      <c r="PKZ24" s="1115"/>
      <c r="PLA24" s="1116"/>
      <c r="PLB24" s="1117"/>
      <c r="PLC24" s="1118"/>
      <c r="PLD24" s="1115"/>
      <c r="PLE24" s="1116"/>
      <c r="PLF24" s="1117"/>
      <c r="PLG24" s="1118"/>
      <c r="PLH24" s="1115"/>
      <c r="PLI24" s="1116"/>
      <c r="PLJ24" s="1117"/>
      <c r="PLK24" s="1118"/>
      <c r="PLL24" s="1115"/>
      <c r="PLM24" s="1116"/>
      <c r="PLN24" s="1117"/>
      <c r="PLO24" s="1118"/>
      <c r="PLP24" s="1115"/>
      <c r="PLQ24" s="1116"/>
      <c r="PLR24" s="1117"/>
      <c r="PLS24" s="1118"/>
      <c r="PLT24" s="1115"/>
      <c r="PLU24" s="1116"/>
      <c r="PLV24" s="1117"/>
      <c r="PLW24" s="1118"/>
      <c r="PLX24" s="1115"/>
      <c r="PLY24" s="1116"/>
      <c r="PLZ24" s="1117"/>
      <c r="PMA24" s="1118"/>
      <c r="PMB24" s="1115"/>
      <c r="PMC24" s="1116"/>
      <c r="PMD24" s="1117"/>
      <c r="PME24" s="1118"/>
      <c r="PMF24" s="1115"/>
      <c r="PMG24" s="1116"/>
      <c r="PMH24" s="1117"/>
      <c r="PMI24" s="1118"/>
      <c r="PMJ24" s="1115"/>
      <c r="PMK24" s="1116"/>
      <c r="PML24" s="1117"/>
      <c r="PMM24" s="1118"/>
      <c r="PMN24" s="1115"/>
      <c r="PMO24" s="1116"/>
      <c r="PMP24" s="1117"/>
      <c r="PMQ24" s="1118"/>
      <c r="PMR24" s="1115"/>
      <c r="PMS24" s="1116"/>
      <c r="PMT24" s="1117"/>
      <c r="PMU24" s="1118"/>
      <c r="PMV24" s="1115"/>
      <c r="PMW24" s="1116"/>
      <c r="PMX24" s="1117"/>
      <c r="PMY24" s="1118"/>
      <c r="PMZ24" s="1115"/>
      <c r="PNA24" s="1116"/>
      <c r="PNB24" s="1117"/>
      <c r="PNC24" s="1118"/>
      <c r="PND24" s="1115"/>
      <c r="PNE24" s="1116"/>
      <c r="PNF24" s="1117"/>
      <c r="PNG24" s="1118"/>
      <c r="PNH24" s="1115"/>
      <c r="PNI24" s="1116"/>
      <c r="PNJ24" s="1117"/>
      <c r="PNK24" s="1118"/>
      <c r="PNL24" s="1115"/>
      <c r="PNM24" s="1116"/>
      <c r="PNN24" s="1117"/>
      <c r="PNO24" s="1118"/>
      <c r="PNP24" s="1115"/>
      <c r="PNQ24" s="1116"/>
      <c r="PNR24" s="1117"/>
      <c r="PNS24" s="1118"/>
      <c r="PNT24" s="1115"/>
      <c r="PNU24" s="1116"/>
      <c r="PNV24" s="1117"/>
      <c r="PNW24" s="1118"/>
      <c r="PNX24" s="1115"/>
      <c r="PNY24" s="1116"/>
      <c r="PNZ24" s="1117"/>
      <c r="POA24" s="1118"/>
      <c r="POB24" s="1115"/>
      <c r="POC24" s="1116"/>
      <c r="POD24" s="1117"/>
      <c r="POE24" s="1118"/>
      <c r="POF24" s="1115"/>
      <c r="POG24" s="1116"/>
      <c r="POH24" s="1117"/>
      <c r="POI24" s="1118"/>
      <c r="POJ24" s="1115"/>
      <c r="POK24" s="1116"/>
      <c r="POL24" s="1117"/>
      <c r="POM24" s="1118"/>
      <c r="PON24" s="1115"/>
      <c r="POO24" s="1116"/>
      <c r="POP24" s="1117"/>
      <c r="POQ24" s="1118"/>
      <c r="POR24" s="1115"/>
      <c r="POS24" s="1116"/>
      <c r="POT24" s="1117"/>
      <c r="POU24" s="1118"/>
      <c r="POV24" s="1115"/>
      <c r="POW24" s="1116"/>
      <c r="POX24" s="1117"/>
      <c r="POY24" s="1118"/>
      <c r="POZ24" s="1115"/>
      <c r="PPA24" s="1116"/>
      <c r="PPB24" s="1117"/>
      <c r="PPC24" s="1118"/>
      <c r="PPD24" s="1115"/>
      <c r="PPE24" s="1116"/>
      <c r="PPF24" s="1117"/>
      <c r="PPG24" s="1118"/>
      <c r="PPH24" s="1115"/>
      <c r="PPI24" s="1116"/>
      <c r="PPJ24" s="1117"/>
      <c r="PPK24" s="1118"/>
      <c r="PPL24" s="1115"/>
      <c r="PPM24" s="1116"/>
      <c r="PPN24" s="1117"/>
      <c r="PPO24" s="1118"/>
      <c r="PPP24" s="1115"/>
      <c r="PPQ24" s="1116"/>
      <c r="PPR24" s="1117"/>
      <c r="PPS24" s="1118"/>
      <c r="PPT24" s="1115"/>
      <c r="PPU24" s="1116"/>
      <c r="PPV24" s="1117"/>
      <c r="PPW24" s="1118"/>
      <c r="PPX24" s="1115"/>
      <c r="PPY24" s="1116"/>
      <c r="PPZ24" s="1117"/>
      <c r="PQA24" s="1118"/>
      <c r="PQB24" s="1115"/>
      <c r="PQC24" s="1116"/>
      <c r="PQD24" s="1117"/>
      <c r="PQE24" s="1118"/>
      <c r="PQF24" s="1115"/>
      <c r="PQG24" s="1116"/>
      <c r="PQH24" s="1117"/>
      <c r="PQI24" s="1118"/>
      <c r="PQJ24" s="1115"/>
      <c r="PQK24" s="1116"/>
      <c r="PQL24" s="1117"/>
      <c r="PQM24" s="1118"/>
      <c r="PQN24" s="1115"/>
      <c r="PQO24" s="1116"/>
      <c r="PQP24" s="1117"/>
      <c r="PQQ24" s="1118"/>
      <c r="PQR24" s="1115"/>
      <c r="PQS24" s="1116"/>
      <c r="PQT24" s="1117"/>
      <c r="PQU24" s="1118"/>
      <c r="PQV24" s="1115"/>
      <c r="PQW24" s="1116"/>
      <c r="PQX24" s="1117"/>
      <c r="PQY24" s="1118"/>
      <c r="PQZ24" s="1115"/>
      <c r="PRA24" s="1116"/>
      <c r="PRB24" s="1117"/>
      <c r="PRC24" s="1118"/>
      <c r="PRD24" s="1115"/>
      <c r="PRE24" s="1116"/>
      <c r="PRF24" s="1117"/>
      <c r="PRG24" s="1118"/>
      <c r="PRH24" s="1115"/>
      <c r="PRI24" s="1116"/>
      <c r="PRJ24" s="1117"/>
      <c r="PRK24" s="1118"/>
      <c r="PRL24" s="1115"/>
      <c r="PRM24" s="1116"/>
      <c r="PRN24" s="1117"/>
      <c r="PRO24" s="1118"/>
      <c r="PRP24" s="1115"/>
      <c r="PRQ24" s="1116"/>
      <c r="PRR24" s="1117"/>
      <c r="PRS24" s="1118"/>
      <c r="PRT24" s="1115"/>
      <c r="PRU24" s="1116"/>
      <c r="PRV24" s="1117"/>
      <c r="PRW24" s="1118"/>
      <c r="PRX24" s="1115"/>
      <c r="PRY24" s="1116"/>
      <c r="PRZ24" s="1117"/>
      <c r="PSA24" s="1118"/>
      <c r="PSB24" s="1115"/>
      <c r="PSC24" s="1116"/>
      <c r="PSD24" s="1117"/>
      <c r="PSE24" s="1118"/>
      <c r="PSF24" s="1115"/>
      <c r="PSG24" s="1116"/>
      <c r="PSH24" s="1117"/>
      <c r="PSI24" s="1118"/>
      <c r="PSJ24" s="1115"/>
      <c r="PSK24" s="1116"/>
      <c r="PSL24" s="1117"/>
      <c r="PSM24" s="1118"/>
      <c r="PSN24" s="1115"/>
      <c r="PSO24" s="1116"/>
      <c r="PSP24" s="1117"/>
      <c r="PSQ24" s="1118"/>
      <c r="PSR24" s="1115"/>
      <c r="PSS24" s="1116"/>
      <c r="PST24" s="1117"/>
      <c r="PSU24" s="1118"/>
      <c r="PSV24" s="1115"/>
      <c r="PSW24" s="1116"/>
      <c r="PSX24" s="1117"/>
      <c r="PSY24" s="1118"/>
      <c r="PSZ24" s="1115"/>
      <c r="PTA24" s="1116"/>
      <c r="PTB24" s="1117"/>
      <c r="PTC24" s="1118"/>
      <c r="PTD24" s="1115"/>
      <c r="PTE24" s="1116"/>
      <c r="PTF24" s="1117"/>
      <c r="PTG24" s="1118"/>
      <c r="PTH24" s="1115"/>
      <c r="PTI24" s="1116"/>
      <c r="PTJ24" s="1117"/>
      <c r="PTK24" s="1118"/>
      <c r="PTL24" s="1115"/>
      <c r="PTM24" s="1116"/>
      <c r="PTN24" s="1117"/>
      <c r="PTO24" s="1118"/>
      <c r="PTP24" s="1115"/>
      <c r="PTQ24" s="1116"/>
      <c r="PTR24" s="1117"/>
      <c r="PTS24" s="1118"/>
      <c r="PTT24" s="1115"/>
      <c r="PTU24" s="1116"/>
      <c r="PTV24" s="1117"/>
      <c r="PTW24" s="1118"/>
      <c r="PTX24" s="1115"/>
      <c r="PTY24" s="1116"/>
      <c r="PTZ24" s="1117"/>
      <c r="PUA24" s="1118"/>
      <c r="PUB24" s="1115"/>
      <c r="PUC24" s="1116"/>
      <c r="PUD24" s="1117"/>
      <c r="PUE24" s="1118"/>
      <c r="PUF24" s="1115"/>
      <c r="PUG24" s="1116"/>
      <c r="PUH24" s="1117"/>
      <c r="PUI24" s="1118"/>
      <c r="PUJ24" s="1115"/>
      <c r="PUK24" s="1116"/>
      <c r="PUL24" s="1117"/>
      <c r="PUM24" s="1118"/>
      <c r="PUN24" s="1115"/>
      <c r="PUO24" s="1116"/>
      <c r="PUP24" s="1117"/>
      <c r="PUQ24" s="1118"/>
      <c r="PUR24" s="1115"/>
      <c r="PUS24" s="1116"/>
      <c r="PUT24" s="1117"/>
      <c r="PUU24" s="1118"/>
      <c r="PUV24" s="1115"/>
      <c r="PUW24" s="1116"/>
      <c r="PUX24" s="1117"/>
      <c r="PUY24" s="1118"/>
      <c r="PUZ24" s="1115"/>
      <c r="PVA24" s="1116"/>
      <c r="PVB24" s="1117"/>
      <c r="PVC24" s="1118"/>
      <c r="PVD24" s="1115"/>
      <c r="PVE24" s="1116"/>
      <c r="PVF24" s="1117"/>
      <c r="PVG24" s="1118"/>
      <c r="PVH24" s="1115"/>
      <c r="PVI24" s="1116"/>
      <c r="PVJ24" s="1117"/>
      <c r="PVK24" s="1118"/>
      <c r="PVL24" s="1115"/>
      <c r="PVM24" s="1116"/>
      <c r="PVN24" s="1117"/>
      <c r="PVO24" s="1118"/>
      <c r="PVP24" s="1115"/>
      <c r="PVQ24" s="1116"/>
      <c r="PVR24" s="1117"/>
      <c r="PVS24" s="1118"/>
      <c r="PVT24" s="1115"/>
      <c r="PVU24" s="1116"/>
      <c r="PVV24" s="1117"/>
      <c r="PVW24" s="1118"/>
      <c r="PVX24" s="1115"/>
      <c r="PVY24" s="1116"/>
      <c r="PVZ24" s="1117"/>
      <c r="PWA24" s="1118"/>
      <c r="PWB24" s="1115"/>
      <c r="PWC24" s="1116"/>
      <c r="PWD24" s="1117"/>
      <c r="PWE24" s="1118"/>
      <c r="PWF24" s="1115"/>
      <c r="PWG24" s="1116"/>
      <c r="PWH24" s="1117"/>
      <c r="PWI24" s="1118"/>
      <c r="PWJ24" s="1115"/>
      <c r="PWK24" s="1116"/>
      <c r="PWL24" s="1117"/>
      <c r="PWM24" s="1118"/>
      <c r="PWN24" s="1115"/>
      <c r="PWO24" s="1116"/>
      <c r="PWP24" s="1117"/>
      <c r="PWQ24" s="1118"/>
      <c r="PWR24" s="1115"/>
      <c r="PWS24" s="1116"/>
      <c r="PWT24" s="1117"/>
      <c r="PWU24" s="1118"/>
      <c r="PWV24" s="1115"/>
      <c r="PWW24" s="1116"/>
      <c r="PWX24" s="1117"/>
      <c r="PWY24" s="1118"/>
      <c r="PWZ24" s="1115"/>
      <c r="PXA24" s="1116"/>
      <c r="PXB24" s="1117"/>
      <c r="PXC24" s="1118"/>
      <c r="PXD24" s="1115"/>
      <c r="PXE24" s="1116"/>
      <c r="PXF24" s="1117"/>
      <c r="PXG24" s="1118"/>
      <c r="PXH24" s="1115"/>
      <c r="PXI24" s="1116"/>
      <c r="PXJ24" s="1117"/>
      <c r="PXK24" s="1118"/>
      <c r="PXL24" s="1115"/>
      <c r="PXM24" s="1116"/>
      <c r="PXN24" s="1117"/>
      <c r="PXO24" s="1118"/>
      <c r="PXP24" s="1115"/>
      <c r="PXQ24" s="1116"/>
      <c r="PXR24" s="1117"/>
      <c r="PXS24" s="1118"/>
      <c r="PXT24" s="1115"/>
      <c r="PXU24" s="1116"/>
      <c r="PXV24" s="1117"/>
      <c r="PXW24" s="1118"/>
      <c r="PXX24" s="1115"/>
      <c r="PXY24" s="1116"/>
      <c r="PXZ24" s="1117"/>
      <c r="PYA24" s="1118"/>
      <c r="PYB24" s="1115"/>
      <c r="PYC24" s="1116"/>
      <c r="PYD24" s="1117"/>
      <c r="PYE24" s="1118"/>
      <c r="PYF24" s="1115"/>
      <c r="PYG24" s="1116"/>
      <c r="PYH24" s="1117"/>
      <c r="PYI24" s="1118"/>
      <c r="PYJ24" s="1115"/>
      <c r="PYK24" s="1116"/>
      <c r="PYL24" s="1117"/>
      <c r="PYM24" s="1118"/>
      <c r="PYN24" s="1115"/>
      <c r="PYO24" s="1116"/>
      <c r="PYP24" s="1117"/>
      <c r="PYQ24" s="1118"/>
      <c r="PYR24" s="1115"/>
      <c r="PYS24" s="1116"/>
      <c r="PYT24" s="1117"/>
      <c r="PYU24" s="1118"/>
      <c r="PYV24" s="1115"/>
      <c r="PYW24" s="1116"/>
      <c r="PYX24" s="1117"/>
      <c r="PYY24" s="1118"/>
      <c r="PYZ24" s="1115"/>
      <c r="PZA24" s="1116"/>
      <c r="PZB24" s="1117"/>
      <c r="PZC24" s="1118"/>
      <c r="PZD24" s="1115"/>
      <c r="PZE24" s="1116"/>
      <c r="PZF24" s="1117"/>
      <c r="PZG24" s="1118"/>
      <c r="PZH24" s="1115"/>
      <c r="PZI24" s="1116"/>
      <c r="PZJ24" s="1117"/>
      <c r="PZK24" s="1118"/>
      <c r="PZL24" s="1115"/>
      <c r="PZM24" s="1116"/>
      <c r="PZN24" s="1117"/>
      <c r="PZO24" s="1118"/>
      <c r="PZP24" s="1115"/>
      <c r="PZQ24" s="1116"/>
      <c r="PZR24" s="1117"/>
      <c r="PZS24" s="1118"/>
      <c r="PZT24" s="1115"/>
      <c r="PZU24" s="1116"/>
      <c r="PZV24" s="1117"/>
      <c r="PZW24" s="1118"/>
      <c r="PZX24" s="1115"/>
      <c r="PZY24" s="1116"/>
      <c r="PZZ24" s="1117"/>
      <c r="QAA24" s="1118"/>
      <c r="QAB24" s="1115"/>
      <c r="QAC24" s="1116"/>
      <c r="QAD24" s="1117"/>
      <c r="QAE24" s="1118"/>
      <c r="QAF24" s="1115"/>
      <c r="QAG24" s="1116"/>
      <c r="QAH24" s="1117"/>
      <c r="QAI24" s="1118"/>
      <c r="QAJ24" s="1115"/>
      <c r="QAK24" s="1116"/>
      <c r="QAL24" s="1117"/>
      <c r="QAM24" s="1118"/>
      <c r="QAN24" s="1115"/>
      <c r="QAO24" s="1116"/>
      <c r="QAP24" s="1117"/>
      <c r="QAQ24" s="1118"/>
      <c r="QAR24" s="1115"/>
      <c r="QAS24" s="1116"/>
      <c r="QAT24" s="1117"/>
      <c r="QAU24" s="1118"/>
      <c r="QAV24" s="1115"/>
      <c r="QAW24" s="1116"/>
      <c r="QAX24" s="1117"/>
      <c r="QAY24" s="1118"/>
      <c r="QAZ24" s="1115"/>
      <c r="QBA24" s="1116"/>
      <c r="QBB24" s="1117"/>
      <c r="QBC24" s="1118"/>
      <c r="QBD24" s="1115"/>
      <c r="QBE24" s="1116"/>
      <c r="QBF24" s="1117"/>
      <c r="QBG24" s="1118"/>
      <c r="QBH24" s="1115"/>
      <c r="QBI24" s="1116"/>
      <c r="QBJ24" s="1117"/>
      <c r="QBK24" s="1118"/>
      <c r="QBL24" s="1115"/>
      <c r="QBM24" s="1116"/>
      <c r="QBN24" s="1117"/>
      <c r="QBO24" s="1118"/>
      <c r="QBP24" s="1115"/>
      <c r="QBQ24" s="1116"/>
      <c r="QBR24" s="1117"/>
      <c r="QBS24" s="1118"/>
      <c r="QBT24" s="1115"/>
      <c r="QBU24" s="1116"/>
      <c r="QBV24" s="1117"/>
      <c r="QBW24" s="1118"/>
      <c r="QBX24" s="1115"/>
      <c r="QBY24" s="1116"/>
      <c r="QBZ24" s="1117"/>
      <c r="QCA24" s="1118"/>
      <c r="QCB24" s="1115"/>
      <c r="QCC24" s="1116"/>
      <c r="QCD24" s="1117"/>
      <c r="QCE24" s="1118"/>
      <c r="QCF24" s="1115"/>
      <c r="QCG24" s="1116"/>
      <c r="QCH24" s="1117"/>
      <c r="QCI24" s="1118"/>
      <c r="QCJ24" s="1115"/>
      <c r="QCK24" s="1116"/>
      <c r="QCL24" s="1117"/>
      <c r="QCM24" s="1118"/>
      <c r="QCN24" s="1115"/>
      <c r="QCO24" s="1116"/>
      <c r="QCP24" s="1117"/>
      <c r="QCQ24" s="1118"/>
      <c r="QCR24" s="1115"/>
      <c r="QCS24" s="1116"/>
      <c r="QCT24" s="1117"/>
      <c r="QCU24" s="1118"/>
      <c r="QCV24" s="1115"/>
      <c r="QCW24" s="1116"/>
      <c r="QCX24" s="1117"/>
      <c r="QCY24" s="1118"/>
      <c r="QCZ24" s="1115"/>
      <c r="QDA24" s="1116"/>
      <c r="QDB24" s="1117"/>
      <c r="QDC24" s="1118"/>
      <c r="QDD24" s="1115"/>
      <c r="QDE24" s="1116"/>
      <c r="QDF24" s="1117"/>
      <c r="QDG24" s="1118"/>
      <c r="QDH24" s="1115"/>
      <c r="QDI24" s="1116"/>
      <c r="QDJ24" s="1117"/>
      <c r="QDK24" s="1118"/>
      <c r="QDL24" s="1115"/>
      <c r="QDM24" s="1116"/>
      <c r="QDN24" s="1117"/>
      <c r="QDO24" s="1118"/>
      <c r="QDP24" s="1115"/>
      <c r="QDQ24" s="1116"/>
      <c r="QDR24" s="1117"/>
      <c r="QDS24" s="1118"/>
      <c r="QDT24" s="1115"/>
      <c r="QDU24" s="1116"/>
      <c r="QDV24" s="1117"/>
      <c r="QDW24" s="1118"/>
      <c r="QDX24" s="1115"/>
      <c r="QDY24" s="1116"/>
      <c r="QDZ24" s="1117"/>
      <c r="QEA24" s="1118"/>
      <c r="QEB24" s="1115"/>
      <c r="QEC24" s="1116"/>
      <c r="QED24" s="1117"/>
      <c r="QEE24" s="1118"/>
      <c r="QEF24" s="1115"/>
      <c r="QEG24" s="1116"/>
      <c r="QEH24" s="1117"/>
      <c r="QEI24" s="1118"/>
      <c r="QEJ24" s="1115"/>
      <c r="QEK24" s="1116"/>
      <c r="QEL24" s="1117"/>
      <c r="QEM24" s="1118"/>
      <c r="QEN24" s="1115"/>
      <c r="QEO24" s="1116"/>
      <c r="QEP24" s="1117"/>
      <c r="QEQ24" s="1118"/>
      <c r="QER24" s="1115"/>
      <c r="QES24" s="1116"/>
      <c r="QET24" s="1117"/>
      <c r="QEU24" s="1118"/>
      <c r="QEV24" s="1115"/>
      <c r="QEW24" s="1116"/>
      <c r="QEX24" s="1117"/>
      <c r="QEY24" s="1118"/>
      <c r="QEZ24" s="1115"/>
      <c r="QFA24" s="1116"/>
      <c r="QFB24" s="1117"/>
      <c r="QFC24" s="1118"/>
      <c r="QFD24" s="1115"/>
      <c r="QFE24" s="1116"/>
      <c r="QFF24" s="1117"/>
      <c r="QFG24" s="1118"/>
      <c r="QFH24" s="1115"/>
      <c r="QFI24" s="1116"/>
      <c r="QFJ24" s="1117"/>
      <c r="QFK24" s="1118"/>
      <c r="QFL24" s="1115"/>
      <c r="QFM24" s="1116"/>
      <c r="QFN24" s="1117"/>
      <c r="QFO24" s="1118"/>
      <c r="QFP24" s="1115"/>
      <c r="QFQ24" s="1116"/>
      <c r="QFR24" s="1117"/>
      <c r="QFS24" s="1118"/>
      <c r="QFT24" s="1115"/>
      <c r="QFU24" s="1116"/>
      <c r="QFV24" s="1117"/>
      <c r="QFW24" s="1118"/>
      <c r="QFX24" s="1115"/>
      <c r="QFY24" s="1116"/>
      <c r="QFZ24" s="1117"/>
      <c r="QGA24" s="1118"/>
      <c r="QGB24" s="1115"/>
      <c r="QGC24" s="1116"/>
      <c r="QGD24" s="1117"/>
      <c r="QGE24" s="1118"/>
      <c r="QGF24" s="1115"/>
      <c r="QGG24" s="1116"/>
      <c r="QGH24" s="1117"/>
      <c r="QGI24" s="1118"/>
      <c r="QGJ24" s="1115"/>
      <c r="QGK24" s="1116"/>
      <c r="QGL24" s="1117"/>
      <c r="QGM24" s="1118"/>
      <c r="QGN24" s="1115"/>
      <c r="QGO24" s="1116"/>
      <c r="QGP24" s="1117"/>
      <c r="QGQ24" s="1118"/>
      <c r="QGR24" s="1115"/>
      <c r="QGS24" s="1116"/>
      <c r="QGT24" s="1117"/>
      <c r="QGU24" s="1118"/>
      <c r="QGV24" s="1115"/>
      <c r="QGW24" s="1116"/>
      <c r="QGX24" s="1117"/>
      <c r="QGY24" s="1118"/>
      <c r="QGZ24" s="1115"/>
      <c r="QHA24" s="1116"/>
      <c r="QHB24" s="1117"/>
      <c r="QHC24" s="1118"/>
      <c r="QHD24" s="1115"/>
      <c r="QHE24" s="1116"/>
      <c r="QHF24" s="1117"/>
      <c r="QHG24" s="1118"/>
      <c r="QHH24" s="1115"/>
      <c r="QHI24" s="1116"/>
      <c r="QHJ24" s="1117"/>
      <c r="QHK24" s="1118"/>
      <c r="QHL24" s="1115"/>
      <c r="QHM24" s="1116"/>
      <c r="QHN24" s="1117"/>
      <c r="QHO24" s="1118"/>
      <c r="QHP24" s="1115"/>
      <c r="QHQ24" s="1116"/>
      <c r="QHR24" s="1117"/>
      <c r="QHS24" s="1118"/>
      <c r="QHT24" s="1115"/>
      <c r="QHU24" s="1116"/>
      <c r="QHV24" s="1117"/>
      <c r="QHW24" s="1118"/>
      <c r="QHX24" s="1115"/>
      <c r="QHY24" s="1116"/>
      <c r="QHZ24" s="1117"/>
      <c r="QIA24" s="1118"/>
      <c r="QIB24" s="1115"/>
      <c r="QIC24" s="1116"/>
      <c r="QID24" s="1117"/>
      <c r="QIE24" s="1118"/>
      <c r="QIF24" s="1115"/>
      <c r="QIG24" s="1116"/>
      <c r="QIH24" s="1117"/>
      <c r="QII24" s="1118"/>
      <c r="QIJ24" s="1115"/>
      <c r="QIK24" s="1116"/>
      <c r="QIL24" s="1117"/>
      <c r="QIM24" s="1118"/>
      <c r="QIN24" s="1115"/>
      <c r="QIO24" s="1116"/>
      <c r="QIP24" s="1117"/>
      <c r="QIQ24" s="1118"/>
      <c r="QIR24" s="1115"/>
      <c r="QIS24" s="1116"/>
      <c r="QIT24" s="1117"/>
      <c r="QIU24" s="1118"/>
      <c r="QIV24" s="1115"/>
      <c r="QIW24" s="1116"/>
      <c r="QIX24" s="1117"/>
      <c r="QIY24" s="1118"/>
      <c r="QIZ24" s="1115"/>
      <c r="QJA24" s="1116"/>
      <c r="QJB24" s="1117"/>
      <c r="QJC24" s="1118"/>
      <c r="QJD24" s="1115"/>
      <c r="QJE24" s="1116"/>
      <c r="QJF24" s="1117"/>
      <c r="QJG24" s="1118"/>
      <c r="QJH24" s="1115"/>
      <c r="QJI24" s="1116"/>
      <c r="QJJ24" s="1117"/>
      <c r="QJK24" s="1118"/>
      <c r="QJL24" s="1115"/>
      <c r="QJM24" s="1116"/>
      <c r="QJN24" s="1117"/>
      <c r="QJO24" s="1118"/>
      <c r="QJP24" s="1115"/>
      <c r="QJQ24" s="1116"/>
      <c r="QJR24" s="1117"/>
      <c r="QJS24" s="1118"/>
      <c r="QJT24" s="1115"/>
      <c r="QJU24" s="1116"/>
      <c r="QJV24" s="1117"/>
      <c r="QJW24" s="1118"/>
      <c r="QJX24" s="1115"/>
      <c r="QJY24" s="1116"/>
      <c r="QJZ24" s="1117"/>
      <c r="QKA24" s="1118"/>
      <c r="QKB24" s="1115"/>
      <c r="QKC24" s="1116"/>
      <c r="QKD24" s="1117"/>
      <c r="QKE24" s="1118"/>
      <c r="QKF24" s="1115"/>
      <c r="QKG24" s="1116"/>
      <c r="QKH24" s="1117"/>
      <c r="QKI24" s="1118"/>
      <c r="QKJ24" s="1115"/>
      <c r="QKK24" s="1116"/>
      <c r="QKL24" s="1117"/>
      <c r="QKM24" s="1118"/>
      <c r="QKN24" s="1115"/>
      <c r="QKO24" s="1116"/>
      <c r="QKP24" s="1117"/>
      <c r="QKQ24" s="1118"/>
      <c r="QKR24" s="1115"/>
      <c r="QKS24" s="1116"/>
      <c r="QKT24" s="1117"/>
      <c r="QKU24" s="1118"/>
      <c r="QKV24" s="1115"/>
      <c r="QKW24" s="1116"/>
      <c r="QKX24" s="1117"/>
      <c r="QKY24" s="1118"/>
      <c r="QKZ24" s="1115"/>
      <c r="QLA24" s="1116"/>
      <c r="QLB24" s="1117"/>
      <c r="QLC24" s="1118"/>
      <c r="QLD24" s="1115"/>
      <c r="QLE24" s="1116"/>
      <c r="QLF24" s="1117"/>
      <c r="QLG24" s="1118"/>
      <c r="QLH24" s="1115"/>
      <c r="QLI24" s="1116"/>
      <c r="QLJ24" s="1117"/>
      <c r="QLK24" s="1118"/>
      <c r="QLL24" s="1115"/>
      <c r="QLM24" s="1116"/>
      <c r="QLN24" s="1117"/>
      <c r="QLO24" s="1118"/>
      <c r="QLP24" s="1115"/>
      <c r="QLQ24" s="1116"/>
      <c r="QLR24" s="1117"/>
      <c r="QLS24" s="1118"/>
      <c r="QLT24" s="1115"/>
      <c r="QLU24" s="1116"/>
      <c r="QLV24" s="1117"/>
      <c r="QLW24" s="1118"/>
      <c r="QLX24" s="1115"/>
      <c r="QLY24" s="1116"/>
      <c r="QLZ24" s="1117"/>
      <c r="QMA24" s="1118"/>
      <c r="QMB24" s="1115"/>
      <c r="QMC24" s="1116"/>
      <c r="QMD24" s="1117"/>
      <c r="QME24" s="1118"/>
      <c r="QMF24" s="1115"/>
      <c r="QMG24" s="1116"/>
      <c r="QMH24" s="1117"/>
      <c r="QMI24" s="1118"/>
      <c r="QMJ24" s="1115"/>
      <c r="QMK24" s="1116"/>
      <c r="QML24" s="1117"/>
      <c r="QMM24" s="1118"/>
      <c r="QMN24" s="1115"/>
      <c r="QMO24" s="1116"/>
      <c r="QMP24" s="1117"/>
      <c r="QMQ24" s="1118"/>
      <c r="QMR24" s="1115"/>
      <c r="QMS24" s="1116"/>
      <c r="QMT24" s="1117"/>
      <c r="QMU24" s="1118"/>
      <c r="QMV24" s="1115"/>
      <c r="QMW24" s="1116"/>
      <c r="QMX24" s="1117"/>
      <c r="QMY24" s="1118"/>
      <c r="QMZ24" s="1115"/>
      <c r="QNA24" s="1116"/>
      <c r="QNB24" s="1117"/>
      <c r="QNC24" s="1118"/>
      <c r="QND24" s="1115"/>
      <c r="QNE24" s="1116"/>
      <c r="QNF24" s="1117"/>
      <c r="QNG24" s="1118"/>
      <c r="QNH24" s="1115"/>
      <c r="QNI24" s="1116"/>
      <c r="QNJ24" s="1117"/>
      <c r="QNK24" s="1118"/>
      <c r="QNL24" s="1115"/>
      <c r="QNM24" s="1116"/>
      <c r="QNN24" s="1117"/>
      <c r="QNO24" s="1118"/>
      <c r="QNP24" s="1115"/>
      <c r="QNQ24" s="1116"/>
      <c r="QNR24" s="1117"/>
      <c r="QNS24" s="1118"/>
      <c r="QNT24" s="1115"/>
      <c r="QNU24" s="1116"/>
      <c r="QNV24" s="1117"/>
      <c r="QNW24" s="1118"/>
      <c r="QNX24" s="1115"/>
      <c r="QNY24" s="1116"/>
      <c r="QNZ24" s="1117"/>
      <c r="QOA24" s="1118"/>
      <c r="QOB24" s="1115"/>
      <c r="QOC24" s="1116"/>
      <c r="QOD24" s="1117"/>
      <c r="QOE24" s="1118"/>
      <c r="QOF24" s="1115"/>
      <c r="QOG24" s="1116"/>
      <c r="QOH24" s="1117"/>
      <c r="QOI24" s="1118"/>
      <c r="QOJ24" s="1115"/>
      <c r="QOK24" s="1116"/>
      <c r="QOL24" s="1117"/>
      <c r="QOM24" s="1118"/>
      <c r="QON24" s="1115"/>
      <c r="QOO24" s="1116"/>
      <c r="QOP24" s="1117"/>
      <c r="QOQ24" s="1118"/>
      <c r="QOR24" s="1115"/>
      <c r="QOS24" s="1116"/>
      <c r="QOT24" s="1117"/>
      <c r="QOU24" s="1118"/>
      <c r="QOV24" s="1115"/>
      <c r="QOW24" s="1116"/>
      <c r="QOX24" s="1117"/>
      <c r="QOY24" s="1118"/>
      <c r="QOZ24" s="1115"/>
      <c r="QPA24" s="1116"/>
      <c r="QPB24" s="1117"/>
      <c r="QPC24" s="1118"/>
      <c r="QPD24" s="1115"/>
      <c r="QPE24" s="1116"/>
      <c r="QPF24" s="1117"/>
      <c r="QPG24" s="1118"/>
      <c r="QPH24" s="1115"/>
      <c r="QPI24" s="1116"/>
      <c r="QPJ24" s="1117"/>
      <c r="QPK24" s="1118"/>
      <c r="QPL24" s="1115"/>
      <c r="QPM24" s="1116"/>
      <c r="QPN24" s="1117"/>
      <c r="QPO24" s="1118"/>
      <c r="QPP24" s="1115"/>
      <c r="QPQ24" s="1116"/>
      <c r="QPR24" s="1117"/>
      <c r="QPS24" s="1118"/>
      <c r="QPT24" s="1115"/>
      <c r="QPU24" s="1116"/>
      <c r="QPV24" s="1117"/>
      <c r="QPW24" s="1118"/>
      <c r="QPX24" s="1115"/>
      <c r="QPY24" s="1116"/>
      <c r="QPZ24" s="1117"/>
      <c r="QQA24" s="1118"/>
      <c r="QQB24" s="1115"/>
      <c r="QQC24" s="1116"/>
      <c r="QQD24" s="1117"/>
      <c r="QQE24" s="1118"/>
      <c r="QQF24" s="1115"/>
      <c r="QQG24" s="1116"/>
      <c r="QQH24" s="1117"/>
      <c r="QQI24" s="1118"/>
      <c r="QQJ24" s="1115"/>
      <c r="QQK24" s="1116"/>
      <c r="QQL24" s="1117"/>
      <c r="QQM24" s="1118"/>
      <c r="QQN24" s="1115"/>
      <c r="QQO24" s="1116"/>
      <c r="QQP24" s="1117"/>
      <c r="QQQ24" s="1118"/>
      <c r="QQR24" s="1115"/>
      <c r="QQS24" s="1116"/>
      <c r="QQT24" s="1117"/>
      <c r="QQU24" s="1118"/>
      <c r="QQV24" s="1115"/>
      <c r="QQW24" s="1116"/>
      <c r="QQX24" s="1117"/>
      <c r="QQY24" s="1118"/>
      <c r="QQZ24" s="1115"/>
      <c r="QRA24" s="1116"/>
      <c r="QRB24" s="1117"/>
      <c r="QRC24" s="1118"/>
      <c r="QRD24" s="1115"/>
      <c r="QRE24" s="1116"/>
      <c r="QRF24" s="1117"/>
      <c r="QRG24" s="1118"/>
      <c r="QRH24" s="1115"/>
      <c r="QRI24" s="1116"/>
      <c r="QRJ24" s="1117"/>
      <c r="QRK24" s="1118"/>
      <c r="QRL24" s="1115"/>
      <c r="QRM24" s="1116"/>
      <c r="QRN24" s="1117"/>
      <c r="QRO24" s="1118"/>
      <c r="QRP24" s="1115"/>
      <c r="QRQ24" s="1116"/>
      <c r="QRR24" s="1117"/>
      <c r="QRS24" s="1118"/>
      <c r="QRT24" s="1115"/>
      <c r="QRU24" s="1116"/>
      <c r="QRV24" s="1117"/>
      <c r="QRW24" s="1118"/>
      <c r="QRX24" s="1115"/>
      <c r="QRY24" s="1116"/>
      <c r="QRZ24" s="1117"/>
      <c r="QSA24" s="1118"/>
      <c r="QSB24" s="1115"/>
      <c r="QSC24" s="1116"/>
      <c r="QSD24" s="1117"/>
      <c r="QSE24" s="1118"/>
      <c r="QSF24" s="1115"/>
      <c r="QSG24" s="1116"/>
      <c r="QSH24" s="1117"/>
      <c r="QSI24" s="1118"/>
      <c r="QSJ24" s="1115"/>
      <c r="QSK24" s="1116"/>
      <c r="QSL24" s="1117"/>
      <c r="QSM24" s="1118"/>
      <c r="QSN24" s="1115"/>
      <c r="QSO24" s="1116"/>
      <c r="QSP24" s="1117"/>
      <c r="QSQ24" s="1118"/>
      <c r="QSR24" s="1115"/>
      <c r="QSS24" s="1116"/>
      <c r="QST24" s="1117"/>
      <c r="QSU24" s="1118"/>
      <c r="QSV24" s="1115"/>
      <c r="QSW24" s="1116"/>
      <c r="QSX24" s="1117"/>
      <c r="QSY24" s="1118"/>
      <c r="QSZ24" s="1115"/>
      <c r="QTA24" s="1116"/>
      <c r="QTB24" s="1117"/>
      <c r="QTC24" s="1118"/>
      <c r="QTD24" s="1115"/>
      <c r="QTE24" s="1116"/>
      <c r="QTF24" s="1117"/>
      <c r="QTG24" s="1118"/>
      <c r="QTH24" s="1115"/>
      <c r="QTI24" s="1116"/>
      <c r="QTJ24" s="1117"/>
      <c r="QTK24" s="1118"/>
      <c r="QTL24" s="1115"/>
      <c r="QTM24" s="1116"/>
      <c r="QTN24" s="1117"/>
      <c r="QTO24" s="1118"/>
      <c r="QTP24" s="1115"/>
      <c r="QTQ24" s="1116"/>
      <c r="QTR24" s="1117"/>
      <c r="QTS24" s="1118"/>
      <c r="QTT24" s="1115"/>
      <c r="QTU24" s="1116"/>
      <c r="QTV24" s="1117"/>
      <c r="QTW24" s="1118"/>
      <c r="QTX24" s="1115"/>
      <c r="QTY24" s="1116"/>
      <c r="QTZ24" s="1117"/>
      <c r="QUA24" s="1118"/>
      <c r="QUB24" s="1115"/>
      <c r="QUC24" s="1116"/>
      <c r="QUD24" s="1117"/>
      <c r="QUE24" s="1118"/>
      <c r="QUF24" s="1115"/>
      <c r="QUG24" s="1116"/>
      <c r="QUH24" s="1117"/>
      <c r="QUI24" s="1118"/>
      <c r="QUJ24" s="1115"/>
      <c r="QUK24" s="1116"/>
      <c r="QUL24" s="1117"/>
      <c r="QUM24" s="1118"/>
      <c r="QUN24" s="1115"/>
      <c r="QUO24" s="1116"/>
      <c r="QUP24" s="1117"/>
      <c r="QUQ24" s="1118"/>
      <c r="QUR24" s="1115"/>
      <c r="QUS24" s="1116"/>
      <c r="QUT24" s="1117"/>
      <c r="QUU24" s="1118"/>
      <c r="QUV24" s="1115"/>
      <c r="QUW24" s="1116"/>
      <c r="QUX24" s="1117"/>
      <c r="QUY24" s="1118"/>
      <c r="QUZ24" s="1115"/>
      <c r="QVA24" s="1116"/>
      <c r="QVB24" s="1117"/>
      <c r="QVC24" s="1118"/>
      <c r="QVD24" s="1115"/>
      <c r="QVE24" s="1116"/>
      <c r="QVF24" s="1117"/>
      <c r="QVG24" s="1118"/>
      <c r="QVH24" s="1115"/>
      <c r="QVI24" s="1116"/>
      <c r="QVJ24" s="1117"/>
      <c r="QVK24" s="1118"/>
      <c r="QVL24" s="1115"/>
      <c r="QVM24" s="1116"/>
      <c r="QVN24" s="1117"/>
      <c r="QVO24" s="1118"/>
      <c r="QVP24" s="1115"/>
      <c r="QVQ24" s="1116"/>
      <c r="QVR24" s="1117"/>
      <c r="QVS24" s="1118"/>
      <c r="QVT24" s="1115"/>
      <c r="QVU24" s="1116"/>
      <c r="QVV24" s="1117"/>
      <c r="QVW24" s="1118"/>
      <c r="QVX24" s="1115"/>
      <c r="QVY24" s="1116"/>
      <c r="QVZ24" s="1117"/>
      <c r="QWA24" s="1118"/>
      <c r="QWB24" s="1115"/>
      <c r="QWC24" s="1116"/>
      <c r="QWD24" s="1117"/>
      <c r="QWE24" s="1118"/>
      <c r="QWF24" s="1115"/>
      <c r="QWG24" s="1116"/>
      <c r="QWH24" s="1117"/>
      <c r="QWI24" s="1118"/>
      <c r="QWJ24" s="1115"/>
      <c r="QWK24" s="1116"/>
      <c r="QWL24" s="1117"/>
      <c r="QWM24" s="1118"/>
      <c r="QWN24" s="1115"/>
      <c r="QWO24" s="1116"/>
      <c r="QWP24" s="1117"/>
      <c r="QWQ24" s="1118"/>
      <c r="QWR24" s="1115"/>
      <c r="QWS24" s="1116"/>
      <c r="QWT24" s="1117"/>
      <c r="QWU24" s="1118"/>
      <c r="QWV24" s="1115"/>
      <c r="QWW24" s="1116"/>
      <c r="QWX24" s="1117"/>
      <c r="QWY24" s="1118"/>
      <c r="QWZ24" s="1115"/>
      <c r="QXA24" s="1116"/>
      <c r="QXB24" s="1117"/>
      <c r="QXC24" s="1118"/>
      <c r="QXD24" s="1115"/>
      <c r="QXE24" s="1116"/>
      <c r="QXF24" s="1117"/>
      <c r="QXG24" s="1118"/>
      <c r="QXH24" s="1115"/>
      <c r="QXI24" s="1116"/>
      <c r="QXJ24" s="1117"/>
      <c r="QXK24" s="1118"/>
      <c r="QXL24" s="1115"/>
      <c r="QXM24" s="1116"/>
      <c r="QXN24" s="1117"/>
      <c r="QXO24" s="1118"/>
      <c r="QXP24" s="1115"/>
      <c r="QXQ24" s="1116"/>
      <c r="QXR24" s="1117"/>
      <c r="QXS24" s="1118"/>
      <c r="QXT24" s="1115"/>
      <c r="QXU24" s="1116"/>
      <c r="QXV24" s="1117"/>
      <c r="QXW24" s="1118"/>
      <c r="QXX24" s="1115"/>
      <c r="QXY24" s="1116"/>
      <c r="QXZ24" s="1117"/>
      <c r="QYA24" s="1118"/>
      <c r="QYB24" s="1115"/>
      <c r="QYC24" s="1116"/>
      <c r="QYD24" s="1117"/>
      <c r="QYE24" s="1118"/>
      <c r="QYF24" s="1115"/>
      <c r="QYG24" s="1116"/>
      <c r="QYH24" s="1117"/>
      <c r="QYI24" s="1118"/>
      <c r="QYJ24" s="1115"/>
      <c r="QYK24" s="1116"/>
      <c r="QYL24" s="1117"/>
      <c r="QYM24" s="1118"/>
      <c r="QYN24" s="1115"/>
      <c r="QYO24" s="1116"/>
      <c r="QYP24" s="1117"/>
      <c r="QYQ24" s="1118"/>
      <c r="QYR24" s="1115"/>
      <c r="QYS24" s="1116"/>
      <c r="QYT24" s="1117"/>
      <c r="QYU24" s="1118"/>
      <c r="QYV24" s="1115"/>
      <c r="QYW24" s="1116"/>
      <c r="QYX24" s="1117"/>
      <c r="QYY24" s="1118"/>
      <c r="QYZ24" s="1115"/>
      <c r="QZA24" s="1116"/>
      <c r="QZB24" s="1117"/>
      <c r="QZC24" s="1118"/>
      <c r="QZD24" s="1115"/>
      <c r="QZE24" s="1116"/>
      <c r="QZF24" s="1117"/>
      <c r="QZG24" s="1118"/>
      <c r="QZH24" s="1115"/>
      <c r="QZI24" s="1116"/>
      <c r="QZJ24" s="1117"/>
      <c r="QZK24" s="1118"/>
      <c r="QZL24" s="1115"/>
      <c r="QZM24" s="1116"/>
      <c r="QZN24" s="1117"/>
      <c r="QZO24" s="1118"/>
      <c r="QZP24" s="1115"/>
      <c r="QZQ24" s="1116"/>
      <c r="QZR24" s="1117"/>
      <c r="QZS24" s="1118"/>
      <c r="QZT24" s="1115"/>
      <c r="QZU24" s="1116"/>
      <c r="QZV24" s="1117"/>
      <c r="QZW24" s="1118"/>
      <c r="QZX24" s="1115"/>
      <c r="QZY24" s="1116"/>
      <c r="QZZ24" s="1117"/>
      <c r="RAA24" s="1118"/>
      <c r="RAB24" s="1115"/>
      <c r="RAC24" s="1116"/>
      <c r="RAD24" s="1117"/>
      <c r="RAE24" s="1118"/>
      <c r="RAF24" s="1115"/>
      <c r="RAG24" s="1116"/>
      <c r="RAH24" s="1117"/>
      <c r="RAI24" s="1118"/>
      <c r="RAJ24" s="1115"/>
      <c r="RAK24" s="1116"/>
      <c r="RAL24" s="1117"/>
      <c r="RAM24" s="1118"/>
      <c r="RAN24" s="1115"/>
      <c r="RAO24" s="1116"/>
      <c r="RAP24" s="1117"/>
      <c r="RAQ24" s="1118"/>
      <c r="RAR24" s="1115"/>
      <c r="RAS24" s="1116"/>
      <c r="RAT24" s="1117"/>
      <c r="RAU24" s="1118"/>
      <c r="RAV24" s="1115"/>
      <c r="RAW24" s="1116"/>
      <c r="RAX24" s="1117"/>
      <c r="RAY24" s="1118"/>
      <c r="RAZ24" s="1115"/>
      <c r="RBA24" s="1116"/>
      <c r="RBB24" s="1117"/>
      <c r="RBC24" s="1118"/>
      <c r="RBD24" s="1115"/>
      <c r="RBE24" s="1116"/>
      <c r="RBF24" s="1117"/>
      <c r="RBG24" s="1118"/>
      <c r="RBH24" s="1115"/>
      <c r="RBI24" s="1116"/>
      <c r="RBJ24" s="1117"/>
      <c r="RBK24" s="1118"/>
      <c r="RBL24" s="1115"/>
      <c r="RBM24" s="1116"/>
      <c r="RBN24" s="1117"/>
      <c r="RBO24" s="1118"/>
      <c r="RBP24" s="1115"/>
      <c r="RBQ24" s="1116"/>
      <c r="RBR24" s="1117"/>
      <c r="RBS24" s="1118"/>
      <c r="RBT24" s="1115"/>
      <c r="RBU24" s="1116"/>
      <c r="RBV24" s="1117"/>
      <c r="RBW24" s="1118"/>
      <c r="RBX24" s="1115"/>
      <c r="RBY24" s="1116"/>
      <c r="RBZ24" s="1117"/>
      <c r="RCA24" s="1118"/>
      <c r="RCB24" s="1115"/>
      <c r="RCC24" s="1116"/>
      <c r="RCD24" s="1117"/>
      <c r="RCE24" s="1118"/>
      <c r="RCF24" s="1115"/>
      <c r="RCG24" s="1116"/>
      <c r="RCH24" s="1117"/>
      <c r="RCI24" s="1118"/>
      <c r="RCJ24" s="1115"/>
      <c r="RCK24" s="1116"/>
      <c r="RCL24" s="1117"/>
      <c r="RCM24" s="1118"/>
      <c r="RCN24" s="1115"/>
      <c r="RCO24" s="1116"/>
      <c r="RCP24" s="1117"/>
      <c r="RCQ24" s="1118"/>
      <c r="RCR24" s="1115"/>
      <c r="RCS24" s="1116"/>
      <c r="RCT24" s="1117"/>
      <c r="RCU24" s="1118"/>
      <c r="RCV24" s="1115"/>
      <c r="RCW24" s="1116"/>
      <c r="RCX24" s="1117"/>
      <c r="RCY24" s="1118"/>
      <c r="RCZ24" s="1115"/>
      <c r="RDA24" s="1116"/>
      <c r="RDB24" s="1117"/>
      <c r="RDC24" s="1118"/>
      <c r="RDD24" s="1115"/>
      <c r="RDE24" s="1116"/>
      <c r="RDF24" s="1117"/>
      <c r="RDG24" s="1118"/>
      <c r="RDH24" s="1115"/>
      <c r="RDI24" s="1116"/>
      <c r="RDJ24" s="1117"/>
      <c r="RDK24" s="1118"/>
      <c r="RDL24" s="1115"/>
      <c r="RDM24" s="1116"/>
      <c r="RDN24" s="1117"/>
      <c r="RDO24" s="1118"/>
      <c r="RDP24" s="1115"/>
      <c r="RDQ24" s="1116"/>
      <c r="RDR24" s="1117"/>
      <c r="RDS24" s="1118"/>
      <c r="RDT24" s="1115"/>
      <c r="RDU24" s="1116"/>
      <c r="RDV24" s="1117"/>
      <c r="RDW24" s="1118"/>
      <c r="RDX24" s="1115"/>
      <c r="RDY24" s="1116"/>
      <c r="RDZ24" s="1117"/>
      <c r="REA24" s="1118"/>
      <c r="REB24" s="1115"/>
      <c r="REC24" s="1116"/>
      <c r="RED24" s="1117"/>
      <c r="REE24" s="1118"/>
      <c r="REF24" s="1115"/>
      <c r="REG24" s="1116"/>
      <c r="REH24" s="1117"/>
      <c r="REI24" s="1118"/>
      <c r="REJ24" s="1115"/>
      <c r="REK24" s="1116"/>
      <c r="REL24" s="1117"/>
      <c r="REM24" s="1118"/>
      <c r="REN24" s="1115"/>
      <c r="REO24" s="1116"/>
      <c r="REP24" s="1117"/>
      <c r="REQ24" s="1118"/>
      <c r="RER24" s="1115"/>
      <c r="RES24" s="1116"/>
      <c r="RET24" s="1117"/>
      <c r="REU24" s="1118"/>
      <c r="REV24" s="1115"/>
      <c r="REW24" s="1116"/>
      <c r="REX24" s="1117"/>
      <c r="REY24" s="1118"/>
      <c r="REZ24" s="1115"/>
      <c r="RFA24" s="1116"/>
      <c r="RFB24" s="1117"/>
      <c r="RFC24" s="1118"/>
      <c r="RFD24" s="1115"/>
      <c r="RFE24" s="1116"/>
      <c r="RFF24" s="1117"/>
      <c r="RFG24" s="1118"/>
      <c r="RFH24" s="1115"/>
      <c r="RFI24" s="1116"/>
      <c r="RFJ24" s="1117"/>
      <c r="RFK24" s="1118"/>
      <c r="RFL24" s="1115"/>
      <c r="RFM24" s="1116"/>
      <c r="RFN24" s="1117"/>
      <c r="RFO24" s="1118"/>
      <c r="RFP24" s="1115"/>
      <c r="RFQ24" s="1116"/>
      <c r="RFR24" s="1117"/>
      <c r="RFS24" s="1118"/>
      <c r="RFT24" s="1115"/>
      <c r="RFU24" s="1116"/>
      <c r="RFV24" s="1117"/>
      <c r="RFW24" s="1118"/>
      <c r="RFX24" s="1115"/>
      <c r="RFY24" s="1116"/>
      <c r="RFZ24" s="1117"/>
      <c r="RGA24" s="1118"/>
      <c r="RGB24" s="1115"/>
      <c r="RGC24" s="1116"/>
      <c r="RGD24" s="1117"/>
      <c r="RGE24" s="1118"/>
      <c r="RGF24" s="1115"/>
      <c r="RGG24" s="1116"/>
      <c r="RGH24" s="1117"/>
      <c r="RGI24" s="1118"/>
      <c r="RGJ24" s="1115"/>
      <c r="RGK24" s="1116"/>
      <c r="RGL24" s="1117"/>
      <c r="RGM24" s="1118"/>
      <c r="RGN24" s="1115"/>
      <c r="RGO24" s="1116"/>
      <c r="RGP24" s="1117"/>
      <c r="RGQ24" s="1118"/>
      <c r="RGR24" s="1115"/>
      <c r="RGS24" s="1116"/>
      <c r="RGT24" s="1117"/>
      <c r="RGU24" s="1118"/>
      <c r="RGV24" s="1115"/>
      <c r="RGW24" s="1116"/>
      <c r="RGX24" s="1117"/>
      <c r="RGY24" s="1118"/>
      <c r="RGZ24" s="1115"/>
      <c r="RHA24" s="1116"/>
      <c r="RHB24" s="1117"/>
      <c r="RHC24" s="1118"/>
      <c r="RHD24" s="1115"/>
      <c r="RHE24" s="1116"/>
      <c r="RHF24" s="1117"/>
      <c r="RHG24" s="1118"/>
      <c r="RHH24" s="1115"/>
      <c r="RHI24" s="1116"/>
      <c r="RHJ24" s="1117"/>
      <c r="RHK24" s="1118"/>
      <c r="RHL24" s="1115"/>
      <c r="RHM24" s="1116"/>
      <c r="RHN24" s="1117"/>
      <c r="RHO24" s="1118"/>
      <c r="RHP24" s="1115"/>
      <c r="RHQ24" s="1116"/>
      <c r="RHR24" s="1117"/>
      <c r="RHS24" s="1118"/>
      <c r="RHT24" s="1115"/>
      <c r="RHU24" s="1116"/>
      <c r="RHV24" s="1117"/>
      <c r="RHW24" s="1118"/>
      <c r="RHX24" s="1115"/>
      <c r="RHY24" s="1116"/>
      <c r="RHZ24" s="1117"/>
      <c r="RIA24" s="1118"/>
      <c r="RIB24" s="1115"/>
      <c r="RIC24" s="1116"/>
      <c r="RID24" s="1117"/>
      <c r="RIE24" s="1118"/>
      <c r="RIF24" s="1115"/>
      <c r="RIG24" s="1116"/>
      <c r="RIH24" s="1117"/>
      <c r="RII24" s="1118"/>
      <c r="RIJ24" s="1115"/>
      <c r="RIK24" s="1116"/>
      <c r="RIL24" s="1117"/>
      <c r="RIM24" s="1118"/>
      <c r="RIN24" s="1115"/>
      <c r="RIO24" s="1116"/>
      <c r="RIP24" s="1117"/>
      <c r="RIQ24" s="1118"/>
      <c r="RIR24" s="1115"/>
      <c r="RIS24" s="1116"/>
      <c r="RIT24" s="1117"/>
      <c r="RIU24" s="1118"/>
      <c r="RIV24" s="1115"/>
      <c r="RIW24" s="1116"/>
      <c r="RIX24" s="1117"/>
      <c r="RIY24" s="1118"/>
      <c r="RIZ24" s="1115"/>
      <c r="RJA24" s="1116"/>
      <c r="RJB24" s="1117"/>
      <c r="RJC24" s="1118"/>
      <c r="RJD24" s="1115"/>
      <c r="RJE24" s="1116"/>
      <c r="RJF24" s="1117"/>
      <c r="RJG24" s="1118"/>
      <c r="RJH24" s="1115"/>
      <c r="RJI24" s="1116"/>
      <c r="RJJ24" s="1117"/>
      <c r="RJK24" s="1118"/>
      <c r="RJL24" s="1115"/>
      <c r="RJM24" s="1116"/>
      <c r="RJN24" s="1117"/>
      <c r="RJO24" s="1118"/>
      <c r="RJP24" s="1115"/>
      <c r="RJQ24" s="1116"/>
      <c r="RJR24" s="1117"/>
      <c r="RJS24" s="1118"/>
      <c r="RJT24" s="1115"/>
      <c r="RJU24" s="1116"/>
      <c r="RJV24" s="1117"/>
      <c r="RJW24" s="1118"/>
      <c r="RJX24" s="1115"/>
      <c r="RJY24" s="1116"/>
      <c r="RJZ24" s="1117"/>
      <c r="RKA24" s="1118"/>
      <c r="RKB24" s="1115"/>
      <c r="RKC24" s="1116"/>
      <c r="RKD24" s="1117"/>
      <c r="RKE24" s="1118"/>
      <c r="RKF24" s="1115"/>
      <c r="RKG24" s="1116"/>
      <c r="RKH24" s="1117"/>
      <c r="RKI24" s="1118"/>
      <c r="RKJ24" s="1115"/>
      <c r="RKK24" s="1116"/>
      <c r="RKL24" s="1117"/>
      <c r="RKM24" s="1118"/>
      <c r="RKN24" s="1115"/>
      <c r="RKO24" s="1116"/>
      <c r="RKP24" s="1117"/>
      <c r="RKQ24" s="1118"/>
      <c r="RKR24" s="1115"/>
      <c r="RKS24" s="1116"/>
      <c r="RKT24" s="1117"/>
      <c r="RKU24" s="1118"/>
      <c r="RKV24" s="1115"/>
      <c r="RKW24" s="1116"/>
      <c r="RKX24" s="1117"/>
      <c r="RKY24" s="1118"/>
      <c r="RKZ24" s="1115"/>
      <c r="RLA24" s="1116"/>
      <c r="RLB24" s="1117"/>
      <c r="RLC24" s="1118"/>
      <c r="RLD24" s="1115"/>
      <c r="RLE24" s="1116"/>
      <c r="RLF24" s="1117"/>
      <c r="RLG24" s="1118"/>
      <c r="RLH24" s="1115"/>
      <c r="RLI24" s="1116"/>
      <c r="RLJ24" s="1117"/>
      <c r="RLK24" s="1118"/>
      <c r="RLL24" s="1115"/>
      <c r="RLM24" s="1116"/>
      <c r="RLN24" s="1117"/>
      <c r="RLO24" s="1118"/>
      <c r="RLP24" s="1115"/>
      <c r="RLQ24" s="1116"/>
      <c r="RLR24" s="1117"/>
      <c r="RLS24" s="1118"/>
      <c r="RLT24" s="1115"/>
      <c r="RLU24" s="1116"/>
      <c r="RLV24" s="1117"/>
      <c r="RLW24" s="1118"/>
      <c r="RLX24" s="1115"/>
      <c r="RLY24" s="1116"/>
      <c r="RLZ24" s="1117"/>
      <c r="RMA24" s="1118"/>
      <c r="RMB24" s="1115"/>
      <c r="RMC24" s="1116"/>
      <c r="RMD24" s="1117"/>
      <c r="RME24" s="1118"/>
      <c r="RMF24" s="1115"/>
      <c r="RMG24" s="1116"/>
      <c r="RMH24" s="1117"/>
      <c r="RMI24" s="1118"/>
      <c r="RMJ24" s="1115"/>
      <c r="RMK24" s="1116"/>
      <c r="RML24" s="1117"/>
      <c r="RMM24" s="1118"/>
      <c r="RMN24" s="1115"/>
      <c r="RMO24" s="1116"/>
      <c r="RMP24" s="1117"/>
      <c r="RMQ24" s="1118"/>
      <c r="RMR24" s="1115"/>
      <c r="RMS24" s="1116"/>
      <c r="RMT24" s="1117"/>
      <c r="RMU24" s="1118"/>
      <c r="RMV24" s="1115"/>
      <c r="RMW24" s="1116"/>
      <c r="RMX24" s="1117"/>
      <c r="RMY24" s="1118"/>
      <c r="RMZ24" s="1115"/>
      <c r="RNA24" s="1116"/>
      <c r="RNB24" s="1117"/>
      <c r="RNC24" s="1118"/>
      <c r="RND24" s="1115"/>
      <c r="RNE24" s="1116"/>
      <c r="RNF24" s="1117"/>
      <c r="RNG24" s="1118"/>
      <c r="RNH24" s="1115"/>
      <c r="RNI24" s="1116"/>
      <c r="RNJ24" s="1117"/>
      <c r="RNK24" s="1118"/>
      <c r="RNL24" s="1115"/>
      <c r="RNM24" s="1116"/>
      <c r="RNN24" s="1117"/>
      <c r="RNO24" s="1118"/>
      <c r="RNP24" s="1115"/>
      <c r="RNQ24" s="1116"/>
      <c r="RNR24" s="1117"/>
      <c r="RNS24" s="1118"/>
      <c r="RNT24" s="1115"/>
      <c r="RNU24" s="1116"/>
      <c r="RNV24" s="1117"/>
      <c r="RNW24" s="1118"/>
      <c r="RNX24" s="1115"/>
      <c r="RNY24" s="1116"/>
      <c r="RNZ24" s="1117"/>
      <c r="ROA24" s="1118"/>
      <c r="ROB24" s="1115"/>
      <c r="ROC24" s="1116"/>
      <c r="ROD24" s="1117"/>
      <c r="ROE24" s="1118"/>
      <c r="ROF24" s="1115"/>
      <c r="ROG24" s="1116"/>
      <c r="ROH24" s="1117"/>
      <c r="ROI24" s="1118"/>
      <c r="ROJ24" s="1115"/>
      <c r="ROK24" s="1116"/>
      <c r="ROL24" s="1117"/>
      <c r="ROM24" s="1118"/>
      <c r="RON24" s="1115"/>
      <c r="ROO24" s="1116"/>
      <c r="ROP24" s="1117"/>
      <c r="ROQ24" s="1118"/>
      <c r="ROR24" s="1115"/>
      <c r="ROS24" s="1116"/>
      <c r="ROT24" s="1117"/>
      <c r="ROU24" s="1118"/>
      <c r="ROV24" s="1115"/>
      <c r="ROW24" s="1116"/>
      <c r="ROX24" s="1117"/>
      <c r="ROY24" s="1118"/>
      <c r="ROZ24" s="1115"/>
      <c r="RPA24" s="1116"/>
      <c r="RPB24" s="1117"/>
      <c r="RPC24" s="1118"/>
      <c r="RPD24" s="1115"/>
      <c r="RPE24" s="1116"/>
      <c r="RPF24" s="1117"/>
      <c r="RPG24" s="1118"/>
      <c r="RPH24" s="1115"/>
      <c r="RPI24" s="1116"/>
      <c r="RPJ24" s="1117"/>
      <c r="RPK24" s="1118"/>
      <c r="RPL24" s="1115"/>
      <c r="RPM24" s="1116"/>
      <c r="RPN24" s="1117"/>
      <c r="RPO24" s="1118"/>
      <c r="RPP24" s="1115"/>
      <c r="RPQ24" s="1116"/>
      <c r="RPR24" s="1117"/>
      <c r="RPS24" s="1118"/>
      <c r="RPT24" s="1115"/>
      <c r="RPU24" s="1116"/>
      <c r="RPV24" s="1117"/>
      <c r="RPW24" s="1118"/>
      <c r="RPX24" s="1115"/>
      <c r="RPY24" s="1116"/>
      <c r="RPZ24" s="1117"/>
      <c r="RQA24" s="1118"/>
      <c r="RQB24" s="1115"/>
      <c r="RQC24" s="1116"/>
      <c r="RQD24" s="1117"/>
      <c r="RQE24" s="1118"/>
      <c r="RQF24" s="1115"/>
      <c r="RQG24" s="1116"/>
      <c r="RQH24" s="1117"/>
      <c r="RQI24" s="1118"/>
      <c r="RQJ24" s="1115"/>
      <c r="RQK24" s="1116"/>
      <c r="RQL24" s="1117"/>
      <c r="RQM24" s="1118"/>
      <c r="RQN24" s="1115"/>
      <c r="RQO24" s="1116"/>
      <c r="RQP24" s="1117"/>
      <c r="RQQ24" s="1118"/>
      <c r="RQR24" s="1115"/>
      <c r="RQS24" s="1116"/>
      <c r="RQT24" s="1117"/>
      <c r="RQU24" s="1118"/>
      <c r="RQV24" s="1115"/>
      <c r="RQW24" s="1116"/>
      <c r="RQX24" s="1117"/>
      <c r="RQY24" s="1118"/>
      <c r="RQZ24" s="1115"/>
      <c r="RRA24" s="1116"/>
      <c r="RRB24" s="1117"/>
      <c r="RRC24" s="1118"/>
      <c r="RRD24" s="1115"/>
      <c r="RRE24" s="1116"/>
      <c r="RRF24" s="1117"/>
      <c r="RRG24" s="1118"/>
      <c r="RRH24" s="1115"/>
      <c r="RRI24" s="1116"/>
      <c r="RRJ24" s="1117"/>
      <c r="RRK24" s="1118"/>
      <c r="RRL24" s="1115"/>
      <c r="RRM24" s="1116"/>
      <c r="RRN24" s="1117"/>
      <c r="RRO24" s="1118"/>
      <c r="RRP24" s="1115"/>
      <c r="RRQ24" s="1116"/>
      <c r="RRR24" s="1117"/>
      <c r="RRS24" s="1118"/>
      <c r="RRT24" s="1115"/>
      <c r="RRU24" s="1116"/>
      <c r="RRV24" s="1117"/>
      <c r="RRW24" s="1118"/>
      <c r="RRX24" s="1115"/>
      <c r="RRY24" s="1116"/>
      <c r="RRZ24" s="1117"/>
      <c r="RSA24" s="1118"/>
      <c r="RSB24" s="1115"/>
      <c r="RSC24" s="1116"/>
      <c r="RSD24" s="1117"/>
      <c r="RSE24" s="1118"/>
      <c r="RSF24" s="1115"/>
      <c r="RSG24" s="1116"/>
      <c r="RSH24" s="1117"/>
      <c r="RSI24" s="1118"/>
      <c r="RSJ24" s="1115"/>
      <c r="RSK24" s="1116"/>
      <c r="RSL24" s="1117"/>
      <c r="RSM24" s="1118"/>
      <c r="RSN24" s="1115"/>
      <c r="RSO24" s="1116"/>
      <c r="RSP24" s="1117"/>
      <c r="RSQ24" s="1118"/>
      <c r="RSR24" s="1115"/>
      <c r="RSS24" s="1116"/>
      <c r="RST24" s="1117"/>
      <c r="RSU24" s="1118"/>
      <c r="RSV24" s="1115"/>
      <c r="RSW24" s="1116"/>
      <c r="RSX24" s="1117"/>
      <c r="RSY24" s="1118"/>
      <c r="RSZ24" s="1115"/>
      <c r="RTA24" s="1116"/>
      <c r="RTB24" s="1117"/>
      <c r="RTC24" s="1118"/>
      <c r="RTD24" s="1115"/>
      <c r="RTE24" s="1116"/>
      <c r="RTF24" s="1117"/>
      <c r="RTG24" s="1118"/>
      <c r="RTH24" s="1115"/>
      <c r="RTI24" s="1116"/>
      <c r="RTJ24" s="1117"/>
      <c r="RTK24" s="1118"/>
      <c r="RTL24" s="1115"/>
      <c r="RTM24" s="1116"/>
      <c r="RTN24" s="1117"/>
      <c r="RTO24" s="1118"/>
      <c r="RTP24" s="1115"/>
      <c r="RTQ24" s="1116"/>
      <c r="RTR24" s="1117"/>
      <c r="RTS24" s="1118"/>
      <c r="RTT24" s="1115"/>
      <c r="RTU24" s="1116"/>
      <c r="RTV24" s="1117"/>
      <c r="RTW24" s="1118"/>
      <c r="RTX24" s="1115"/>
      <c r="RTY24" s="1116"/>
      <c r="RTZ24" s="1117"/>
      <c r="RUA24" s="1118"/>
      <c r="RUB24" s="1115"/>
      <c r="RUC24" s="1116"/>
      <c r="RUD24" s="1117"/>
      <c r="RUE24" s="1118"/>
      <c r="RUF24" s="1115"/>
      <c r="RUG24" s="1116"/>
      <c r="RUH24" s="1117"/>
      <c r="RUI24" s="1118"/>
      <c r="RUJ24" s="1115"/>
      <c r="RUK24" s="1116"/>
      <c r="RUL24" s="1117"/>
      <c r="RUM24" s="1118"/>
      <c r="RUN24" s="1115"/>
      <c r="RUO24" s="1116"/>
      <c r="RUP24" s="1117"/>
      <c r="RUQ24" s="1118"/>
      <c r="RUR24" s="1115"/>
      <c r="RUS24" s="1116"/>
      <c r="RUT24" s="1117"/>
      <c r="RUU24" s="1118"/>
      <c r="RUV24" s="1115"/>
      <c r="RUW24" s="1116"/>
      <c r="RUX24" s="1117"/>
      <c r="RUY24" s="1118"/>
      <c r="RUZ24" s="1115"/>
      <c r="RVA24" s="1116"/>
      <c r="RVB24" s="1117"/>
      <c r="RVC24" s="1118"/>
      <c r="RVD24" s="1115"/>
      <c r="RVE24" s="1116"/>
      <c r="RVF24" s="1117"/>
      <c r="RVG24" s="1118"/>
      <c r="RVH24" s="1115"/>
      <c r="RVI24" s="1116"/>
      <c r="RVJ24" s="1117"/>
      <c r="RVK24" s="1118"/>
      <c r="RVL24" s="1115"/>
      <c r="RVM24" s="1116"/>
      <c r="RVN24" s="1117"/>
      <c r="RVO24" s="1118"/>
      <c r="RVP24" s="1115"/>
      <c r="RVQ24" s="1116"/>
      <c r="RVR24" s="1117"/>
      <c r="RVS24" s="1118"/>
      <c r="RVT24" s="1115"/>
      <c r="RVU24" s="1116"/>
      <c r="RVV24" s="1117"/>
      <c r="RVW24" s="1118"/>
      <c r="RVX24" s="1115"/>
      <c r="RVY24" s="1116"/>
      <c r="RVZ24" s="1117"/>
      <c r="RWA24" s="1118"/>
      <c r="RWB24" s="1115"/>
      <c r="RWC24" s="1116"/>
      <c r="RWD24" s="1117"/>
      <c r="RWE24" s="1118"/>
      <c r="RWF24" s="1115"/>
      <c r="RWG24" s="1116"/>
      <c r="RWH24" s="1117"/>
      <c r="RWI24" s="1118"/>
      <c r="RWJ24" s="1115"/>
      <c r="RWK24" s="1116"/>
      <c r="RWL24" s="1117"/>
      <c r="RWM24" s="1118"/>
      <c r="RWN24" s="1115"/>
      <c r="RWO24" s="1116"/>
      <c r="RWP24" s="1117"/>
      <c r="RWQ24" s="1118"/>
      <c r="RWR24" s="1115"/>
      <c r="RWS24" s="1116"/>
      <c r="RWT24" s="1117"/>
      <c r="RWU24" s="1118"/>
      <c r="RWV24" s="1115"/>
      <c r="RWW24" s="1116"/>
      <c r="RWX24" s="1117"/>
      <c r="RWY24" s="1118"/>
      <c r="RWZ24" s="1115"/>
      <c r="RXA24" s="1116"/>
      <c r="RXB24" s="1117"/>
      <c r="RXC24" s="1118"/>
      <c r="RXD24" s="1115"/>
      <c r="RXE24" s="1116"/>
      <c r="RXF24" s="1117"/>
      <c r="RXG24" s="1118"/>
      <c r="RXH24" s="1115"/>
      <c r="RXI24" s="1116"/>
      <c r="RXJ24" s="1117"/>
      <c r="RXK24" s="1118"/>
      <c r="RXL24" s="1115"/>
      <c r="RXM24" s="1116"/>
      <c r="RXN24" s="1117"/>
      <c r="RXO24" s="1118"/>
      <c r="RXP24" s="1115"/>
      <c r="RXQ24" s="1116"/>
      <c r="RXR24" s="1117"/>
      <c r="RXS24" s="1118"/>
      <c r="RXT24" s="1115"/>
      <c r="RXU24" s="1116"/>
      <c r="RXV24" s="1117"/>
      <c r="RXW24" s="1118"/>
      <c r="RXX24" s="1115"/>
      <c r="RXY24" s="1116"/>
      <c r="RXZ24" s="1117"/>
      <c r="RYA24" s="1118"/>
      <c r="RYB24" s="1115"/>
      <c r="RYC24" s="1116"/>
      <c r="RYD24" s="1117"/>
      <c r="RYE24" s="1118"/>
      <c r="RYF24" s="1115"/>
      <c r="RYG24" s="1116"/>
      <c r="RYH24" s="1117"/>
      <c r="RYI24" s="1118"/>
      <c r="RYJ24" s="1115"/>
      <c r="RYK24" s="1116"/>
      <c r="RYL24" s="1117"/>
      <c r="RYM24" s="1118"/>
      <c r="RYN24" s="1115"/>
      <c r="RYO24" s="1116"/>
      <c r="RYP24" s="1117"/>
      <c r="RYQ24" s="1118"/>
      <c r="RYR24" s="1115"/>
      <c r="RYS24" s="1116"/>
      <c r="RYT24" s="1117"/>
      <c r="RYU24" s="1118"/>
      <c r="RYV24" s="1115"/>
      <c r="RYW24" s="1116"/>
      <c r="RYX24" s="1117"/>
      <c r="RYY24" s="1118"/>
      <c r="RYZ24" s="1115"/>
      <c r="RZA24" s="1116"/>
      <c r="RZB24" s="1117"/>
      <c r="RZC24" s="1118"/>
      <c r="RZD24" s="1115"/>
      <c r="RZE24" s="1116"/>
      <c r="RZF24" s="1117"/>
      <c r="RZG24" s="1118"/>
      <c r="RZH24" s="1115"/>
      <c r="RZI24" s="1116"/>
      <c r="RZJ24" s="1117"/>
      <c r="RZK24" s="1118"/>
      <c r="RZL24" s="1115"/>
      <c r="RZM24" s="1116"/>
      <c r="RZN24" s="1117"/>
      <c r="RZO24" s="1118"/>
      <c r="RZP24" s="1115"/>
      <c r="RZQ24" s="1116"/>
      <c r="RZR24" s="1117"/>
      <c r="RZS24" s="1118"/>
      <c r="RZT24" s="1115"/>
      <c r="RZU24" s="1116"/>
      <c r="RZV24" s="1117"/>
      <c r="RZW24" s="1118"/>
      <c r="RZX24" s="1115"/>
      <c r="RZY24" s="1116"/>
      <c r="RZZ24" s="1117"/>
      <c r="SAA24" s="1118"/>
      <c r="SAB24" s="1115"/>
      <c r="SAC24" s="1116"/>
      <c r="SAD24" s="1117"/>
      <c r="SAE24" s="1118"/>
      <c r="SAF24" s="1115"/>
      <c r="SAG24" s="1116"/>
      <c r="SAH24" s="1117"/>
      <c r="SAI24" s="1118"/>
      <c r="SAJ24" s="1115"/>
      <c r="SAK24" s="1116"/>
      <c r="SAL24" s="1117"/>
      <c r="SAM24" s="1118"/>
      <c r="SAN24" s="1115"/>
      <c r="SAO24" s="1116"/>
      <c r="SAP24" s="1117"/>
      <c r="SAQ24" s="1118"/>
      <c r="SAR24" s="1115"/>
      <c r="SAS24" s="1116"/>
      <c r="SAT24" s="1117"/>
      <c r="SAU24" s="1118"/>
      <c r="SAV24" s="1115"/>
      <c r="SAW24" s="1116"/>
      <c r="SAX24" s="1117"/>
      <c r="SAY24" s="1118"/>
      <c r="SAZ24" s="1115"/>
      <c r="SBA24" s="1116"/>
      <c r="SBB24" s="1117"/>
      <c r="SBC24" s="1118"/>
      <c r="SBD24" s="1115"/>
      <c r="SBE24" s="1116"/>
      <c r="SBF24" s="1117"/>
      <c r="SBG24" s="1118"/>
      <c r="SBH24" s="1115"/>
      <c r="SBI24" s="1116"/>
      <c r="SBJ24" s="1117"/>
      <c r="SBK24" s="1118"/>
      <c r="SBL24" s="1115"/>
      <c r="SBM24" s="1116"/>
      <c r="SBN24" s="1117"/>
      <c r="SBO24" s="1118"/>
      <c r="SBP24" s="1115"/>
      <c r="SBQ24" s="1116"/>
      <c r="SBR24" s="1117"/>
      <c r="SBS24" s="1118"/>
      <c r="SBT24" s="1115"/>
      <c r="SBU24" s="1116"/>
      <c r="SBV24" s="1117"/>
      <c r="SBW24" s="1118"/>
      <c r="SBX24" s="1115"/>
      <c r="SBY24" s="1116"/>
      <c r="SBZ24" s="1117"/>
      <c r="SCA24" s="1118"/>
      <c r="SCB24" s="1115"/>
      <c r="SCC24" s="1116"/>
      <c r="SCD24" s="1117"/>
      <c r="SCE24" s="1118"/>
      <c r="SCF24" s="1115"/>
      <c r="SCG24" s="1116"/>
      <c r="SCH24" s="1117"/>
      <c r="SCI24" s="1118"/>
      <c r="SCJ24" s="1115"/>
      <c r="SCK24" s="1116"/>
      <c r="SCL24" s="1117"/>
      <c r="SCM24" s="1118"/>
      <c r="SCN24" s="1115"/>
      <c r="SCO24" s="1116"/>
      <c r="SCP24" s="1117"/>
      <c r="SCQ24" s="1118"/>
      <c r="SCR24" s="1115"/>
      <c r="SCS24" s="1116"/>
      <c r="SCT24" s="1117"/>
      <c r="SCU24" s="1118"/>
      <c r="SCV24" s="1115"/>
      <c r="SCW24" s="1116"/>
      <c r="SCX24" s="1117"/>
      <c r="SCY24" s="1118"/>
      <c r="SCZ24" s="1115"/>
      <c r="SDA24" s="1116"/>
      <c r="SDB24" s="1117"/>
      <c r="SDC24" s="1118"/>
      <c r="SDD24" s="1115"/>
      <c r="SDE24" s="1116"/>
      <c r="SDF24" s="1117"/>
      <c r="SDG24" s="1118"/>
      <c r="SDH24" s="1115"/>
      <c r="SDI24" s="1116"/>
      <c r="SDJ24" s="1117"/>
      <c r="SDK24" s="1118"/>
      <c r="SDL24" s="1115"/>
      <c r="SDM24" s="1116"/>
      <c r="SDN24" s="1117"/>
      <c r="SDO24" s="1118"/>
      <c r="SDP24" s="1115"/>
      <c r="SDQ24" s="1116"/>
      <c r="SDR24" s="1117"/>
      <c r="SDS24" s="1118"/>
      <c r="SDT24" s="1115"/>
      <c r="SDU24" s="1116"/>
      <c r="SDV24" s="1117"/>
      <c r="SDW24" s="1118"/>
      <c r="SDX24" s="1115"/>
      <c r="SDY24" s="1116"/>
      <c r="SDZ24" s="1117"/>
      <c r="SEA24" s="1118"/>
      <c r="SEB24" s="1115"/>
      <c r="SEC24" s="1116"/>
      <c r="SED24" s="1117"/>
      <c r="SEE24" s="1118"/>
      <c r="SEF24" s="1115"/>
      <c r="SEG24" s="1116"/>
      <c r="SEH24" s="1117"/>
      <c r="SEI24" s="1118"/>
      <c r="SEJ24" s="1115"/>
      <c r="SEK24" s="1116"/>
      <c r="SEL24" s="1117"/>
      <c r="SEM24" s="1118"/>
      <c r="SEN24" s="1115"/>
      <c r="SEO24" s="1116"/>
      <c r="SEP24" s="1117"/>
      <c r="SEQ24" s="1118"/>
      <c r="SER24" s="1115"/>
      <c r="SES24" s="1116"/>
      <c r="SET24" s="1117"/>
      <c r="SEU24" s="1118"/>
      <c r="SEV24" s="1115"/>
      <c r="SEW24" s="1116"/>
      <c r="SEX24" s="1117"/>
      <c r="SEY24" s="1118"/>
      <c r="SEZ24" s="1115"/>
      <c r="SFA24" s="1116"/>
      <c r="SFB24" s="1117"/>
      <c r="SFC24" s="1118"/>
      <c r="SFD24" s="1115"/>
      <c r="SFE24" s="1116"/>
      <c r="SFF24" s="1117"/>
      <c r="SFG24" s="1118"/>
      <c r="SFH24" s="1115"/>
      <c r="SFI24" s="1116"/>
      <c r="SFJ24" s="1117"/>
      <c r="SFK24" s="1118"/>
      <c r="SFL24" s="1115"/>
      <c r="SFM24" s="1116"/>
      <c r="SFN24" s="1117"/>
      <c r="SFO24" s="1118"/>
      <c r="SFP24" s="1115"/>
      <c r="SFQ24" s="1116"/>
      <c r="SFR24" s="1117"/>
      <c r="SFS24" s="1118"/>
      <c r="SFT24" s="1115"/>
      <c r="SFU24" s="1116"/>
      <c r="SFV24" s="1117"/>
      <c r="SFW24" s="1118"/>
      <c r="SFX24" s="1115"/>
      <c r="SFY24" s="1116"/>
      <c r="SFZ24" s="1117"/>
      <c r="SGA24" s="1118"/>
      <c r="SGB24" s="1115"/>
      <c r="SGC24" s="1116"/>
      <c r="SGD24" s="1117"/>
      <c r="SGE24" s="1118"/>
      <c r="SGF24" s="1115"/>
      <c r="SGG24" s="1116"/>
      <c r="SGH24" s="1117"/>
      <c r="SGI24" s="1118"/>
      <c r="SGJ24" s="1115"/>
      <c r="SGK24" s="1116"/>
      <c r="SGL24" s="1117"/>
      <c r="SGM24" s="1118"/>
      <c r="SGN24" s="1115"/>
      <c r="SGO24" s="1116"/>
      <c r="SGP24" s="1117"/>
      <c r="SGQ24" s="1118"/>
      <c r="SGR24" s="1115"/>
      <c r="SGS24" s="1116"/>
      <c r="SGT24" s="1117"/>
      <c r="SGU24" s="1118"/>
      <c r="SGV24" s="1115"/>
      <c r="SGW24" s="1116"/>
      <c r="SGX24" s="1117"/>
      <c r="SGY24" s="1118"/>
      <c r="SGZ24" s="1115"/>
      <c r="SHA24" s="1116"/>
      <c r="SHB24" s="1117"/>
      <c r="SHC24" s="1118"/>
      <c r="SHD24" s="1115"/>
      <c r="SHE24" s="1116"/>
      <c r="SHF24" s="1117"/>
      <c r="SHG24" s="1118"/>
      <c r="SHH24" s="1115"/>
      <c r="SHI24" s="1116"/>
      <c r="SHJ24" s="1117"/>
      <c r="SHK24" s="1118"/>
      <c r="SHL24" s="1115"/>
      <c r="SHM24" s="1116"/>
      <c r="SHN24" s="1117"/>
      <c r="SHO24" s="1118"/>
      <c r="SHP24" s="1115"/>
      <c r="SHQ24" s="1116"/>
      <c r="SHR24" s="1117"/>
      <c r="SHS24" s="1118"/>
      <c r="SHT24" s="1115"/>
      <c r="SHU24" s="1116"/>
      <c r="SHV24" s="1117"/>
      <c r="SHW24" s="1118"/>
      <c r="SHX24" s="1115"/>
      <c r="SHY24" s="1116"/>
      <c r="SHZ24" s="1117"/>
      <c r="SIA24" s="1118"/>
      <c r="SIB24" s="1115"/>
      <c r="SIC24" s="1116"/>
      <c r="SID24" s="1117"/>
      <c r="SIE24" s="1118"/>
      <c r="SIF24" s="1115"/>
      <c r="SIG24" s="1116"/>
      <c r="SIH24" s="1117"/>
      <c r="SII24" s="1118"/>
      <c r="SIJ24" s="1115"/>
      <c r="SIK24" s="1116"/>
      <c r="SIL24" s="1117"/>
      <c r="SIM24" s="1118"/>
      <c r="SIN24" s="1115"/>
      <c r="SIO24" s="1116"/>
      <c r="SIP24" s="1117"/>
      <c r="SIQ24" s="1118"/>
      <c r="SIR24" s="1115"/>
      <c r="SIS24" s="1116"/>
      <c r="SIT24" s="1117"/>
      <c r="SIU24" s="1118"/>
      <c r="SIV24" s="1115"/>
      <c r="SIW24" s="1116"/>
      <c r="SIX24" s="1117"/>
      <c r="SIY24" s="1118"/>
      <c r="SIZ24" s="1115"/>
      <c r="SJA24" s="1116"/>
      <c r="SJB24" s="1117"/>
      <c r="SJC24" s="1118"/>
      <c r="SJD24" s="1115"/>
      <c r="SJE24" s="1116"/>
      <c r="SJF24" s="1117"/>
      <c r="SJG24" s="1118"/>
      <c r="SJH24" s="1115"/>
      <c r="SJI24" s="1116"/>
      <c r="SJJ24" s="1117"/>
      <c r="SJK24" s="1118"/>
      <c r="SJL24" s="1115"/>
      <c r="SJM24" s="1116"/>
      <c r="SJN24" s="1117"/>
      <c r="SJO24" s="1118"/>
      <c r="SJP24" s="1115"/>
      <c r="SJQ24" s="1116"/>
      <c r="SJR24" s="1117"/>
      <c r="SJS24" s="1118"/>
      <c r="SJT24" s="1115"/>
      <c r="SJU24" s="1116"/>
      <c r="SJV24" s="1117"/>
      <c r="SJW24" s="1118"/>
      <c r="SJX24" s="1115"/>
      <c r="SJY24" s="1116"/>
      <c r="SJZ24" s="1117"/>
      <c r="SKA24" s="1118"/>
      <c r="SKB24" s="1115"/>
      <c r="SKC24" s="1116"/>
      <c r="SKD24" s="1117"/>
      <c r="SKE24" s="1118"/>
      <c r="SKF24" s="1115"/>
      <c r="SKG24" s="1116"/>
      <c r="SKH24" s="1117"/>
      <c r="SKI24" s="1118"/>
      <c r="SKJ24" s="1115"/>
      <c r="SKK24" s="1116"/>
      <c r="SKL24" s="1117"/>
      <c r="SKM24" s="1118"/>
      <c r="SKN24" s="1115"/>
      <c r="SKO24" s="1116"/>
      <c r="SKP24" s="1117"/>
      <c r="SKQ24" s="1118"/>
      <c r="SKR24" s="1115"/>
      <c r="SKS24" s="1116"/>
      <c r="SKT24" s="1117"/>
      <c r="SKU24" s="1118"/>
      <c r="SKV24" s="1115"/>
      <c r="SKW24" s="1116"/>
      <c r="SKX24" s="1117"/>
      <c r="SKY24" s="1118"/>
      <c r="SKZ24" s="1115"/>
      <c r="SLA24" s="1116"/>
      <c r="SLB24" s="1117"/>
      <c r="SLC24" s="1118"/>
      <c r="SLD24" s="1115"/>
      <c r="SLE24" s="1116"/>
      <c r="SLF24" s="1117"/>
      <c r="SLG24" s="1118"/>
      <c r="SLH24" s="1115"/>
      <c r="SLI24" s="1116"/>
      <c r="SLJ24" s="1117"/>
      <c r="SLK24" s="1118"/>
      <c r="SLL24" s="1115"/>
      <c r="SLM24" s="1116"/>
      <c r="SLN24" s="1117"/>
      <c r="SLO24" s="1118"/>
      <c r="SLP24" s="1115"/>
      <c r="SLQ24" s="1116"/>
      <c r="SLR24" s="1117"/>
      <c r="SLS24" s="1118"/>
      <c r="SLT24" s="1115"/>
      <c r="SLU24" s="1116"/>
      <c r="SLV24" s="1117"/>
      <c r="SLW24" s="1118"/>
      <c r="SLX24" s="1115"/>
      <c r="SLY24" s="1116"/>
      <c r="SLZ24" s="1117"/>
      <c r="SMA24" s="1118"/>
      <c r="SMB24" s="1115"/>
      <c r="SMC24" s="1116"/>
      <c r="SMD24" s="1117"/>
      <c r="SME24" s="1118"/>
      <c r="SMF24" s="1115"/>
      <c r="SMG24" s="1116"/>
      <c r="SMH24" s="1117"/>
      <c r="SMI24" s="1118"/>
      <c r="SMJ24" s="1115"/>
      <c r="SMK24" s="1116"/>
      <c r="SML24" s="1117"/>
      <c r="SMM24" s="1118"/>
      <c r="SMN24" s="1115"/>
      <c r="SMO24" s="1116"/>
      <c r="SMP24" s="1117"/>
      <c r="SMQ24" s="1118"/>
      <c r="SMR24" s="1115"/>
      <c r="SMS24" s="1116"/>
      <c r="SMT24" s="1117"/>
      <c r="SMU24" s="1118"/>
      <c r="SMV24" s="1115"/>
      <c r="SMW24" s="1116"/>
      <c r="SMX24" s="1117"/>
      <c r="SMY24" s="1118"/>
      <c r="SMZ24" s="1115"/>
      <c r="SNA24" s="1116"/>
      <c r="SNB24" s="1117"/>
      <c r="SNC24" s="1118"/>
      <c r="SND24" s="1115"/>
      <c r="SNE24" s="1116"/>
      <c r="SNF24" s="1117"/>
      <c r="SNG24" s="1118"/>
      <c r="SNH24" s="1115"/>
      <c r="SNI24" s="1116"/>
      <c r="SNJ24" s="1117"/>
      <c r="SNK24" s="1118"/>
      <c r="SNL24" s="1115"/>
      <c r="SNM24" s="1116"/>
      <c r="SNN24" s="1117"/>
      <c r="SNO24" s="1118"/>
      <c r="SNP24" s="1115"/>
      <c r="SNQ24" s="1116"/>
      <c r="SNR24" s="1117"/>
      <c r="SNS24" s="1118"/>
      <c r="SNT24" s="1115"/>
      <c r="SNU24" s="1116"/>
      <c r="SNV24" s="1117"/>
      <c r="SNW24" s="1118"/>
      <c r="SNX24" s="1115"/>
      <c r="SNY24" s="1116"/>
      <c r="SNZ24" s="1117"/>
      <c r="SOA24" s="1118"/>
      <c r="SOB24" s="1115"/>
      <c r="SOC24" s="1116"/>
      <c r="SOD24" s="1117"/>
      <c r="SOE24" s="1118"/>
      <c r="SOF24" s="1115"/>
      <c r="SOG24" s="1116"/>
      <c r="SOH24" s="1117"/>
      <c r="SOI24" s="1118"/>
      <c r="SOJ24" s="1115"/>
      <c r="SOK24" s="1116"/>
      <c r="SOL24" s="1117"/>
      <c r="SOM24" s="1118"/>
      <c r="SON24" s="1115"/>
      <c r="SOO24" s="1116"/>
      <c r="SOP24" s="1117"/>
      <c r="SOQ24" s="1118"/>
      <c r="SOR24" s="1115"/>
      <c r="SOS24" s="1116"/>
      <c r="SOT24" s="1117"/>
      <c r="SOU24" s="1118"/>
      <c r="SOV24" s="1115"/>
      <c r="SOW24" s="1116"/>
      <c r="SOX24" s="1117"/>
      <c r="SOY24" s="1118"/>
      <c r="SOZ24" s="1115"/>
      <c r="SPA24" s="1116"/>
      <c r="SPB24" s="1117"/>
      <c r="SPC24" s="1118"/>
      <c r="SPD24" s="1115"/>
      <c r="SPE24" s="1116"/>
      <c r="SPF24" s="1117"/>
      <c r="SPG24" s="1118"/>
      <c r="SPH24" s="1115"/>
      <c r="SPI24" s="1116"/>
      <c r="SPJ24" s="1117"/>
      <c r="SPK24" s="1118"/>
      <c r="SPL24" s="1115"/>
      <c r="SPM24" s="1116"/>
      <c r="SPN24" s="1117"/>
      <c r="SPO24" s="1118"/>
      <c r="SPP24" s="1115"/>
      <c r="SPQ24" s="1116"/>
      <c r="SPR24" s="1117"/>
      <c r="SPS24" s="1118"/>
      <c r="SPT24" s="1115"/>
      <c r="SPU24" s="1116"/>
      <c r="SPV24" s="1117"/>
      <c r="SPW24" s="1118"/>
      <c r="SPX24" s="1115"/>
      <c r="SPY24" s="1116"/>
      <c r="SPZ24" s="1117"/>
      <c r="SQA24" s="1118"/>
      <c r="SQB24" s="1115"/>
      <c r="SQC24" s="1116"/>
      <c r="SQD24" s="1117"/>
      <c r="SQE24" s="1118"/>
      <c r="SQF24" s="1115"/>
      <c r="SQG24" s="1116"/>
      <c r="SQH24" s="1117"/>
      <c r="SQI24" s="1118"/>
      <c r="SQJ24" s="1115"/>
      <c r="SQK24" s="1116"/>
      <c r="SQL24" s="1117"/>
      <c r="SQM24" s="1118"/>
      <c r="SQN24" s="1115"/>
      <c r="SQO24" s="1116"/>
      <c r="SQP24" s="1117"/>
      <c r="SQQ24" s="1118"/>
      <c r="SQR24" s="1115"/>
      <c r="SQS24" s="1116"/>
      <c r="SQT24" s="1117"/>
      <c r="SQU24" s="1118"/>
      <c r="SQV24" s="1115"/>
      <c r="SQW24" s="1116"/>
      <c r="SQX24" s="1117"/>
      <c r="SQY24" s="1118"/>
      <c r="SQZ24" s="1115"/>
      <c r="SRA24" s="1116"/>
      <c r="SRB24" s="1117"/>
      <c r="SRC24" s="1118"/>
      <c r="SRD24" s="1115"/>
      <c r="SRE24" s="1116"/>
      <c r="SRF24" s="1117"/>
      <c r="SRG24" s="1118"/>
      <c r="SRH24" s="1115"/>
      <c r="SRI24" s="1116"/>
      <c r="SRJ24" s="1117"/>
      <c r="SRK24" s="1118"/>
      <c r="SRL24" s="1115"/>
      <c r="SRM24" s="1116"/>
      <c r="SRN24" s="1117"/>
      <c r="SRO24" s="1118"/>
      <c r="SRP24" s="1115"/>
      <c r="SRQ24" s="1116"/>
      <c r="SRR24" s="1117"/>
      <c r="SRS24" s="1118"/>
      <c r="SRT24" s="1115"/>
      <c r="SRU24" s="1116"/>
      <c r="SRV24" s="1117"/>
      <c r="SRW24" s="1118"/>
      <c r="SRX24" s="1115"/>
      <c r="SRY24" s="1116"/>
      <c r="SRZ24" s="1117"/>
      <c r="SSA24" s="1118"/>
      <c r="SSB24" s="1115"/>
      <c r="SSC24" s="1116"/>
      <c r="SSD24" s="1117"/>
      <c r="SSE24" s="1118"/>
      <c r="SSF24" s="1115"/>
      <c r="SSG24" s="1116"/>
      <c r="SSH24" s="1117"/>
      <c r="SSI24" s="1118"/>
      <c r="SSJ24" s="1115"/>
      <c r="SSK24" s="1116"/>
      <c r="SSL24" s="1117"/>
      <c r="SSM24" s="1118"/>
      <c r="SSN24" s="1115"/>
      <c r="SSO24" s="1116"/>
      <c r="SSP24" s="1117"/>
      <c r="SSQ24" s="1118"/>
      <c r="SSR24" s="1115"/>
      <c r="SSS24" s="1116"/>
      <c r="SST24" s="1117"/>
      <c r="SSU24" s="1118"/>
      <c r="SSV24" s="1115"/>
      <c r="SSW24" s="1116"/>
      <c r="SSX24" s="1117"/>
      <c r="SSY24" s="1118"/>
      <c r="SSZ24" s="1115"/>
      <c r="STA24" s="1116"/>
      <c r="STB24" s="1117"/>
      <c r="STC24" s="1118"/>
      <c r="STD24" s="1115"/>
      <c r="STE24" s="1116"/>
      <c r="STF24" s="1117"/>
      <c r="STG24" s="1118"/>
      <c r="STH24" s="1115"/>
      <c r="STI24" s="1116"/>
      <c r="STJ24" s="1117"/>
      <c r="STK24" s="1118"/>
      <c r="STL24" s="1115"/>
      <c r="STM24" s="1116"/>
      <c r="STN24" s="1117"/>
      <c r="STO24" s="1118"/>
      <c r="STP24" s="1115"/>
      <c r="STQ24" s="1116"/>
      <c r="STR24" s="1117"/>
      <c r="STS24" s="1118"/>
      <c r="STT24" s="1115"/>
      <c r="STU24" s="1116"/>
      <c r="STV24" s="1117"/>
      <c r="STW24" s="1118"/>
      <c r="STX24" s="1115"/>
      <c r="STY24" s="1116"/>
      <c r="STZ24" s="1117"/>
      <c r="SUA24" s="1118"/>
      <c r="SUB24" s="1115"/>
      <c r="SUC24" s="1116"/>
      <c r="SUD24" s="1117"/>
      <c r="SUE24" s="1118"/>
      <c r="SUF24" s="1115"/>
      <c r="SUG24" s="1116"/>
      <c r="SUH24" s="1117"/>
      <c r="SUI24" s="1118"/>
      <c r="SUJ24" s="1115"/>
      <c r="SUK24" s="1116"/>
      <c r="SUL24" s="1117"/>
      <c r="SUM24" s="1118"/>
      <c r="SUN24" s="1115"/>
      <c r="SUO24" s="1116"/>
      <c r="SUP24" s="1117"/>
      <c r="SUQ24" s="1118"/>
      <c r="SUR24" s="1115"/>
      <c r="SUS24" s="1116"/>
      <c r="SUT24" s="1117"/>
      <c r="SUU24" s="1118"/>
      <c r="SUV24" s="1115"/>
      <c r="SUW24" s="1116"/>
      <c r="SUX24" s="1117"/>
      <c r="SUY24" s="1118"/>
      <c r="SUZ24" s="1115"/>
      <c r="SVA24" s="1116"/>
      <c r="SVB24" s="1117"/>
      <c r="SVC24" s="1118"/>
      <c r="SVD24" s="1115"/>
      <c r="SVE24" s="1116"/>
      <c r="SVF24" s="1117"/>
      <c r="SVG24" s="1118"/>
      <c r="SVH24" s="1115"/>
      <c r="SVI24" s="1116"/>
      <c r="SVJ24" s="1117"/>
      <c r="SVK24" s="1118"/>
      <c r="SVL24" s="1115"/>
      <c r="SVM24" s="1116"/>
      <c r="SVN24" s="1117"/>
      <c r="SVO24" s="1118"/>
      <c r="SVP24" s="1115"/>
      <c r="SVQ24" s="1116"/>
      <c r="SVR24" s="1117"/>
      <c r="SVS24" s="1118"/>
      <c r="SVT24" s="1115"/>
      <c r="SVU24" s="1116"/>
      <c r="SVV24" s="1117"/>
      <c r="SVW24" s="1118"/>
      <c r="SVX24" s="1115"/>
      <c r="SVY24" s="1116"/>
      <c r="SVZ24" s="1117"/>
      <c r="SWA24" s="1118"/>
      <c r="SWB24" s="1115"/>
      <c r="SWC24" s="1116"/>
      <c r="SWD24" s="1117"/>
      <c r="SWE24" s="1118"/>
      <c r="SWF24" s="1115"/>
      <c r="SWG24" s="1116"/>
      <c r="SWH24" s="1117"/>
      <c r="SWI24" s="1118"/>
      <c r="SWJ24" s="1115"/>
      <c r="SWK24" s="1116"/>
      <c r="SWL24" s="1117"/>
      <c r="SWM24" s="1118"/>
      <c r="SWN24" s="1115"/>
      <c r="SWO24" s="1116"/>
      <c r="SWP24" s="1117"/>
      <c r="SWQ24" s="1118"/>
      <c r="SWR24" s="1115"/>
      <c r="SWS24" s="1116"/>
      <c r="SWT24" s="1117"/>
      <c r="SWU24" s="1118"/>
      <c r="SWV24" s="1115"/>
      <c r="SWW24" s="1116"/>
      <c r="SWX24" s="1117"/>
      <c r="SWY24" s="1118"/>
      <c r="SWZ24" s="1115"/>
      <c r="SXA24" s="1116"/>
      <c r="SXB24" s="1117"/>
      <c r="SXC24" s="1118"/>
      <c r="SXD24" s="1115"/>
      <c r="SXE24" s="1116"/>
      <c r="SXF24" s="1117"/>
      <c r="SXG24" s="1118"/>
      <c r="SXH24" s="1115"/>
      <c r="SXI24" s="1116"/>
      <c r="SXJ24" s="1117"/>
      <c r="SXK24" s="1118"/>
      <c r="SXL24" s="1115"/>
      <c r="SXM24" s="1116"/>
      <c r="SXN24" s="1117"/>
      <c r="SXO24" s="1118"/>
      <c r="SXP24" s="1115"/>
      <c r="SXQ24" s="1116"/>
      <c r="SXR24" s="1117"/>
      <c r="SXS24" s="1118"/>
      <c r="SXT24" s="1115"/>
      <c r="SXU24" s="1116"/>
      <c r="SXV24" s="1117"/>
      <c r="SXW24" s="1118"/>
      <c r="SXX24" s="1115"/>
      <c r="SXY24" s="1116"/>
      <c r="SXZ24" s="1117"/>
      <c r="SYA24" s="1118"/>
      <c r="SYB24" s="1115"/>
      <c r="SYC24" s="1116"/>
      <c r="SYD24" s="1117"/>
      <c r="SYE24" s="1118"/>
      <c r="SYF24" s="1115"/>
      <c r="SYG24" s="1116"/>
      <c r="SYH24" s="1117"/>
      <c r="SYI24" s="1118"/>
      <c r="SYJ24" s="1115"/>
      <c r="SYK24" s="1116"/>
      <c r="SYL24" s="1117"/>
      <c r="SYM24" s="1118"/>
      <c r="SYN24" s="1115"/>
      <c r="SYO24" s="1116"/>
      <c r="SYP24" s="1117"/>
      <c r="SYQ24" s="1118"/>
      <c r="SYR24" s="1115"/>
      <c r="SYS24" s="1116"/>
      <c r="SYT24" s="1117"/>
      <c r="SYU24" s="1118"/>
      <c r="SYV24" s="1115"/>
      <c r="SYW24" s="1116"/>
      <c r="SYX24" s="1117"/>
      <c r="SYY24" s="1118"/>
      <c r="SYZ24" s="1115"/>
      <c r="SZA24" s="1116"/>
      <c r="SZB24" s="1117"/>
      <c r="SZC24" s="1118"/>
      <c r="SZD24" s="1115"/>
      <c r="SZE24" s="1116"/>
      <c r="SZF24" s="1117"/>
      <c r="SZG24" s="1118"/>
      <c r="SZH24" s="1115"/>
      <c r="SZI24" s="1116"/>
      <c r="SZJ24" s="1117"/>
      <c r="SZK24" s="1118"/>
      <c r="SZL24" s="1115"/>
      <c r="SZM24" s="1116"/>
      <c r="SZN24" s="1117"/>
      <c r="SZO24" s="1118"/>
      <c r="SZP24" s="1115"/>
      <c r="SZQ24" s="1116"/>
      <c r="SZR24" s="1117"/>
      <c r="SZS24" s="1118"/>
      <c r="SZT24" s="1115"/>
      <c r="SZU24" s="1116"/>
      <c r="SZV24" s="1117"/>
      <c r="SZW24" s="1118"/>
      <c r="SZX24" s="1115"/>
      <c r="SZY24" s="1116"/>
      <c r="SZZ24" s="1117"/>
      <c r="TAA24" s="1118"/>
      <c r="TAB24" s="1115"/>
      <c r="TAC24" s="1116"/>
      <c r="TAD24" s="1117"/>
      <c r="TAE24" s="1118"/>
      <c r="TAF24" s="1115"/>
      <c r="TAG24" s="1116"/>
      <c r="TAH24" s="1117"/>
      <c r="TAI24" s="1118"/>
      <c r="TAJ24" s="1115"/>
      <c r="TAK24" s="1116"/>
      <c r="TAL24" s="1117"/>
      <c r="TAM24" s="1118"/>
      <c r="TAN24" s="1115"/>
      <c r="TAO24" s="1116"/>
      <c r="TAP24" s="1117"/>
      <c r="TAQ24" s="1118"/>
      <c r="TAR24" s="1115"/>
      <c r="TAS24" s="1116"/>
      <c r="TAT24" s="1117"/>
      <c r="TAU24" s="1118"/>
      <c r="TAV24" s="1115"/>
      <c r="TAW24" s="1116"/>
      <c r="TAX24" s="1117"/>
      <c r="TAY24" s="1118"/>
      <c r="TAZ24" s="1115"/>
      <c r="TBA24" s="1116"/>
      <c r="TBB24" s="1117"/>
      <c r="TBC24" s="1118"/>
      <c r="TBD24" s="1115"/>
      <c r="TBE24" s="1116"/>
      <c r="TBF24" s="1117"/>
      <c r="TBG24" s="1118"/>
      <c r="TBH24" s="1115"/>
      <c r="TBI24" s="1116"/>
      <c r="TBJ24" s="1117"/>
      <c r="TBK24" s="1118"/>
      <c r="TBL24" s="1115"/>
      <c r="TBM24" s="1116"/>
      <c r="TBN24" s="1117"/>
      <c r="TBO24" s="1118"/>
      <c r="TBP24" s="1115"/>
      <c r="TBQ24" s="1116"/>
      <c r="TBR24" s="1117"/>
      <c r="TBS24" s="1118"/>
      <c r="TBT24" s="1115"/>
      <c r="TBU24" s="1116"/>
      <c r="TBV24" s="1117"/>
      <c r="TBW24" s="1118"/>
      <c r="TBX24" s="1115"/>
      <c r="TBY24" s="1116"/>
      <c r="TBZ24" s="1117"/>
      <c r="TCA24" s="1118"/>
      <c r="TCB24" s="1115"/>
      <c r="TCC24" s="1116"/>
      <c r="TCD24" s="1117"/>
      <c r="TCE24" s="1118"/>
      <c r="TCF24" s="1115"/>
      <c r="TCG24" s="1116"/>
      <c r="TCH24" s="1117"/>
      <c r="TCI24" s="1118"/>
      <c r="TCJ24" s="1115"/>
      <c r="TCK24" s="1116"/>
      <c r="TCL24" s="1117"/>
      <c r="TCM24" s="1118"/>
      <c r="TCN24" s="1115"/>
      <c r="TCO24" s="1116"/>
      <c r="TCP24" s="1117"/>
      <c r="TCQ24" s="1118"/>
      <c r="TCR24" s="1115"/>
      <c r="TCS24" s="1116"/>
      <c r="TCT24" s="1117"/>
      <c r="TCU24" s="1118"/>
      <c r="TCV24" s="1115"/>
      <c r="TCW24" s="1116"/>
      <c r="TCX24" s="1117"/>
      <c r="TCY24" s="1118"/>
      <c r="TCZ24" s="1115"/>
      <c r="TDA24" s="1116"/>
      <c r="TDB24" s="1117"/>
      <c r="TDC24" s="1118"/>
      <c r="TDD24" s="1115"/>
      <c r="TDE24" s="1116"/>
      <c r="TDF24" s="1117"/>
      <c r="TDG24" s="1118"/>
      <c r="TDH24" s="1115"/>
      <c r="TDI24" s="1116"/>
      <c r="TDJ24" s="1117"/>
      <c r="TDK24" s="1118"/>
      <c r="TDL24" s="1115"/>
      <c r="TDM24" s="1116"/>
      <c r="TDN24" s="1117"/>
      <c r="TDO24" s="1118"/>
      <c r="TDP24" s="1115"/>
      <c r="TDQ24" s="1116"/>
      <c r="TDR24" s="1117"/>
      <c r="TDS24" s="1118"/>
      <c r="TDT24" s="1115"/>
      <c r="TDU24" s="1116"/>
      <c r="TDV24" s="1117"/>
      <c r="TDW24" s="1118"/>
      <c r="TDX24" s="1115"/>
      <c r="TDY24" s="1116"/>
      <c r="TDZ24" s="1117"/>
      <c r="TEA24" s="1118"/>
      <c r="TEB24" s="1115"/>
      <c r="TEC24" s="1116"/>
      <c r="TED24" s="1117"/>
      <c r="TEE24" s="1118"/>
      <c r="TEF24" s="1115"/>
      <c r="TEG24" s="1116"/>
      <c r="TEH24" s="1117"/>
      <c r="TEI24" s="1118"/>
      <c r="TEJ24" s="1115"/>
      <c r="TEK24" s="1116"/>
      <c r="TEL24" s="1117"/>
      <c r="TEM24" s="1118"/>
      <c r="TEN24" s="1115"/>
      <c r="TEO24" s="1116"/>
      <c r="TEP24" s="1117"/>
      <c r="TEQ24" s="1118"/>
      <c r="TER24" s="1115"/>
      <c r="TES24" s="1116"/>
      <c r="TET24" s="1117"/>
      <c r="TEU24" s="1118"/>
      <c r="TEV24" s="1115"/>
      <c r="TEW24" s="1116"/>
      <c r="TEX24" s="1117"/>
      <c r="TEY24" s="1118"/>
      <c r="TEZ24" s="1115"/>
      <c r="TFA24" s="1116"/>
      <c r="TFB24" s="1117"/>
      <c r="TFC24" s="1118"/>
      <c r="TFD24" s="1115"/>
      <c r="TFE24" s="1116"/>
      <c r="TFF24" s="1117"/>
      <c r="TFG24" s="1118"/>
      <c r="TFH24" s="1115"/>
      <c r="TFI24" s="1116"/>
      <c r="TFJ24" s="1117"/>
      <c r="TFK24" s="1118"/>
      <c r="TFL24" s="1115"/>
      <c r="TFM24" s="1116"/>
      <c r="TFN24" s="1117"/>
      <c r="TFO24" s="1118"/>
      <c r="TFP24" s="1115"/>
      <c r="TFQ24" s="1116"/>
      <c r="TFR24" s="1117"/>
      <c r="TFS24" s="1118"/>
      <c r="TFT24" s="1115"/>
      <c r="TFU24" s="1116"/>
      <c r="TFV24" s="1117"/>
      <c r="TFW24" s="1118"/>
      <c r="TFX24" s="1115"/>
      <c r="TFY24" s="1116"/>
      <c r="TFZ24" s="1117"/>
      <c r="TGA24" s="1118"/>
      <c r="TGB24" s="1115"/>
      <c r="TGC24" s="1116"/>
      <c r="TGD24" s="1117"/>
      <c r="TGE24" s="1118"/>
      <c r="TGF24" s="1115"/>
      <c r="TGG24" s="1116"/>
      <c r="TGH24" s="1117"/>
      <c r="TGI24" s="1118"/>
      <c r="TGJ24" s="1115"/>
      <c r="TGK24" s="1116"/>
      <c r="TGL24" s="1117"/>
      <c r="TGM24" s="1118"/>
      <c r="TGN24" s="1115"/>
      <c r="TGO24" s="1116"/>
      <c r="TGP24" s="1117"/>
      <c r="TGQ24" s="1118"/>
      <c r="TGR24" s="1115"/>
      <c r="TGS24" s="1116"/>
      <c r="TGT24" s="1117"/>
      <c r="TGU24" s="1118"/>
      <c r="TGV24" s="1115"/>
      <c r="TGW24" s="1116"/>
      <c r="TGX24" s="1117"/>
      <c r="TGY24" s="1118"/>
      <c r="TGZ24" s="1115"/>
      <c r="THA24" s="1116"/>
      <c r="THB24" s="1117"/>
      <c r="THC24" s="1118"/>
      <c r="THD24" s="1115"/>
      <c r="THE24" s="1116"/>
      <c r="THF24" s="1117"/>
      <c r="THG24" s="1118"/>
      <c r="THH24" s="1115"/>
      <c r="THI24" s="1116"/>
      <c r="THJ24" s="1117"/>
      <c r="THK24" s="1118"/>
      <c r="THL24" s="1115"/>
      <c r="THM24" s="1116"/>
      <c r="THN24" s="1117"/>
      <c r="THO24" s="1118"/>
      <c r="THP24" s="1115"/>
      <c r="THQ24" s="1116"/>
      <c r="THR24" s="1117"/>
      <c r="THS24" s="1118"/>
      <c r="THT24" s="1115"/>
      <c r="THU24" s="1116"/>
      <c r="THV24" s="1117"/>
      <c r="THW24" s="1118"/>
      <c r="THX24" s="1115"/>
      <c r="THY24" s="1116"/>
      <c r="THZ24" s="1117"/>
      <c r="TIA24" s="1118"/>
      <c r="TIB24" s="1115"/>
      <c r="TIC24" s="1116"/>
      <c r="TID24" s="1117"/>
      <c r="TIE24" s="1118"/>
      <c r="TIF24" s="1115"/>
      <c r="TIG24" s="1116"/>
      <c r="TIH24" s="1117"/>
      <c r="TII24" s="1118"/>
      <c r="TIJ24" s="1115"/>
      <c r="TIK24" s="1116"/>
      <c r="TIL24" s="1117"/>
      <c r="TIM24" s="1118"/>
      <c r="TIN24" s="1115"/>
      <c r="TIO24" s="1116"/>
      <c r="TIP24" s="1117"/>
      <c r="TIQ24" s="1118"/>
      <c r="TIR24" s="1115"/>
      <c r="TIS24" s="1116"/>
      <c r="TIT24" s="1117"/>
      <c r="TIU24" s="1118"/>
      <c r="TIV24" s="1115"/>
      <c r="TIW24" s="1116"/>
      <c r="TIX24" s="1117"/>
      <c r="TIY24" s="1118"/>
      <c r="TIZ24" s="1115"/>
      <c r="TJA24" s="1116"/>
      <c r="TJB24" s="1117"/>
      <c r="TJC24" s="1118"/>
      <c r="TJD24" s="1115"/>
      <c r="TJE24" s="1116"/>
      <c r="TJF24" s="1117"/>
      <c r="TJG24" s="1118"/>
      <c r="TJH24" s="1115"/>
      <c r="TJI24" s="1116"/>
      <c r="TJJ24" s="1117"/>
      <c r="TJK24" s="1118"/>
      <c r="TJL24" s="1115"/>
      <c r="TJM24" s="1116"/>
      <c r="TJN24" s="1117"/>
      <c r="TJO24" s="1118"/>
      <c r="TJP24" s="1115"/>
      <c r="TJQ24" s="1116"/>
      <c r="TJR24" s="1117"/>
      <c r="TJS24" s="1118"/>
      <c r="TJT24" s="1115"/>
      <c r="TJU24" s="1116"/>
      <c r="TJV24" s="1117"/>
      <c r="TJW24" s="1118"/>
      <c r="TJX24" s="1115"/>
      <c r="TJY24" s="1116"/>
      <c r="TJZ24" s="1117"/>
      <c r="TKA24" s="1118"/>
      <c r="TKB24" s="1115"/>
      <c r="TKC24" s="1116"/>
      <c r="TKD24" s="1117"/>
      <c r="TKE24" s="1118"/>
      <c r="TKF24" s="1115"/>
      <c r="TKG24" s="1116"/>
      <c r="TKH24" s="1117"/>
      <c r="TKI24" s="1118"/>
      <c r="TKJ24" s="1115"/>
      <c r="TKK24" s="1116"/>
      <c r="TKL24" s="1117"/>
      <c r="TKM24" s="1118"/>
      <c r="TKN24" s="1115"/>
      <c r="TKO24" s="1116"/>
      <c r="TKP24" s="1117"/>
      <c r="TKQ24" s="1118"/>
      <c r="TKR24" s="1115"/>
      <c r="TKS24" s="1116"/>
      <c r="TKT24" s="1117"/>
      <c r="TKU24" s="1118"/>
      <c r="TKV24" s="1115"/>
      <c r="TKW24" s="1116"/>
      <c r="TKX24" s="1117"/>
      <c r="TKY24" s="1118"/>
      <c r="TKZ24" s="1115"/>
      <c r="TLA24" s="1116"/>
      <c r="TLB24" s="1117"/>
      <c r="TLC24" s="1118"/>
      <c r="TLD24" s="1115"/>
      <c r="TLE24" s="1116"/>
      <c r="TLF24" s="1117"/>
      <c r="TLG24" s="1118"/>
      <c r="TLH24" s="1115"/>
      <c r="TLI24" s="1116"/>
      <c r="TLJ24" s="1117"/>
      <c r="TLK24" s="1118"/>
      <c r="TLL24" s="1115"/>
      <c r="TLM24" s="1116"/>
      <c r="TLN24" s="1117"/>
      <c r="TLO24" s="1118"/>
      <c r="TLP24" s="1115"/>
      <c r="TLQ24" s="1116"/>
      <c r="TLR24" s="1117"/>
      <c r="TLS24" s="1118"/>
      <c r="TLT24" s="1115"/>
      <c r="TLU24" s="1116"/>
      <c r="TLV24" s="1117"/>
      <c r="TLW24" s="1118"/>
      <c r="TLX24" s="1115"/>
      <c r="TLY24" s="1116"/>
      <c r="TLZ24" s="1117"/>
      <c r="TMA24" s="1118"/>
      <c r="TMB24" s="1115"/>
      <c r="TMC24" s="1116"/>
      <c r="TMD24" s="1117"/>
      <c r="TME24" s="1118"/>
      <c r="TMF24" s="1115"/>
      <c r="TMG24" s="1116"/>
      <c r="TMH24" s="1117"/>
      <c r="TMI24" s="1118"/>
      <c r="TMJ24" s="1115"/>
      <c r="TMK24" s="1116"/>
      <c r="TML24" s="1117"/>
      <c r="TMM24" s="1118"/>
      <c r="TMN24" s="1115"/>
      <c r="TMO24" s="1116"/>
      <c r="TMP24" s="1117"/>
      <c r="TMQ24" s="1118"/>
      <c r="TMR24" s="1115"/>
      <c r="TMS24" s="1116"/>
      <c r="TMT24" s="1117"/>
      <c r="TMU24" s="1118"/>
      <c r="TMV24" s="1115"/>
      <c r="TMW24" s="1116"/>
      <c r="TMX24" s="1117"/>
      <c r="TMY24" s="1118"/>
      <c r="TMZ24" s="1115"/>
      <c r="TNA24" s="1116"/>
      <c r="TNB24" s="1117"/>
      <c r="TNC24" s="1118"/>
      <c r="TND24" s="1115"/>
      <c r="TNE24" s="1116"/>
      <c r="TNF24" s="1117"/>
      <c r="TNG24" s="1118"/>
      <c r="TNH24" s="1115"/>
      <c r="TNI24" s="1116"/>
      <c r="TNJ24" s="1117"/>
      <c r="TNK24" s="1118"/>
      <c r="TNL24" s="1115"/>
      <c r="TNM24" s="1116"/>
      <c r="TNN24" s="1117"/>
      <c r="TNO24" s="1118"/>
      <c r="TNP24" s="1115"/>
      <c r="TNQ24" s="1116"/>
      <c r="TNR24" s="1117"/>
      <c r="TNS24" s="1118"/>
      <c r="TNT24" s="1115"/>
      <c r="TNU24" s="1116"/>
      <c r="TNV24" s="1117"/>
      <c r="TNW24" s="1118"/>
      <c r="TNX24" s="1115"/>
      <c r="TNY24" s="1116"/>
      <c r="TNZ24" s="1117"/>
      <c r="TOA24" s="1118"/>
      <c r="TOB24" s="1115"/>
      <c r="TOC24" s="1116"/>
      <c r="TOD24" s="1117"/>
      <c r="TOE24" s="1118"/>
      <c r="TOF24" s="1115"/>
      <c r="TOG24" s="1116"/>
      <c r="TOH24" s="1117"/>
      <c r="TOI24" s="1118"/>
      <c r="TOJ24" s="1115"/>
      <c r="TOK24" s="1116"/>
      <c r="TOL24" s="1117"/>
      <c r="TOM24" s="1118"/>
      <c r="TON24" s="1115"/>
      <c r="TOO24" s="1116"/>
      <c r="TOP24" s="1117"/>
      <c r="TOQ24" s="1118"/>
      <c r="TOR24" s="1115"/>
      <c r="TOS24" s="1116"/>
      <c r="TOT24" s="1117"/>
      <c r="TOU24" s="1118"/>
      <c r="TOV24" s="1115"/>
      <c r="TOW24" s="1116"/>
      <c r="TOX24" s="1117"/>
      <c r="TOY24" s="1118"/>
      <c r="TOZ24" s="1115"/>
      <c r="TPA24" s="1116"/>
      <c r="TPB24" s="1117"/>
      <c r="TPC24" s="1118"/>
      <c r="TPD24" s="1115"/>
      <c r="TPE24" s="1116"/>
      <c r="TPF24" s="1117"/>
      <c r="TPG24" s="1118"/>
      <c r="TPH24" s="1115"/>
      <c r="TPI24" s="1116"/>
      <c r="TPJ24" s="1117"/>
      <c r="TPK24" s="1118"/>
      <c r="TPL24" s="1115"/>
      <c r="TPM24" s="1116"/>
      <c r="TPN24" s="1117"/>
      <c r="TPO24" s="1118"/>
      <c r="TPP24" s="1115"/>
      <c r="TPQ24" s="1116"/>
      <c r="TPR24" s="1117"/>
      <c r="TPS24" s="1118"/>
      <c r="TPT24" s="1115"/>
      <c r="TPU24" s="1116"/>
      <c r="TPV24" s="1117"/>
      <c r="TPW24" s="1118"/>
      <c r="TPX24" s="1115"/>
      <c r="TPY24" s="1116"/>
      <c r="TPZ24" s="1117"/>
      <c r="TQA24" s="1118"/>
      <c r="TQB24" s="1115"/>
      <c r="TQC24" s="1116"/>
      <c r="TQD24" s="1117"/>
      <c r="TQE24" s="1118"/>
      <c r="TQF24" s="1115"/>
      <c r="TQG24" s="1116"/>
      <c r="TQH24" s="1117"/>
      <c r="TQI24" s="1118"/>
      <c r="TQJ24" s="1115"/>
      <c r="TQK24" s="1116"/>
      <c r="TQL24" s="1117"/>
      <c r="TQM24" s="1118"/>
      <c r="TQN24" s="1115"/>
      <c r="TQO24" s="1116"/>
      <c r="TQP24" s="1117"/>
      <c r="TQQ24" s="1118"/>
      <c r="TQR24" s="1115"/>
      <c r="TQS24" s="1116"/>
      <c r="TQT24" s="1117"/>
      <c r="TQU24" s="1118"/>
      <c r="TQV24" s="1115"/>
      <c r="TQW24" s="1116"/>
      <c r="TQX24" s="1117"/>
      <c r="TQY24" s="1118"/>
      <c r="TQZ24" s="1115"/>
      <c r="TRA24" s="1116"/>
      <c r="TRB24" s="1117"/>
      <c r="TRC24" s="1118"/>
      <c r="TRD24" s="1115"/>
      <c r="TRE24" s="1116"/>
      <c r="TRF24" s="1117"/>
      <c r="TRG24" s="1118"/>
      <c r="TRH24" s="1115"/>
      <c r="TRI24" s="1116"/>
      <c r="TRJ24" s="1117"/>
      <c r="TRK24" s="1118"/>
      <c r="TRL24" s="1115"/>
      <c r="TRM24" s="1116"/>
      <c r="TRN24" s="1117"/>
      <c r="TRO24" s="1118"/>
      <c r="TRP24" s="1115"/>
      <c r="TRQ24" s="1116"/>
      <c r="TRR24" s="1117"/>
      <c r="TRS24" s="1118"/>
      <c r="TRT24" s="1115"/>
      <c r="TRU24" s="1116"/>
      <c r="TRV24" s="1117"/>
      <c r="TRW24" s="1118"/>
      <c r="TRX24" s="1115"/>
      <c r="TRY24" s="1116"/>
      <c r="TRZ24" s="1117"/>
      <c r="TSA24" s="1118"/>
      <c r="TSB24" s="1115"/>
      <c r="TSC24" s="1116"/>
      <c r="TSD24" s="1117"/>
      <c r="TSE24" s="1118"/>
      <c r="TSF24" s="1115"/>
      <c r="TSG24" s="1116"/>
      <c r="TSH24" s="1117"/>
      <c r="TSI24" s="1118"/>
      <c r="TSJ24" s="1115"/>
      <c r="TSK24" s="1116"/>
      <c r="TSL24" s="1117"/>
      <c r="TSM24" s="1118"/>
      <c r="TSN24" s="1115"/>
      <c r="TSO24" s="1116"/>
      <c r="TSP24" s="1117"/>
      <c r="TSQ24" s="1118"/>
      <c r="TSR24" s="1115"/>
      <c r="TSS24" s="1116"/>
      <c r="TST24" s="1117"/>
      <c r="TSU24" s="1118"/>
      <c r="TSV24" s="1115"/>
      <c r="TSW24" s="1116"/>
      <c r="TSX24" s="1117"/>
      <c r="TSY24" s="1118"/>
      <c r="TSZ24" s="1115"/>
      <c r="TTA24" s="1116"/>
      <c r="TTB24" s="1117"/>
      <c r="TTC24" s="1118"/>
      <c r="TTD24" s="1115"/>
      <c r="TTE24" s="1116"/>
      <c r="TTF24" s="1117"/>
      <c r="TTG24" s="1118"/>
      <c r="TTH24" s="1115"/>
      <c r="TTI24" s="1116"/>
      <c r="TTJ24" s="1117"/>
      <c r="TTK24" s="1118"/>
      <c r="TTL24" s="1115"/>
      <c r="TTM24" s="1116"/>
      <c r="TTN24" s="1117"/>
      <c r="TTO24" s="1118"/>
      <c r="TTP24" s="1115"/>
      <c r="TTQ24" s="1116"/>
      <c r="TTR24" s="1117"/>
      <c r="TTS24" s="1118"/>
      <c r="TTT24" s="1115"/>
      <c r="TTU24" s="1116"/>
      <c r="TTV24" s="1117"/>
      <c r="TTW24" s="1118"/>
      <c r="TTX24" s="1115"/>
      <c r="TTY24" s="1116"/>
      <c r="TTZ24" s="1117"/>
      <c r="TUA24" s="1118"/>
      <c r="TUB24" s="1115"/>
      <c r="TUC24" s="1116"/>
      <c r="TUD24" s="1117"/>
      <c r="TUE24" s="1118"/>
      <c r="TUF24" s="1115"/>
      <c r="TUG24" s="1116"/>
      <c r="TUH24" s="1117"/>
      <c r="TUI24" s="1118"/>
      <c r="TUJ24" s="1115"/>
      <c r="TUK24" s="1116"/>
      <c r="TUL24" s="1117"/>
      <c r="TUM24" s="1118"/>
      <c r="TUN24" s="1115"/>
      <c r="TUO24" s="1116"/>
      <c r="TUP24" s="1117"/>
      <c r="TUQ24" s="1118"/>
      <c r="TUR24" s="1115"/>
      <c r="TUS24" s="1116"/>
      <c r="TUT24" s="1117"/>
      <c r="TUU24" s="1118"/>
      <c r="TUV24" s="1115"/>
      <c r="TUW24" s="1116"/>
      <c r="TUX24" s="1117"/>
      <c r="TUY24" s="1118"/>
      <c r="TUZ24" s="1115"/>
      <c r="TVA24" s="1116"/>
      <c r="TVB24" s="1117"/>
      <c r="TVC24" s="1118"/>
      <c r="TVD24" s="1115"/>
      <c r="TVE24" s="1116"/>
      <c r="TVF24" s="1117"/>
      <c r="TVG24" s="1118"/>
      <c r="TVH24" s="1115"/>
      <c r="TVI24" s="1116"/>
      <c r="TVJ24" s="1117"/>
      <c r="TVK24" s="1118"/>
      <c r="TVL24" s="1115"/>
      <c r="TVM24" s="1116"/>
      <c r="TVN24" s="1117"/>
      <c r="TVO24" s="1118"/>
      <c r="TVP24" s="1115"/>
      <c r="TVQ24" s="1116"/>
      <c r="TVR24" s="1117"/>
      <c r="TVS24" s="1118"/>
      <c r="TVT24" s="1115"/>
      <c r="TVU24" s="1116"/>
      <c r="TVV24" s="1117"/>
      <c r="TVW24" s="1118"/>
      <c r="TVX24" s="1115"/>
      <c r="TVY24" s="1116"/>
      <c r="TVZ24" s="1117"/>
      <c r="TWA24" s="1118"/>
      <c r="TWB24" s="1115"/>
      <c r="TWC24" s="1116"/>
      <c r="TWD24" s="1117"/>
      <c r="TWE24" s="1118"/>
      <c r="TWF24" s="1115"/>
      <c r="TWG24" s="1116"/>
      <c r="TWH24" s="1117"/>
      <c r="TWI24" s="1118"/>
      <c r="TWJ24" s="1115"/>
      <c r="TWK24" s="1116"/>
      <c r="TWL24" s="1117"/>
      <c r="TWM24" s="1118"/>
      <c r="TWN24" s="1115"/>
      <c r="TWO24" s="1116"/>
      <c r="TWP24" s="1117"/>
      <c r="TWQ24" s="1118"/>
      <c r="TWR24" s="1115"/>
      <c r="TWS24" s="1116"/>
      <c r="TWT24" s="1117"/>
      <c r="TWU24" s="1118"/>
      <c r="TWV24" s="1115"/>
      <c r="TWW24" s="1116"/>
      <c r="TWX24" s="1117"/>
      <c r="TWY24" s="1118"/>
      <c r="TWZ24" s="1115"/>
      <c r="TXA24" s="1116"/>
      <c r="TXB24" s="1117"/>
      <c r="TXC24" s="1118"/>
      <c r="TXD24" s="1115"/>
      <c r="TXE24" s="1116"/>
      <c r="TXF24" s="1117"/>
      <c r="TXG24" s="1118"/>
      <c r="TXH24" s="1115"/>
      <c r="TXI24" s="1116"/>
      <c r="TXJ24" s="1117"/>
      <c r="TXK24" s="1118"/>
      <c r="TXL24" s="1115"/>
      <c r="TXM24" s="1116"/>
      <c r="TXN24" s="1117"/>
      <c r="TXO24" s="1118"/>
      <c r="TXP24" s="1115"/>
      <c r="TXQ24" s="1116"/>
      <c r="TXR24" s="1117"/>
      <c r="TXS24" s="1118"/>
      <c r="TXT24" s="1115"/>
      <c r="TXU24" s="1116"/>
      <c r="TXV24" s="1117"/>
      <c r="TXW24" s="1118"/>
      <c r="TXX24" s="1115"/>
      <c r="TXY24" s="1116"/>
      <c r="TXZ24" s="1117"/>
      <c r="TYA24" s="1118"/>
      <c r="TYB24" s="1115"/>
      <c r="TYC24" s="1116"/>
      <c r="TYD24" s="1117"/>
      <c r="TYE24" s="1118"/>
      <c r="TYF24" s="1115"/>
      <c r="TYG24" s="1116"/>
      <c r="TYH24" s="1117"/>
      <c r="TYI24" s="1118"/>
      <c r="TYJ24" s="1115"/>
      <c r="TYK24" s="1116"/>
      <c r="TYL24" s="1117"/>
      <c r="TYM24" s="1118"/>
      <c r="TYN24" s="1115"/>
      <c r="TYO24" s="1116"/>
      <c r="TYP24" s="1117"/>
      <c r="TYQ24" s="1118"/>
      <c r="TYR24" s="1115"/>
      <c r="TYS24" s="1116"/>
      <c r="TYT24" s="1117"/>
      <c r="TYU24" s="1118"/>
      <c r="TYV24" s="1115"/>
      <c r="TYW24" s="1116"/>
      <c r="TYX24" s="1117"/>
      <c r="TYY24" s="1118"/>
      <c r="TYZ24" s="1115"/>
      <c r="TZA24" s="1116"/>
      <c r="TZB24" s="1117"/>
      <c r="TZC24" s="1118"/>
      <c r="TZD24" s="1115"/>
      <c r="TZE24" s="1116"/>
      <c r="TZF24" s="1117"/>
      <c r="TZG24" s="1118"/>
      <c r="TZH24" s="1115"/>
      <c r="TZI24" s="1116"/>
      <c r="TZJ24" s="1117"/>
      <c r="TZK24" s="1118"/>
      <c r="TZL24" s="1115"/>
      <c r="TZM24" s="1116"/>
      <c r="TZN24" s="1117"/>
      <c r="TZO24" s="1118"/>
      <c r="TZP24" s="1115"/>
      <c r="TZQ24" s="1116"/>
      <c r="TZR24" s="1117"/>
      <c r="TZS24" s="1118"/>
      <c r="TZT24" s="1115"/>
      <c r="TZU24" s="1116"/>
      <c r="TZV24" s="1117"/>
      <c r="TZW24" s="1118"/>
      <c r="TZX24" s="1115"/>
      <c r="TZY24" s="1116"/>
      <c r="TZZ24" s="1117"/>
      <c r="UAA24" s="1118"/>
      <c r="UAB24" s="1115"/>
      <c r="UAC24" s="1116"/>
      <c r="UAD24" s="1117"/>
      <c r="UAE24" s="1118"/>
      <c r="UAF24" s="1115"/>
      <c r="UAG24" s="1116"/>
      <c r="UAH24" s="1117"/>
      <c r="UAI24" s="1118"/>
      <c r="UAJ24" s="1115"/>
      <c r="UAK24" s="1116"/>
      <c r="UAL24" s="1117"/>
      <c r="UAM24" s="1118"/>
      <c r="UAN24" s="1115"/>
      <c r="UAO24" s="1116"/>
      <c r="UAP24" s="1117"/>
      <c r="UAQ24" s="1118"/>
      <c r="UAR24" s="1115"/>
      <c r="UAS24" s="1116"/>
      <c r="UAT24" s="1117"/>
      <c r="UAU24" s="1118"/>
      <c r="UAV24" s="1115"/>
      <c r="UAW24" s="1116"/>
      <c r="UAX24" s="1117"/>
      <c r="UAY24" s="1118"/>
      <c r="UAZ24" s="1115"/>
      <c r="UBA24" s="1116"/>
      <c r="UBB24" s="1117"/>
      <c r="UBC24" s="1118"/>
      <c r="UBD24" s="1115"/>
      <c r="UBE24" s="1116"/>
      <c r="UBF24" s="1117"/>
      <c r="UBG24" s="1118"/>
      <c r="UBH24" s="1115"/>
      <c r="UBI24" s="1116"/>
      <c r="UBJ24" s="1117"/>
      <c r="UBK24" s="1118"/>
      <c r="UBL24" s="1115"/>
      <c r="UBM24" s="1116"/>
      <c r="UBN24" s="1117"/>
      <c r="UBO24" s="1118"/>
      <c r="UBP24" s="1115"/>
      <c r="UBQ24" s="1116"/>
      <c r="UBR24" s="1117"/>
      <c r="UBS24" s="1118"/>
      <c r="UBT24" s="1115"/>
      <c r="UBU24" s="1116"/>
      <c r="UBV24" s="1117"/>
      <c r="UBW24" s="1118"/>
      <c r="UBX24" s="1115"/>
      <c r="UBY24" s="1116"/>
      <c r="UBZ24" s="1117"/>
      <c r="UCA24" s="1118"/>
      <c r="UCB24" s="1115"/>
      <c r="UCC24" s="1116"/>
      <c r="UCD24" s="1117"/>
      <c r="UCE24" s="1118"/>
      <c r="UCF24" s="1115"/>
      <c r="UCG24" s="1116"/>
      <c r="UCH24" s="1117"/>
      <c r="UCI24" s="1118"/>
      <c r="UCJ24" s="1115"/>
      <c r="UCK24" s="1116"/>
      <c r="UCL24" s="1117"/>
      <c r="UCM24" s="1118"/>
      <c r="UCN24" s="1115"/>
      <c r="UCO24" s="1116"/>
      <c r="UCP24" s="1117"/>
      <c r="UCQ24" s="1118"/>
      <c r="UCR24" s="1115"/>
      <c r="UCS24" s="1116"/>
      <c r="UCT24" s="1117"/>
      <c r="UCU24" s="1118"/>
      <c r="UCV24" s="1115"/>
      <c r="UCW24" s="1116"/>
      <c r="UCX24" s="1117"/>
      <c r="UCY24" s="1118"/>
      <c r="UCZ24" s="1115"/>
      <c r="UDA24" s="1116"/>
      <c r="UDB24" s="1117"/>
      <c r="UDC24" s="1118"/>
      <c r="UDD24" s="1115"/>
      <c r="UDE24" s="1116"/>
      <c r="UDF24" s="1117"/>
      <c r="UDG24" s="1118"/>
      <c r="UDH24" s="1115"/>
      <c r="UDI24" s="1116"/>
      <c r="UDJ24" s="1117"/>
      <c r="UDK24" s="1118"/>
      <c r="UDL24" s="1115"/>
      <c r="UDM24" s="1116"/>
      <c r="UDN24" s="1117"/>
      <c r="UDO24" s="1118"/>
      <c r="UDP24" s="1115"/>
      <c r="UDQ24" s="1116"/>
      <c r="UDR24" s="1117"/>
      <c r="UDS24" s="1118"/>
      <c r="UDT24" s="1115"/>
      <c r="UDU24" s="1116"/>
      <c r="UDV24" s="1117"/>
      <c r="UDW24" s="1118"/>
      <c r="UDX24" s="1115"/>
      <c r="UDY24" s="1116"/>
      <c r="UDZ24" s="1117"/>
      <c r="UEA24" s="1118"/>
      <c r="UEB24" s="1115"/>
      <c r="UEC24" s="1116"/>
      <c r="UED24" s="1117"/>
      <c r="UEE24" s="1118"/>
      <c r="UEF24" s="1115"/>
      <c r="UEG24" s="1116"/>
      <c r="UEH24" s="1117"/>
      <c r="UEI24" s="1118"/>
      <c r="UEJ24" s="1115"/>
      <c r="UEK24" s="1116"/>
      <c r="UEL24" s="1117"/>
      <c r="UEM24" s="1118"/>
      <c r="UEN24" s="1115"/>
      <c r="UEO24" s="1116"/>
      <c r="UEP24" s="1117"/>
      <c r="UEQ24" s="1118"/>
      <c r="UER24" s="1115"/>
      <c r="UES24" s="1116"/>
      <c r="UET24" s="1117"/>
      <c r="UEU24" s="1118"/>
      <c r="UEV24" s="1115"/>
      <c r="UEW24" s="1116"/>
      <c r="UEX24" s="1117"/>
      <c r="UEY24" s="1118"/>
      <c r="UEZ24" s="1115"/>
      <c r="UFA24" s="1116"/>
      <c r="UFB24" s="1117"/>
      <c r="UFC24" s="1118"/>
      <c r="UFD24" s="1115"/>
      <c r="UFE24" s="1116"/>
      <c r="UFF24" s="1117"/>
      <c r="UFG24" s="1118"/>
      <c r="UFH24" s="1115"/>
      <c r="UFI24" s="1116"/>
      <c r="UFJ24" s="1117"/>
      <c r="UFK24" s="1118"/>
      <c r="UFL24" s="1115"/>
      <c r="UFM24" s="1116"/>
      <c r="UFN24" s="1117"/>
      <c r="UFO24" s="1118"/>
      <c r="UFP24" s="1115"/>
      <c r="UFQ24" s="1116"/>
      <c r="UFR24" s="1117"/>
      <c r="UFS24" s="1118"/>
      <c r="UFT24" s="1115"/>
      <c r="UFU24" s="1116"/>
      <c r="UFV24" s="1117"/>
      <c r="UFW24" s="1118"/>
      <c r="UFX24" s="1115"/>
      <c r="UFY24" s="1116"/>
      <c r="UFZ24" s="1117"/>
      <c r="UGA24" s="1118"/>
      <c r="UGB24" s="1115"/>
      <c r="UGC24" s="1116"/>
      <c r="UGD24" s="1117"/>
      <c r="UGE24" s="1118"/>
      <c r="UGF24" s="1115"/>
      <c r="UGG24" s="1116"/>
      <c r="UGH24" s="1117"/>
      <c r="UGI24" s="1118"/>
      <c r="UGJ24" s="1115"/>
      <c r="UGK24" s="1116"/>
      <c r="UGL24" s="1117"/>
      <c r="UGM24" s="1118"/>
      <c r="UGN24" s="1115"/>
      <c r="UGO24" s="1116"/>
      <c r="UGP24" s="1117"/>
      <c r="UGQ24" s="1118"/>
      <c r="UGR24" s="1115"/>
      <c r="UGS24" s="1116"/>
      <c r="UGT24" s="1117"/>
      <c r="UGU24" s="1118"/>
      <c r="UGV24" s="1115"/>
      <c r="UGW24" s="1116"/>
      <c r="UGX24" s="1117"/>
      <c r="UGY24" s="1118"/>
      <c r="UGZ24" s="1115"/>
      <c r="UHA24" s="1116"/>
      <c r="UHB24" s="1117"/>
      <c r="UHC24" s="1118"/>
      <c r="UHD24" s="1115"/>
      <c r="UHE24" s="1116"/>
      <c r="UHF24" s="1117"/>
      <c r="UHG24" s="1118"/>
      <c r="UHH24" s="1115"/>
      <c r="UHI24" s="1116"/>
      <c r="UHJ24" s="1117"/>
      <c r="UHK24" s="1118"/>
      <c r="UHL24" s="1115"/>
      <c r="UHM24" s="1116"/>
      <c r="UHN24" s="1117"/>
      <c r="UHO24" s="1118"/>
      <c r="UHP24" s="1115"/>
      <c r="UHQ24" s="1116"/>
      <c r="UHR24" s="1117"/>
      <c r="UHS24" s="1118"/>
      <c r="UHT24" s="1115"/>
      <c r="UHU24" s="1116"/>
      <c r="UHV24" s="1117"/>
      <c r="UHW24" s="1118"/>
      <c r="UHX24" s="1115"/>
      <c r="UHY24" s="1116"/>
      <c r="UHZ24" s="1117"/>
      <c r="UIA24" s="1118"/>
      <c r="UIB24" s="1115"/>
      <c r="UIC24" s="1116"/>
      <c r="UID24" s="1117"/>
      <c r="UIE24" s="1118"/>
      <c r="UIF24" s="1115"/>
      <c r="UIG24" s="1116"/>
      <c r="UIH24" s="1117"/>
      <c r="UII24" s="1118"/>
      <c r="UIJ24" s="1115"/>
      <c r="UIK24" s="1116"/>
      <c r="UIL24" s="1117"/>
      <c r="UIM24" s="1118"/>
      <c r="UIN24" s="1115"/>
      <c r="UIO24" s="1116"/>
      <c r="UIP24" s="1117"/>
      <c r="UIQ24" s="1118"/>
      <c r="UIR24" s="1115"/>
      <c r="UIS24" s="1116"/>
      <c r="UIT24" s="1117"/>
      <c r="UIU24" s="1118"/>
      <c r="UIV24" s="1115"/>
      <c r="UIW24" s="1116"/>
      <c r="UIX24" s="1117"/>
      <c r="UIY24" s="1118"/>
      <c r="UIZ24" s="1115"/>
      <c r="UJA24" s="1116"/>
      <c r="UJB24" s="1117"/>
      <c r="UJC24" s="1118"/>
      <c r="UJD24" s="1115"/>
      <c r="UJE24" s="1116"/>
      <c r="UJF24" s="1117"/>
      <c r="UJG24" s="1118"/>
      <c r="UJH24" s="1115"/>
      <c r="UJI24" s="1116"/>
      <c r="UJJ24" s="1117"/>
      <c r="UJK24" s="1118"/>
      <c r="UJL24" s="1115"/>
      <c r="UJM24" s="1116"/>
      <c r="UJN24" s="1117"/>
      <c r="UJO24" s="1118"/>
      <c r="UJP24" s="1115"/>
      <c r="UJQ24" s="1116"/>
      <c r="UJR24" s="1117"/>
      <c r="UJS24" s="1118"/>
      <c r="UJT24" s="1115"/>
      <c r="UJU24" s="1116"/>
      <c r="UJV24" s="1117"/>
      <c r="UJW24" s="1118"/>
      <c r="UJX24" s="1115"/>
      <c r="UJY24" s="1116"/>
      <c r="UJZ24" s="1117"/>
      <c r="UKA24" s="1118"/>
      <c r="UKB24" s="1115"/>
      <c r="UKC24" s="1116"/>
      <c r="UKD24" s="1117"/>
      <c r="UKE24" s="1118"/>
      <c r="UKF24" s="1115"/>
      <c r="UKG24" s="1116"/>
      <c r="UKH24" s="1117"/>
      <c r="UKI24" s="1118"/>
      <c r="UKJ24" s="1115"/>
      <c r="UKK24" s="1116"/>
      <c r="UKL24" s="1117"/>
      <c r="UKM24" s="1118"/>
      <c r="UKN24" s="1115"/>
      <c r="UKO24" s="1116"/>
      <c r="UKP24" s="1117"/>
      <c r="UKQ24" s="1118"/>
      <c r="UKR24" s="1115"/>
      <c r="UKS24" s="1116"/>
      <c r="UKT24" s="1117"/>
      <c r="UKU24" s="1118"/>
      <c r="UKV24" s="1115"/>
      <c r="UKW24" s="1116"/>
      <c r="UKX24" s="1117"/>
      <c r="UKY24" s="1118"/>
      <c r="UKZ24" s="1115"/>
      <c r="ULA24" s="1116"/>
      <c r="ULB24" s="1117"/>
      <c r="ULC24" s="1118"/>
      <c r="ULD24" s="1115"/>
      <c r="ULE24" s="1116"/>
      <c r="ULF24" s="1117"/>
      <c r="ULG24" s="1118"/>
      <c r="ULH24" s="1115"/>
      <c r="ULI24" s="1116"/>
      <c r="ULJ24" s="1117"/>
      <c r="ULK24" s="1118"/>
      <c r="ULL24" s="1115"/>
      <c r="ULM24" s="1116"/>
      <c r="ULN24" s="1117"/>
      <c r="ULO24" s="1118"/>
      <c r="ULP24" s="1115"/>
      <c r="ULQ24" s="1116"/>
      <c r="ULR24" s="1117"/>
      <c r="ULS24" s="1118"/>
      <c r="ULT24" s="1115"/>
      <c r="ULU24" s="1116"/>
      <c r="ULV24" s="1117"/>
      <c r="ULW24" s="1118"/>
      <c r="ULX24" s="1115"/>
      <c r="ULY24" s="1116"/>
      <c r="ULZ24" s="1117"/>
      <c r="UMA24" s="1118"/>
      <c r="UMB24" s="1115"/>
      <c r="UMC24" s="1116"/>
      <c r="UMD24" s="1117"/>
      <c r="UME24" s="1118"/>
      <c r="UMF24" s="1115"/>
      <c r="UMG24" s="1116"/>
      <c r="UMH24" s="1117"/>
      <c r="UMI24" s="1118"/>
      <c r="UMJ24" s="1115"/>
      <c r="UMK24" s="1116"/>
      <c r="UML24" s="1117"/>
      <c r="UMM24" s="1118"/>
      <c r="UMN24" s="1115"/>
      <c r="UMO24" s="1116"/>
      <c r="UMP24" s="1117"/>
      <c r="UMQ24" s="1118"/>
      <c r="UMR24" s="1115"/>
      <c r="UMS24" s="1116"/>
      <c r="UMT24" s="1117"/>
      <c r="UMU24" s="1118"/>
      <c r="UMV24" s="1115"/>
      <c r="UMW24" s="1116"/>
      <c r="UMX24" s="1117"/>
      <c r="UMY24" s="1118"/>
      <c r="UMZ24" s="1115"/>
      <c r="UNA24" s="1116"/>
      <c r="UNB24" s="1117"/>
      <c r="UNC24" s="1118"/>
      <c r="UND24" s="1115"/>
      <c r="UNE24" s="1116"/>
      <c r="UNF24" s="1117"/>
      <c r="UNG24" s="1118"/>
      <c r="UNH24" s="1115"/>
      <c r="UNI24" s="1116"/>
      <c r="UNJ24" s="1117"/>
      <c r="UNK24" s="1118"/>
      <c r="UNL24" s="1115"/>
      <c r="UNM24" s="1116"/>
      <c r="UNN24" s="1117"/>
      <c r="UNO24" s="1118"/>
      <c r="UNP24" s="1115"/>
      <c r="UNQ24" s="1116"/>
      <c r="UNR24" s="1117"/>
      <c r="UNS24" s="1118"/>
      <c r="UNT24" s="1115"/>
      <c r="UNU24" s="1116"/>
      <c r="UNV24" s="1117"/>
      <c r="UNW24" s="1118"/>
      <c r="UNX24" s="1115"/>
      <c r="UNY24" s="1116"/>
      <c r="UNZ24" s="1117"/>
      <c r="UOA24" s="1118"/>
      <c r="UOB24" s="1115"/>
      <c r="UOC24" s="1116"/>
      <c r="UOD24" s="1117"/>
      <c r="UOE24" s="1118"/>
      <c r="UOF24" s="1115"/>
      <c r="UOG24" s="1116"/>
      <c r="UOH24" s="1117"/>
      <c r="UOI24" s="1118"/>
      <c r="UOJ24" s="1115"/>
      <c r="UOK24" s="1116"/>
      <c r="UOL24" s="1117"/>
      <c r="UOM24" s="1118"/>
      <c r="UON24" s="1115"/>
      <c r="UOO24" s="1116"/>
      <c r="UOP24" s="1117"/>
      <c r="UOQ24" s="1118"/>
      <c r="UOR24" s="1115"/>
      <c r="UOS24" s="1116"/>
      <c r="UOT24" s="1117"/>
      <c r="UOU24" s="1118"/>
      <c r="UOV24" s="1115"/>
      <c r="UOW24" s="1116"/>
      <c r="UOX24" s="1117"/>
      <c r="UOY24" s="1118"/>
      <c r="UOZ24" s="1115"/>
      <c r="UPA24" s="1116"/>
      <c r="UPB24" s="1117"/>
      <c r="UPC24" s="1118"/>
      <c r="UPD24" s="1115"/>
      <c r="UPE24" s="1116"/>
      <c r="UPF24" s="1117"/>
      <c r="UPG24" s="1118"/>
      <c r="UPH24" s="1115"/>
      <c r="UPI24" s="1116"/>
      <c r="UPJ24" s="1117"/>
      <c r="UPK24" s="1118"/>
      <c r="UPL24" s="1115"/>
      <c r="UPM24" s="1116"/>
      <c r="UPN24" s="1117"/>
      <c r="UPO24" s="1118"/>
      <c r="UPP24" s="1115"/>
      <c r="UPQ24" s="1116"/>
      <c r="UPR24" s="1117"/>
      <c r="UPS24" s="1118"/>
      <c r="UPT24" s="1115"/>
      <c r="UPU24" s="1116"/>
      <c r="UPV24" s="1117"/>
      <c r="UPW24" s="1118"/>
      <c r="UPX24" s="1115"/>
      <c r="UPY24" s="1116"/>
      <c r="UPZ24" s="1117"/>
      <c r="UQA24" s="1118"/>
      <c r="UQB24" s="1115"/>
      <c r="UQC24" s="1116"/>
      <c r="UQD24" s="1117"/>
      <c r="UQE24" s="1118"/>
      <c r="UQF24" s="1115"/>
      <c r="UQG24" s="1116"/>
      <c r="UQH24" s="1117"/>
      <c r="UQI24" s="1118"/>
      <c r="UQJ24" s="1115"/>
      <c r="UQK24" s="1116"/>
      <c r="UQL24" s="1117"/>
      <c r="UQM24" s="1118"/>
      <c r="UQN24" s="1115"/>
      <c r="UQO24" s="1116"/>
      <c r="UQP24" s="1117"/>
      <c r="UQQ24" s="1118"/>
      <c r="UQR24" s="1115"/>
      <c r="UQS24" s="1116"/>
      <c r="UQT24" s="1117"/>
      <c r="UQU24" s="1118"/>
      <c r="UQV24" s="1115"/>
      <c r="UQW24" s="1116"/>
      <c r="UQX24" s="1117"/>
      <c r="UQY24" s="1118"/>
      <c r="UQZ24" s="1115"/>
      <c r="URA24" s="1116"/>
      <c r="URB24" s="1117"/>
      <c r="URC24" s="1118"/>
      <c r="URD24" s="1115"/>
      <c r="URE24" s="1116"/>
      <c r="URF24" s="1117"/>
      <c r="URG24" s="1118"/>
      <c r="URH24" s="1115"/>
      <c r="URI24" s="1116"/>
      <c r="URJ24" s="1117"/>
      <c r="URK24" s="1118"/>
      <c r="URL24" s="1115"/>
      <c r="URM24" s="1116"/>
      <c r="URN24" s="1117"/>
      <c r="URO24" s="1118"/>
      <c r="URP24" s="1115"/>
      <c r="URQ24" s="1116"/>
      <c r="URR24" s="1117"/>
      <c r="URS24" s="1118"/>
      <c r="URT24" s="1115"/>
      <c r="URU24" s="1116"/>
      <c r="URV24" s="1117"/>
      <c r="URW24" s="1118"/>
      <c r="URX24" s="1115"/>
      <c r="URY24" s="1116"/>
      <c r="URZ24" s="1117"/>
      <c r="USA24" s="1118"/>
      <c r="USB24" s="1115"/>
      <c r="USC24" s="1116"/>
      <c r="USD24" s="1117"/>
      <c r="USE24" s="1118"/>
      <c r="USF24" s="1115"/>
      <c r="USG24" s="1116"/>
      <c r="USH24" s="1117"/>
      <c r="USI24" s="1118"/>
      <c r="USJ24" s="1115"/>
      <c r="USK24" s="1116"/>
      <c r="USL24" s="1117"/>
      <c r="USM24" s="1118"/>
      <c r="USN24" s="1115"/>
      <c r="USO24" s="1116"/>
      <c r="USP24" s="1117"/>
      <c r="USQ24" s="1118"/>
      <c r="USR24" s="1115"/>
      <c r="USS24" s="1116"/>
      <c r="UST24" s="1117"/>
      <c r="USU24" s="1118"/>
      <c r="USV24" s="1115"/>
      <c r="USW24" s="1116"/>
      <c r="USX24" s="1117"/>
      <c r="USY24" s="1118"/>
      <c r="USZ24" s="1115"/>
      <c r="UTA24" s="1116"/>
      <c r="UTB24" s="1117"/>
      <c r="UTC24" s="1118"/>
      <c r="UTD24" s="1115"/>
      <c r="UTE24" s="1116"/>
      <c r="UTF24" s="1117"/>
      <c r="UTG24" s="1118"/>
      <c r="UTH24" s="1115"/>
      <c r="UTI24" s="1116"/>
      <c r="UTJ24" s="1117"/>
      <c r="UTK24" s="1118"/>
      <c r="UTL24" s="1115"/>
      <c r="UTM24" s="1116"/>
      <c r="UTN24" s="1117"/>
      <c r="UTO24" s="1118"/>
      <c r="UTP24" s="1115"/>
      <c r="UTQ24" s="1116"/>
      <c r="UTR24" s="1117"/>
      <c r="UTS24" s="1118"/>
      <c r="UTT24" s="1115"/>
      <c r="UTU24" s="1116"/>
      <c r="UTV24" s="1117"/>
      <c r="UTW24" s="1118"/>
      <c r="UTX24" s="1115"/>
      <c r="UTY24" s="1116"/>
      <c r="UTZ24" s="1117"/>
      <c r="UUA24" s="1118"/>
      <c r="UUB24" s="1115"/>
      <c r="UUC24" s="1116"/>
      <c r="UUD24" s="1117"/>
      <c r="UUE24" s="1118"/>
      <c r="UUF24" s="1115"/>
      <c r="UUG24" s="1116"/>
      <c r="UUH24" s="1117"/>
      <c r="UUI24" s="1118"/>
      <c r="UUJ24" s="1115"/>
      <c r="UUK24" s="1116"/>
      <c r="UUL24" s="1117"/>
      <c r="UUM24" s="1118"/>
      <c r="UUN24" s="1115"/>
      <c r="UUO24" s="1116"/>
      <c r="UUP24" s="1117"/>
      <c r="UUQ24" s="1118"/>
      <c r="UUR24" s="1115"/>
      <c r="UUS24" s="1116"/>
      <c r="UUT24" s="1117"/>
      <c r="UUU24" s="1118"/>
      <c r="UUV24" s="1115"/>
      <c r="UUW24" s="1116"/>
      <c r="UUX24" s="1117"/>
      <c r="UUY24" s="1118"/>
      <c r="UUZ24" s="1115"/>
      <c r="UVA24" s="1116"/>
      <c r="UVB24" s="1117"/>
      <c r="UVC24" s="1118"/>
      <c r="UVD24" s="1115"/>
      <c r="UVE24" s="1116"/>
      <c r="UVF24" s="1117"/>
      <c r="UVG24" s="1118"/>
      <c r="UVH24" s="1115"/>
      <c r="UVI24" s="1116"/>
      <c r="UVJ24" s="1117"/>
      <c r="UVK24" s="1118"/>
      <c r="UVL24" s="1115"/>
      <c r="UVM24" s="1116"/>
      <c r="UVN24" s="1117"/>
      <c r="UVO24" s="1118"/>
      <c r="UVP24" s="1115"/>
      <c r="UVQ24" s="1116"/>
      <c r="UVR24" s="1117"/>
      <c r="UVS24" s="1118"/>
      <c r="UVT24" s="1115"/>
      <c r="UVU24" s="1116"/>
      <c r="UVV24" s="1117"/>
      <c r="UVW24" s="1118"/>
      <c r="UVX24" s="1115"/>
      <c r="UVY24" s="1116"/>
      <c r="UVZ24" s="1117"/>
      <c r="UWA24" s="1118"/>
      <c r="UWB24" s="1115"/>
      <c r="UWC24" s="1116"/>
      <c r="UWD24" s="1117"/>
      <c r="UWE24" s="1118"/>
      <c r="UWF24" s="1115"/>
      <c r="UWG24" s="1116"/>
      <c r="UWH24" s="1117"/>
      <c r="UWI24" s="1118"/>
      <c r="UWJ24" s="1115"/>
      <c r="UWK24" s="1116"/>
      <c r="UWL24" s="1117"/>
      <c r="UWM24" s="1118"/>
      <c r="UWN24" s="1115"/>
      <c r="UWO24" s="1116"/>
      <c r="UWP24" s="1117"/>
      <c r="UWQ24" s="1118"/>
      <c r="UWR24" s="1115"/>
      <c r="UWS24" s="1116"/>
      <c r="UWT24" s="1117"/>
      <c r="UWU24" s="1118"/>
      <c r="UWV24" s="1115"/>
      <c r="UWW24" s="1116"/>
      <c r="UWX24" s="1117"/>
      <c r="UWY24" s="1118"/>
      <c r="UWZ24" s="1115"/>
      <c r="UXA24" s="1116"/>
      <c r="UXB24" s="1117"/>
      <c r="UXC24" s="1118"/>
      <c r="UXD24" s="1115"/>
      <c r="UXE24" s="1116"/>
      <c r="UXF24" s="1117"/>
      <c r="UXG24" s="1118"/>
      <c r="UXH24" s="1115"/>
      <c r="UXI24" s="1116"/>
      <c r="UXJ24" s="1117"/>
      <c r="UXK24" s="1118"/>
      <c r="UXL24" s="1115"/>
      <c r="UXM24" s="1116"/>
      <c r="UXN24" s="1117"/>
      <c r="UXO24" s="1118"/>
      <c r="UXP24" s="1115"/>
      <c r="UXQ24" s="1116"/>
      <c r="UXR24" s="1117"/>
      <c r="UXS24" s="1118"/>
      <c r="UXT24" s="1115"/>
      <c r="UXU24" s="1116"/>
      <c r="UXV24" s="1117"/>
      <c r="UXW24" s="1118"/>
      <c r="UXX24" s="1115"/>
      <c r="UXY24" s="1116"/>
      <c r="UXZ24" s="1117"/>
      <c r="UYA24" s="1118"/>
      <c r="UYB24" s="1115"/>
      <c r="UYC24" s="1116"/>
      <c r="UYD24" s="1117"/>
      <c r="UYE24" s="1118"/>
      <c r="UYF24" s="1115"/>
      <c r="UYG24" s="1116"/>
      <c r="UYH24" s="1117"/>
      <c r="UYI24" s="1118"/>
      <c r="UYJ24" s="1115"/>
      <c r="UYK24" s="1116"/>
      <c r="UYL24" s="1117"/>
      <c r="UYM24" s="1118"/>
      <c r="UYN24" s="1115"/>
      <c r="UYO24" s="1116"/>
      <c r="UYP24" s="1117"/>
      <c r="UYQ24" s="1118"/>
      <c r="UYR24" s="1115"/>
      <c r="UYS24" s="1116"/>
      <c r="UYT24" s="1117"/>
      <c r="UYU24" s="1118"/>
      <c r="UYV24" s="1115"/>
      <c r="UYW24" s="1116"/>
      <c r="UYX24" s="1117"/>
      <c r="UYY24" s="1118"/>
      <c r="UYZ24" s="1115"/>
      <c r="UZA24" s="1116"/>
      <c r="UZB24" s="1117"/>
      <c r="UZC24" s="1118"/>
      <c r="UZD24" s="1115"/>
      <c r="UZE24" s="1116"/>
      <c r="UZF24" s="1117"/>
      <c r="UZG24" s="1118"/>
      <c r="UZH24" s="1115"/>
      <c r="UZI24" s="1116"/>
      <c r="UZJ24" s="1117"/>
      <c r="UZK24" s="1118"/>
      <c r="UZL24" s="1115"/>
      <c r="UZM24" s="1116"/>
      <c r="UZN24" s="1117"/>
      <c r="UZO24" s="1118"/>
      <c r="UZP24" s="1115"/>
      <c r="UZQ24" s="1116"/>
      <c r="UZR24" s="1117"/>
      <c r="UZS24" s="1118"/>
      <c r="UZT24" s="1115"/>
      <c r="UZU24" s="1116"/>
      <c r="UZV24" s="1117"/>
      <c r="UZW24" s="1118"/>
      <c r="UZX24" s="1115"/>
      <c r="UZY24" s="1116"/>
      <c r="UZZ24" s="1117"/>
      <c r="VAA24" s="1118"/>
      <c r="VAB24" s="1115"/>
      <c r="VAC24" s="1116"/>
      <c r="VAD24" s="1117"/>
      <c r="VAE24" s="1118"/>
      <c r="VAF24" s="1115"/>
      <c r="VAG24" s="1116"/>
      <c r="VAH24" s="1117"/>
      <c r="VAI24" s="1118"/>
      <c r="VAJ24" s="1115"/>
      <c r="VAK24" s="1116"/>
      <c r="VAL24" s="1117"/>
      <c r="VAM24" s="1118"/>
      <c r="VAN24" s="1115"/>
      <c r="VAO24" s="1116"/>
      <c r="VAP24" s="1117"/>
      <c r="VAQ24" s="1118"/>
      <c r="VAR24" s="1115"/>
      <c r="VAS24" s="1116"/>
      <c r="VAT24" s="1117"/>
      <c r="VAU24" s="1118"/>
      <c r="VAV24" s="1115"/>
      <c r="VAW24" s="1116"/>
      <c r="VAX24" s="1117"/>
      <c r="VAY24" s="1118"/>
      <c r="VAZ24" s="1115"/>
      <c r="VBA24" s="1116"/>
      <c r="VBB24" s="1117"/>
      <c r="VBC24" s="1118"/>
      <c r="VBD24" s="1115"/>
      <c r="VBE24" s="1116"/>
      <c r="VBF24" s="1117"/>
      <c r="VBG24" s="1118"/>
      <c r="VBH24" s="1115"/>
      <c r="VBI24" s="1116"/>
      <c r="VBJ24" s="1117"/>
      <c r="VBK24" s="1118"/>
      <c r="VBL24" s="1115"/>
      <c r="VBM24" s="1116"/>
      <c r="VBN24" s="1117"/>
      <c r="VBO24" s="1118"/>
      <c r="VBP24" s="1115"/>
      <c r="VBQ24" s="1116"/>
      <c r="VBR24" s="1117"/>
      <c r="VBS24" s="1118"/>
      <c r="VBT24" s="1115"/>
      <c r="VBU24" s="1116"/>
      <c r="VBV24" s="1117"/>
      <c r="VBW24" s="1118"/>
      <c r="VBX24" s="1115"/>
      <c r="VBY24" s="1116"/>
      <c r="VBZ24" s="1117"/>
      <c r="VCA24" s="1118"/>
      <c r="VCB24" s="1115"/>
      <c r="VCC24" s="1116"/>
      <c r="VCD24" s="1117"/>
      <c r="VCE24" s="1118"/>
      <c r="VCF24" s="1115"/>
      <c r="VCG24" s="1116"/>
      <c r="VCH24" s="1117"/>
      <c r="VCI24" s="1118"/>
      <c r="VCJ24" s="1115"/>
      <c r="VCK24" s="1116"/>
      <c r="VCL24" s="1117"/>
      <c r="VCM24" s="1118"/>
      <c r="VCN24" s="1115"/>
      <c r="VCO24" s="1116"/>
      <c r="VCP24" s="1117"/>
      <c r="VCQ24" s="1118"/>
      <c r="VCR24" s="1115"/>
      <c r="VCS24" s="1116"/>
      <c r="VCT24" s="1117"/>
      <c r="VCU24" s="1118"/>
      <c r="VCV24" s="1115"/>
      <c r="VCW24" s="1116"/>
      <c r="VCX24" s="1117"/>
      <c r="VCY24" s="1118"/>
      <c r="VCZ24" s="1115"/>
      <c r="VDA24" s="1116"/>
      <c r="VDB24" s="1117"/>
      <c r="VDC24" s="1118"/>
      <c r="VDD24" s="1115"/>
      <c r="VDE24" s="1116"/>
      <c r="VDF24" s="1117"/>
      <c r="VDG24" s="1118"/>
      <c r="VDH24" s="1115"/>
      <c r="VDI24" s="1116"/>
      <c r="VDJ24" s="1117"/>
      <c r="VDK24" s="1118"/>
      <c r="VDL24" s="1115"/>
      <c r="VDM24" s="1116"/>
      <c r="VDN24" s="1117"/>
      <c r="VDO24" s="1118"/>
      <c r="VDP24" s="1115"/>
      <c r="VDQ24" s="1116"/>
      <c r="VDR24" s="1117"/>
      <c r="VDS24" s="1118"/>
      <c r="VDT24" s="1115"/>
      <c r="VDU24" s="1116"/>
      <c r="VDV24" s="1117"/>
      <c r="VDW24" s="1118"/>
      <c r="VDX24" s="1115"/>
      <c r="VDY24" s="1116"/>
      <c r="VDZ24" s="1117"/>
      <c r="VEA24" s="1118"/>
      <c r="VEB24" s="1115"/>
      <c r="VEC24" s="1116"/>
      <c r="VED24" s="1117"/>
      <c r="VEE24" s="1118"/>
      <c r="VEF24" s="1115"/>
      <c r="VEG24" s="1116"/>
      <c r="VEH24" s="1117"/>
      <c r="VEI24" s="1118"/>
      <c r="VEJ24" s="1115"/>
      <c r="VEK24" s="1116"/>
      <c r="VEL24" s="1117"/>
      <c r="VEM24" s="1118"/>
      <c r="VEN24" s="1115"/>
      <c r="VEO24" s="1116"/>
      <c r="VEP24" s="1117"/>
      <c r="VEQ24" s="1118"/>
      <c r="VER24" s="1115"/>
      <c r="VES24" s="1116"/>
      <c r="VET24" s="1117"/>
      <c r="VEU24" s="1118"/>
      <c r="VEV24" s="1115"/>
      <c r="VEW24" s="1116"/>
      <c r="VEX24" s="1117"/>
      <c r="VEY24" s="1118"/>
      <c r="VEZ24" s="1115"/>
      <c r="VFA24" s="1116"/>
      <c r="VFB24" s="1117"/>
      <c r="VFC24" s="1118"/>
      <c r="VFD24" s="1115"/>
      <c r="VFE24" s="1116"/>
      <c r="VFF24" s="1117"/>
      <c r="VFG24" s="1118"/>
      <c r="VFH24" s="1115"/>
      <c r="VFI24" s="1116"/>
      <c r="VFJ24" s="1117"/>
      <c r="VFK24" s="1118"/>
      <c r="VFL24" s="1115"/>
      <c r="VFM24" s="1116"/>
      <c r="VFN24" s="1117"/>
      <c r="VFO24" s="1118"/>
      <c r="VFP24" s="1115"/>
      <c r="VFQ24" s="1116"/>
      <c r="VFR24" s="1117"/>
      <c r="VFS24" s="1118"/>
      <c r="VFT24" s="1115"/>
      <c r="VFU24" s="1116"/>
      <c r="VFV24" s="1117"/>
      <c r="VFW24" s="1118"/>
      <c r="VFX24" s="1115"/>
      <c r="VFY24" s="1116"/>
      <c r="VFZ24" s="1117"/>
      <c r="VGA24" s="1118"/>
      <c r="VGB24" s="1115"/>
      <c r="VGC24" s="1116"/>
      <c r="VGD24" s="1117"/>
      <c r="VGE24" s="1118"/>
      <c r="VGF24" s="1115"/>
      <c r="VGG24" s="1116"/>
      <c r="VGH24" s="1117"/>
      <c r="VGI24" s="1118"/>
      <c r="VGJ24" s="1115"/>
      <c r="VGK24" s="1116"/>
      <c r="VGL24" s="1117"/>
      <c r="VGM24" s="1118"/>
      <c r="VGN24" s="1115"/>
      <c r="VGO24" s="1116"/>
      <c r="VGP24" s="1117"/>
      <c r="VGQ24" s="1118"/>
      <c r="VGR24" s="1115"/>
      <c r="VGS24" s="1116"/>
      <c r="VGT24" s="1117"/>
      <c r="VGU24" s="1118"/>
      <c r="VGV24" s="1115"/>
      <c r="VGW24" s="1116"/>
      <c r="VGX24" s="1117"/>
      <c r="VGY24" s="1118"/>
      <c r="VGZ24" s="1115"/>
      <c r="VHA24" s="1116"/>
      <c r="VHB24" s="1117"/>
      <c r="VHC24" s="1118"/>
      <c r="VHD24" s="1115"/>
      <c r="VHE24" s="1116"/>
      <c r="VHF24" s="1117"/>
      <c r="VHG24" s="1118"/>
      <c r="VHH24" s="1115"/>
      <c r="VHI24" s="1116"/>
      <c r="VHJ24" s="1117"/>
      <c r="VHK24" s="1118"/>
      <c r="VHL24" s="1115"/>
      <c r="VHM24" s="1116"/>
      <c r="VHN24" s="1117"/>
      <c r="VHO24" s="1118"/>
      <c r="VHP24" s="1115"/>
      <c r="VHQ24" s="1116"/>
      <c r="VHR24" s="1117"/>
      <c r="VHS24" s="1118"/>
      <c r="VHT24" s="1115"/>
      <c r="VHU24" s="1116"/>
      <c r="VHV24" s="1117"/>
      <c r="VHW24" s="1118"/>
      <c r="VHX24" s="1115"/>
      <c r="VHY24" s="1116"/>
      <c r="VHZ24" s="1117"/>
      <c r="VIA24" s="1118"/>
      <c r="VIB24" s="1115"/>
      <c r="VIC24" s="1116"/>
      <c r="VID24" s="1117"/>
      <c r="VIE24" s="1118"/>
      <c r="VIF24" s="1115"/>
      <c r="VIG24" s="1116"/>
      <c r="VIH24" s="1117"/>
      <c r="VII24" s="1118"/>
      <c r="VIJ24" s="1115"/>
      <c r="VIK24" s="1116"/>
      <c r="VIL24" s="1117"/>
      <c r="VIM24" s="1118"/>
      <c r="VIN24" s="1115"/>
      <c r="VIO24" s="1116"/>
      <c r="VIP24" s="1117"/>
      <c r="VIQ24" s="1118"/>
      <c r="VIR24" s="1115"/>
      <c r="VIS24" s="1116"/>
      <c r="VIT24" s="1117"/>
      <c r="VIU24" s="1118"/>
      <c r="VIV24" s="1115"/>
      <c r="VIW24" s="1116"/>
      <c r="VIX24" s="1117"/>
      <c r="VIY24" s="1118"/>
      <c r="VIZ24" s="1115"/>
      <c r="VJA24" s="1116"/>
      <c r="VJB24" s="1117"/>
      <c r="VJC24" s="1118"/>
      <c r="VJD24" s="1115"/>
      <c r="VJE24" s="1116"/>
      <c r="VJF24" s="1117"/>
      <c r="VJG24" s="1118"/>
      <c r="VJH24" s="1115"/>
      <c r="VJI24" s="1116"/>
      <c r="VJJ24" s="1117"/>
      <c r="VJK24" s="1118"/>
      <c r="VJL24" s="1115"/>
      <c r="VJM24" s="1116"/>
      <c r="VJN24" s="1117"/>
      <c r="VJO24" s="1118"/>
      <c r="VJP24" s="1115"/>
      <c r="VJQ24" s="1116"/>
      <c r="VJR24" s="1117"/>
      <c r="VJS24" s="1118"/>
      <c r="VJT24" s="1115"/>
      <c r="VJU24" s="1116"/>
      <c r="VJV24" s="1117"/>
      <c r="VJW24" s="1118"/>
      <c r="VJX24" s="1115"/>
      <c r="VJY24" s="1116"/>
      <c r="VJZ24" s="1117"/>
      <c r="VKA24" s="1118"/>
      <c r="VKB24" s="1115"/>
      <c r="VKC24" s="1116"/>
      <c r="VKD24" s="1117"/>
      <c r="VKE24" s="1118"/>
      <c r="VKF24" s="1115"/>
      <c r="VKG24" s="1116"/>
      <c r="VKH24" s="1117"/>
      <c r="VKI24" s="1118"/>
      <c r="VKJ24" s="1115"/>
      <c r="VKK24" s="1116"/>
      <c r="VKL24" s="1117"/>
      <c r="VKM24" s="1118"/>
      <c r="VKN24" s="1115"/>
      <c r="VKO24" s="1116"/>
      <c r="VKP24" s="1117"/>
      <c r="VKQ24" s="1118"/>
      <c r="VKR24" s="1115"/>
      <c r="VKS24" s="1116"/>
      <c r="VKT24" s="1117"/>
      <c r="VKU24" s="1118"/>
      <c r="VKV24" s="1115"/>
      <c r="VKW24" s="1116"/>
      <c r="VKX24" s="1117"/>
      <c r="VKY24" s="1118"/>
      <c r="VKZ24" s="1115"/>
      <c r="VLA24" s="1116"/>
      <c r="VLB24" s="1117"/>
      <c r="VLC24" s="1118"/>
      <c r="VLD24" s="1115"/>
      <c r="VLE24" s="1116"/>
      <c r="VLF24" s="1117"/>
      <c r="VLG24" s="1118"/>
      <c r="VLH24" s="1115"/>
      <c r="VLI24" s="1116"/>
      <c r="VLJ24" s="1117"/>
      <c r="VLK24" s="1118"/>
      <c r="VLL24" s="1115"/>
      <c r="VLM24" s="1116"/>
      <c r="VLN24" s="1117"/>
      <c r="VLO24" s="1118"/>
      <c r="VLP24" s="1115"/>
      <c r="VLQ24" s="1116"/>
      <c r="VLR24" s="1117"/>
      <c r="VLS24" s="1118"/>
      <c r="VLT24" s="1115"/>
      <c r="VLU24" s="1116"/>
      <c r="VLV24" s="1117"/>
      <c r="VLW24" s="1118"/>
      <c r="VLX24" s="1115"/>
      <c r="VLY24" s="1116"/>
      <c r="VLZ24" s="1117"/>
      <c r="VMA24" s="1118"/>
      <c r="VMB24" s="1115"/>
      <c r="VMC24" s="1116"/>
      <c r="VMD24" s="1117"/>
      <c r="VME24" s="1118"/>
      <c r="VMF24" s="1115"/>
      <c r="VMG24" s="1116"/>
      <c r="VMH24" s="1117"/>
      <c r="VMI24" s="1118"/>
      <c r="VMJ24" s="1115"/>
      <c r="VMK24" s="1116"/>
      <c r="VML24" s="1117"/>
      <c r="VMM24" s="1118"/>
      <c r="VMN24" s="1115"/>
      <c r="VMO24" s="1116"/>
      <c r="VMP24" s="1117"/>
      <c r="VMQ24" s="1118"/>
      <c r="VMR24" s="1115"/>
      <c r="VMS24" s="1116"/>
      <c r="VMT24" s="1117"/>
      <c r="VMU24" s="1118"/>
      <c r="VMV24" s="1115"/>
      <c r="VMW24" s="1116"/>
      <c r="VMX24" s="1117"/>
      <c r="VMY24" s="1118"/>
      <c r="VMZ24" s="1115"/>
      <c r="VNA24" s="1116"/>
      <c r="VNB24" s="1117"/>
      <c r="VNC24" s="1118"/>
      <c r="VND24" s="1115"/>
      <c r="VNE24" s="1116"/>
      <c r="VNF24" s="1117"/>
      <c r="VNG24" s="1118"/>
      <c r="VNH24" s="1115"/>
      <c r="VNI24" s="1116"/>
      <c r="VNJ24" s="1117"/>
      <c r="VNK24" s="1118"/>
      <c r="VNL24" s="1115"/>
      <c r="VNM24" s="1116"/>
      <c r="VNN24" s="1117"/>
      <c r="VNO24" s="1118"/>
      <c r="VNP24" s="1115"/>
      <c r="VNQ24" s="1116"/>
      <c r="VNR24" s="1117"/>
      <c r="VNS24" s="1118"/>
      <c r="VNT24" s="1115"/>
      <c r="VNU24" s="1116"/>
      <c r="VNV24" s="1117"/>
      <c r="VNW24" s="1118"/>
      <c r="VNX24" s="1115"/>
      <c r="VNY24" s="1116"/>
      <c r="VNZ24" s="1117"/>
      <c r="VOA24" s="1118"/>
      <c r="VOB24" s="1115"/>
      <c r="VOC24" s="1116"/>
      <c r="VOD24" s="1117"/>
      <c r="VOE24" s="1118"/>
      <c r="VOF24" s="1115"/>
      <c r="VOG24" s="1116"/>
      <c r="VOH24" s="1117"/>
      <c r="VOI24" s="1118"/>
      <c r="VOJ24" s="1115"/>
      <c r="VOK24" s="1116"/>
      <c r="VOL24" s="1117"/>
      <c r="VOM24" s="1118"/>
      <c r="VON24" s="1115"/>
      <c r="VOO24" s="1116"/>
      <c r="VOP24" s="1117"/>
      <c r="VOQ24" s="1118"/>
      <c r="VOR24" s="1115"/>
      <c r="VOS24" s="1116"/>
      <c r="VOT24" s="1117"/>
      <c r="VOU24" s="1118"/>
      <c r="VOV24" s="1115"/>
      <c r="VOW24" s="1116"/>
      <c r="VOX24" s="1117"/>
      <c r="VOY24" s="1118"/>
      <c r="VOZ24" s="1115"/>
      <c r="VPA24" s="1116"/>
      <c r="VPB24" s="1117"/>
      <c r="VPC24" s="1118"/>
      <c r="VPD24" s="1115"/>
      <c r="VPE24" s="1116"/>
      <c r="VPF24" s="1117"/>
      <c r="VPG24" s="1118"/>
      <c r="VPH24" s="1115"/>
      <c r="VPI24" s="1116"/>
      <c r="VPJ24" s="1117"/>
      <c r="VPK24" s="1118"/>
      <c r="VPL24" s="1115"/>
      <c r="VPM24" s="1116"/>
      <c r="VPN24" s="1117"/>
      <c r="VPO24" s="1118"/>
      <c r="VPP24" s="1115"/>
      <c r="VPQ24" s="1116"/>
      <c r="VPR24" s="1117"/>
      <c r="VPS24" s="1118"/>
      <c r="VPT24" s="1115"/>
      <c r="VPU24" s="1116"/>
      <c r="VPV24" s="1117"/>
      <c r="VPW24" s="1118"/>
      <c r="VPX24" s="1115"/>
      <c r="VPY24" s="1116"/>
      <c r="VPZ24" s="1117"/>
      <c r="VQA24" s="1118"/>
      <c r="VQB24" s="1115"/>
      <c r="VQC24" s="1116"/>
      <c r="VQD24" s="1117"/>
      <c r="VQE24" s="1118"/>
      <c r="VQF24" s="1115"/>
      <c r="VQG24" s="1116"/>
      <c r="VQH24" s="1117"/>
      <c r="VQI24" s="1118"/>
      <c r="VQJ24" s="1115"/>
      <c r="VQK24" s="1116"/>
      <c r="VQL24" s="1117"/>
      <c r="VQM24" s="1118"/>
      <c r="VQN24" s="1115"/>
      <c r="VQO24" s="1116"/>
      <c r="VQP24" s="1117"/>
      <c r="VQQ24" s="1118"/>
      <c r="VQR24" s="1115"/>
      <c r="VQS24" s="1116"/>
      <c r="VQT24" s="1117"/>
      <c r="VQU24" s="1118"/>
      <c r="VQV24" s="1115"/>
      <c r="VQW24" s="1116"/>
      <c r="VQX24" s="1117"/>
      <c r="VQY24" s="1118"/>
      <c r="VQZ24" s="1115"/>
      <c r="VRA24" s="1116"/>
      <c r="VRB24" s="1117"/>
      <c r="VRC24" s="1118"/>
      <c r="VRD24" s="1115"/>
      <c r="VRE24" s="1116"/>
      <c r="VRF24" s="1117"/>
      <c r="VRG24" s="1118"/>
      <c r="VRH24" s="1115"/>
      <c r="VRI24" s="1116"/>
      <c r="VRJ24" s="1117"/>
      <c r="VRK24" s="1118"/>
      <c r="VRL24" s="1115"/>
      <c r="VRM24" s="1116"/>
      <c r="VRN24" s="1117"/>
      <c r="VRO24" s="1118"/>
      <c r="VRP24" s="1115"/>
      <c r="VRQ24" s="1116"/>
      <c r="VRR24" s="1117"/>
      <c r="VRS24" s="1118"/>
      <c r="VRT24" s="1115"/>
      <c r="VRU24" s="1116"/>
      <c r="VRV24" s="1117"/>
      <c r="VRW24" s="1118"/>
      <c r="VRX24" s="1115"/>
      <c r="VRY24" s="1116"/>
      <c r="VRZ24" s="1117"/>
      <c r="VSA24" s="1118"/>
      <c r="VSB24" s="1115"/>
      <c r="VSC24" s="1116"/>
      <c r="VSD24" s="1117"/>
      <c r="VSE24" s="1118"/>
      <c r="VSF24" s="1115"/>
      <c r="VSG24" s="1116"/>
      <c r="VSH24" s="1117"/>
      <c r="VSI24" s="1118"/>
      <c r="VSJ24" s="1115"/>
      <c r="VSK24" s="1116"/>
      <c r="VSL24" s="1117"/>
      <c r="VSM24" s="1118"/>
      <c r="VSN24" s="1115"/>
      <c r="VSO24" s="1116"/>
      <c r="VSP24" s="1117"/>
      <c r="VSQ24" s="1118"/>
      <c r="VSR24" s="1115"/>
      <c r="VSS24" s="1116"/>
      <c r="VST24" s="1117"/>
      <c r="VSU24" s="1118"/>
      <c r="VSV24" s="1115"/>
      <c r="VSW24" s="1116"/>
      <c r="VSX24" s="1117"/>
      <c r="VSY24" s="1118"/>
      <c r="VSZ24" s="1115"/>
      <c r="VTA24" s="1116"/>
      <c r="VTB24" s="1117"/>
      <c r="VTC24" s="1118"/>
      <c r="VTD24" s="1115"/>
      <c r="VTE24" s="1116"/>
      <c r="VTF24" s="1117"/>
      <c r="VTG24" s="1118"/>
      <c r="VTH24" s="1115"/>
      <c r="VTI24" s="1116"/>
      <c r="VTJ24" s="1117"/>
      <c r="VTK24" s="1118"/>
      <c r="VTL24" s="1115"/>
      <c r="VTM24" s="1116"/>
      <c r="VTN24" s="1117"/>
      <c r="VTO24" s="1118"/>
      <c r="VTP24" s="1115"/>
      <c r="VTQ24" s="1116"/>
      <c r="VTR24" s="1117"/>
      <c r="VTS24" s="1118"/>
      <c r="VTT24" s="1115"/>
      <c r="VTU24" s="1116"/>
      <c r="VTV24" s="1117"/>
      <c r="VTW24" s="1118"/>
      <c r="VTX24" s="1115"/>
      <c r="VTY24" s="1116"/>
      <c r="VTZ24" s="1117"/>
      <c r="VUA24" s="1118"/>
      <c r="VUB24" s="1115"/>
      <c r="VUC24" s="1116"/>
      <c r="VUD24" s="1117"/>
      <c r="VUE24" s="1118"/>
      <c r="VUF24" s="1115"/>
      <c r="VUG24" s="1116"/>
      <c r="VUH24" s="1117"/>
      <c r="VUI24" s="1118"/>
      <c r="VUJ24" s="1115"/>
      <c r="VUK24" s="1116"/>
      <c r="VUL24" s="1117"/>
      <c r="VUM24" s="1118"/>
      <c r="VUN24" s="1115"/>
      <c r="VUO24" s="1116"/>
      <c r="VUP24" s="1117"/>
      <c r="VUQ24" s="1118"/>
      <c r="VUR24" s="1115"/>
      <c r="VUS24" s="1116"/>
      <c r="VUT24" s="1117"/>
      <c r="VUU24" s="1118"/>
      <c r="VUV24" s="1115"/>
      <c r="VUW24" s="1116"/>
      <c r="VUX24" s="1117"/>
      <c r="VUY24" s="1118"/>
      <c r="VUZ24" s="1115"/>
      <c r="VVA24" s="1116"/>
      <c r="VVB24" s="1117"/>
      <c r="VVC24" s="1118"/>
      <c r="VVD24" s="1115"/>
      <c r="VVE24" s="1116"/>
      <c r="VVF24" s="1117"/>
      <c r="VVG24" s="1118"/>
      <c r="VVH24" s="1115"/>
      <c r="VVI24" s="1116"/>
      <c r="VVJ24" s="1117"/>
      <c r="VVK24" s="1118"/>
      <c r="VVL24" s="1115"/>
      <c r="VVM24" s="1116"/>
      <c r="VVN24" s="1117"/>
      <c r="VVO24" s="1118"/>
      <c r="VVP24" s="1115"/>
      <c r="VVQ24" s="1116"/>
      <c r="VVR24" s="1117"/>
      <c r="VVS24" s="1118"/>
      <c r="VVT24" s="1115"/>
      <c r="VVU24" s="1116"/>
      <c r="VVV24" s="1117"/>
      <c r="VVW24" s="1118"/>
      <c r="VVX24" s="1115"/>
      <c r="VVY24" s="1116"/>
      <c r="VVZ24" s="1117"/>
      <c r="VWA24" s="1118"/>
      <c r="VWB24" s="1115"/>
      <c r="VWC24" s="1116"/>
      <c r="VWD24" s="1117"/>
      <c r="VWE24" s="1118"/>
      <c r="VWF24" s="1115"/>
      <c r="VWG24" s="1116"/>
      <c r="VWH24" s="1117"/>
      <c r="VWI24" s="1118"/>
      <c r="VWJ24" s="1115"/>
      <c r="VWK24" s="1116"/>
      <c r="VWL24" s="1117"/>
      <c r="VWM24" s="1118"/>
      <c r="VWN24" s="1115"/>
      <c r="VWO24" s="1116"/>
      <c r="VWP24" s="1117"/>
      <c r="VWQ24" s="1118"/>
      <c r="VWR24" s="1115"/>
      <c r="VWS24" s="1116"/>
      <c r="VWT24" s="1117"/>
      <c r="VWU24" s="1118"/>
      <c r="VWV24" s="1115"/>
      <c r="VWW24" s="1116"/>
      <c r="VWX24" s="1117"/>
      <c r="VWY24" s="1118"/>
      <c r="VWZ24" s="1115"/>
      <c r="VXA24" s="1116"/>
      <c r="VXB24" s="1117"/>
      <c r="VXC24" s="1118"/>
      <c r="VXD24" s="1115"/>
      <c r="VXE24" s="1116"/>
      <c r="VXF24" s="1117"/>
      <c r="VXG24" s="1118"/>
      <c r="VXH24" s="1115"/>
      <c r="VXI24" s="1116"/>
      <c r="VXJ24" s="1117"/>
      <c r="VXK24" s="1118"/>
      <c r="VXL24" s="1115"/>
      <c r="VXM24" s="1116"/>
      <c r="VXN24" s="1117"/>
      <c r="VXO24" s="1118"/>
      <c r="VXP24" s="1115"/>
      <c r="VXQ24" s="1116"/>
      <c r="VXR24" s="1117"/>
      <c r="VXS24" s="1118"/>
      <c r="VXT24" s="1115"/>
      <c r="VXU24" s="1116"/>
      <c r="VXV24" s="1117"/>
      <c r="VXW24" s="1118"/>
      <c r="VXX24" s="1115"/>
      <c r="VXY24" s="1116"/>
      <c r="VXZ24" s="1117"/>
      <c r="VYA24" s="1118"/>
      <c r="VYB24" s="1115"/>
      <c r="VYC24" s="1116"/>
      <c r="VYD24" s="1117"/>
      <c r="VYE24" s="1118"/>
      <c r="VYF24" s="1115"/>
      <c r="VYG24" s="1116"/>
      <c r="VYH24" s="1117"/>
      <c r="VYI24" s="1118"/>
      <c r="VYJ24" s="1115"/>
      <c r="VYK24" s="1116"/>
      <c r="VYL24" s="1117"/>
      <c r="VYM24" s="1118"/>
      <c r="VYN24" s="1115"/>
      <c r="VYO24" s="1116"/>
      <c r="VYP24" s="1117"/>
      <c r="VYQ24" s="1118"/>
      <c r="VYR24" s="1115"/>
      <c r="VYS24" s="1116"/>
      <c r="VYT24" s="1117"/>
      <c r="VYU24" s="1118"/>
      <c r="VYV24" s="1115"/>
      <c r="VYW24" s="1116"/>
      <c r="VYX24" s="1117"/>
      <c r="VYY24" s="1118"/>
      <c r="VYZ24" s="1115"/>
      <c r="VZA24" s="1116"/>
      <c r="VZB24" s="1117"/>
      <c r="VZC24" s="1118"/>
      <c r="VZD24" s="1115"/>
      <c r="VZE24" s="1116"/>
      <c r="VZF24" s="1117"/>
      <c r="VZG24" s="1118"/>
      <c r="VZH24" s="1115"/>
      <c r="VZI24" s="1116"/>
      <c r="VZJ24" s="1117"/>
      <c r="VZK24" s="1118"/>
      <c r="VZL24" s="1115"/>
      <c r="VZM24" s="1116"/>
      <c r="VZN24" s="1117"/>
      <c r="VZO24" s="1118"/>
      <c r="VZP24" s="1115"/>
      <c r="VZQ24" s="1116"/>
      <c r="VZR24" s="1117"/>
      <c r="VZS24" s="1118"/>
      <c r="VZT24" s="1115"/>
      <c r="VZU24" s="1116"/>
      <c r="VZV24" s="1117"/>
      <c r="VZW24" s="1118"/>
      <c r="VZX24" s="1115"/>
      <c r="VZY24" s="1116"/>
      <c r="VZZ24" s="1117"/>
      <c r="WAA24" s="1118"/>
      <c r="WAB24" s="1115"/>
      <c r="WAC24" s="1116"/>
      <c r="WAD24" s="1117"/>
      <c r="WAE24" s="1118"/>
      <c r="WAF24" s="1115"/>
      <c r="WAG24" s="1116"/>
      <c r="WAH24" s="1117"/>
      <c r="WAI24" s="1118"/>
      <c r="WAJ24" s="1115"/>
      <c r="WAK24" s="1116"/>
      <c r="WAL24" s="1117"/>
      <c r="WAM24" s="1118"/>
      <c r="WAN24" s="1115"/>
      <c r="WAO24" s="1116"/>
      <c r="WAP24" s="1117"/>
      <c r="WAQ24" s="1118"/>
      <c r="WAR24" s="1115"/>
      <c r="WAS24" s="1116"/>
      <c r="WAT24" s="1117"/>
      <c r="WAU24" s="1118"/>
      <c r="WAV24" s="1115"/>
      <c r="WAW24" s="1116"/>
      <c r="WAX24" s="1117"/>
      <c r="WAY24" s="1118"/>
      <c r="WAZ24" s="1115"/>
      <c r="WBA24" s="1116"/>
      <c r="WBB24" s="1117"/>
      <c r="WBC24" s="1118"/>
      <c r="WBD24" s="1115"/>
      <c r="WBE24" s="1116"/>
      <c r="WBF24" s="1117"/>
      <c r="WBG24" s="1118"/>
      <c r="WBH24" s="1115"/>
      <c r="WBI24" s="1116"/>
      <c r="WBJ24" s="1117"/>
      <c r="WBK24" s="1118"/>
      <c r="WBL24" s="1115"/>
      <c r="WBM24" s="1116"/>
      <c r="WBN24" s="1117"/>
      <c r="WBO24" s="1118"/>
      <c r="WBP24" s="1115"/>
      <c r="WBQ24" s="1116"/>
      <c r="WBR24" s="1117"/>
      <c r="WBS24" s="1118"/>
      <c r="WBT24" s="1115"/>
      <c r="WBU24" s="1116"/>
      <c r="WBV24" s="1117"/>
      <c r="WBW24" s="1118"/>
      <c r="WBX24" s="1115"/>
      <c r="WBY24" s="1116"/>
      <c r="WBZ24" s="1117"/>
      <c r="WCA24" s="1118"/>
      <c r="WCB24" s="1115"/>
      <c r="WCC24" s="1116"/>
      <c r="WCD24" s="1117"/>
      <c r="WCE24" s="1118"/>
      <c r="WCF24" s="1115"/>
      <c r="WCG24" s="1116"/>
      <c r="WCH24" s="1117"/>
      <c r="WCI24" s="1118"/>
      <c r="WCJ24" s="1115"/>
      <c r="WCK24" s="1116"/>
      <c r="WCL24" s="1117"/>
      <c r="WCM24" s="1118"/>
      <c r="WCN24" s="1115"/>
      <c r="WCO24" s="1116"/>
      <c r="WCP24" s="1117"/>
      <c r="WCQ24" s="1118"/>
      <c r="WCR24" s="1115"/>
      <c r="WCS24" s="1116"/>
      <c r="WCT24" s="1117"/>
      <c r="WCU24" s="1118"/>
      <c r="WCV24" s="1115"/>
      <c r="WCW24" s="1116"/>
      <c r="WCX24" s="1117"/>
      <c r="WCY24" s="1118"/>
      <c r="WCZ24" s="1115"/>
      <c r="WDA24" s="1116"/>
      <c r="WDB24" s="1117"/>
      <c r="WDC24" s="1118"/>
      <c r="WDD24" s="1115"/>
      <c r="WDE24" s="1116"/>
      <c r="WDF24" s="1117"/>
      <c r="WDG24" s="1118"/>
      <c r="WDH24" s="1115"/>
      <c r="WDI24" s="1116"/>
      <c r="WDJ24" s="1117"/>
      <c r="WDK24" s="1118"/>
      <c r="WDL24" s="1115"/>
      <c r="WDM24" s="1116"/>
      <c r="WDN24" s="1117"/>
      <c r="WDO24" s="1118"/>
      <c r="WDP24" s="1115"/>
      <c r="WDQ24" s="1116"/>
      <c r="WDR24" s="1117"/>
      <c r="WDS24" s="1118"/>
      <c r="WDT24" s="1115"/>
      <c r="WDU24" s="1116"/>
      <c r="WDV24" s="1117"/>
      <c r="WDW24" s="1118"/>
      <c r="WDX24" s="1115"/>
      <c r="WDY24" s="1116"/>
      <c r="WDZ24" s="1117"/>
      <c r="WEA24" s="1118"/>
      <c r="WEB24" s="1115"/>
      <c r="WEC24" s="1116"/>
      <c r="WED24" s="1117"/>
      <c r="WEE24" s="1118"/>
      <c r="WEF24" s="1115"/>
      <c r="WEG24" s="1116"/>
      <c r="WEH24" s="1117"/>
      <c r="WEI24" s="1118"/>
      <c r="WEJ24" s="1115"/>
      <c r="WEK24" s="1116"/>
      <c r="WEL24" s="1117"/>
      <c r="WEM24" s="1118"/>
      <c r="WEN24" s="1115"/>
      <c r="WEO24" s="1116"/>
      <c r="WEP24" s="1117"/>
      <c r="WEQ24" s="1118"/>
      <c r="WER24" s="1115"/>
      <c r="WES24" s="1116"/>
      <c r="WET24" s="1117"/>
      <c r="WEU24" s="1118"/>
      <c r="WEV24" s="1115"/>
      <c r="WEW24" s="1116"/>
      <c r="WEX24" s="1117"/>
      <c r="WEY24" s="1118"/>
      <c r="WEZ24" s="1115"/>
      <c r="WFA24" s="1116"/>
      <c r="WFB24" s="1117"/>
      <c r="WFC24" s="1118"/>
      <c r="WFD24" s="1115"/>
      <c r="WFE24" s="1116"/>
      <c r="WFF24" s="1117"/>
      <c r="WFG24" s="1118"/>
      <c r="WFH24" s="1115"/>
      <c r="WFI24" s="1116"/>
      <c r="WFJ24" s="1117"/>
      <c r="WFK24" s="1118"/>
      <c r="WFL24" s="1115"/>
      <c r="WFM24" s="1116"/>
      <c r="WFN24" s="1117"/>
      <c r="WFO24" s="1118"/>
      <c r="WFP24" s="1115"/>
      <c r="WFQ24" s="1116"/>
      <c r="WFR24" s="1117"/>
      <c r="WFS24" s="1118"/>
      <c r="WFT24" s="1115"/>
      <c r="WFU24" s="1116"/>
      <c r="WFV24" s="1117"/>
      <c r="WFW24" s="1118"/>
      <c r="WFX24" s="1115"/>
      <c r="WFY24" s="1116"/>
      <c r="WFZ24" s="1117"/>
      <c r="WGA24" s="1118"/>
      <c r="WGB24" s="1115"/>
      <c r="WGC24" s="1116"/>
      <c r="WGD24" s="1117"/>
      <c r="WGE24" s="1118"/>
      <c r="WGF24" s="1115"/>
      <c r="WGG24" s="1116"/>
      <c r="WGH24" s="1117"/>
      <c r="WGI24" s="1118"/>
      <c r="WGJ24" s="1115"/>
      <c r="WGK24" s="1116"/>
      <c r="WGL24" s="1117"/>
      <c r="WGM24" s="1118"/>
      <c r="WGN24" s="1115"/>
      <c r="WGO24" s="1116"/>
      <c r="WGP24" s="1117"/>
      <c r="WGQ24" s="1118"/>
      <c r="WGR24" s="1115"/>
      <c r="WGS24" s="1116"/>
      <c r="WGT24" s="1117"/>
      <c r="WGU24" s="1118"/>
      <c r="WGV24" s="1115"/>
      <c r="WGW24" s="1116"/>
      <c r="WGX24" s="1117"/>
      <c r="WGY24" s="1118"/>
      <c r="WGZ24" s="1115"/>
      <c r="WHA24" s="1116"/>
      <c r="WHB24" s="1117"/>
      <c r="WHC24" s="1118"/>
      <c r="WHD24" s="1115"/>
      <c r="WHE24" s="1116"/>
      <c r="WHF24" s="1117"/>
      <c r="WHG24" s="1118"/>
      <c r="WHH24" s="1115"/>
      <c r="WHI24" s="1116"/>
      <c r="WHJ24" s="1117"/>
      <c r="WHK24" s="1118"/>
      <c r="WHL24" s="1115"/>
      <c r="WHM24" s="1116"/>
      <c r="WHN24" s="1117"/>
      <c r="WHO24" s="1118"/>
      <c r="WHP24" s="1115"/>
      <c r="WHQ24" s="1116"/>
      <c r="WHR24" s="1117"/>
      <c r="WHS24" s="1118"/>
      <c r="WHT24" s="1115"/>
      <c r="WHU24" s="1116"/>
      <c r="WHV24" s="1117"/>
      <c r="WHW24" s="1118"/>
      <c r="WHX24" s="1115"/>
      <c r="WHY24" s="1116"/>
      <c r="WHZ24" s="1117"/>
      <c r="WIA24" s="1118"/>
      <c r="WIB24" s="1115"/>
      <c r="WIC24" s="1116"/>
      <c r="WID24" s="1117"/>
      <c r="WIE24" s="1118"/>
      <c r="WIF24" s="1115"/>
      <c r="WIG24" s="1116"/>
      <c r="WIH24" s="1117"/>
      <c r="WII24" s="1118"/>
      <c r="WIJ24" s="1115"/>
      <c r="WIK24" s="1116"/>
      <c r="WIL24" s="1117"/>
      <c r="WIM24" s="1118"/>
      <c r="WIN24" s="1115"/>
      <c r="WIO24" s="1116"/>
      <c r="WIP24" s="1117"/>
      <c r="WIQ24" s="1118"/>
      <c r="WIR24" s="1115"/>
      <c r="WIS24" s="1116"/>
      <c r="WIT24" s="1117"/>
      <c r="WIU24" s="1118"/>
      <c r="WIV24" s="1115"/>
      <c r="WIW24" s="1116"/>
      <c r="WIX24" s="1117"/>
      <c r="WIY24" s="1118"/>
      <c r="WIZ24" s="1115"/>
      <c r="WJA24" s="1116"/>
      <c r="WJB24" s="1117"/>
      <c r="WJC24" s="1118"/>
      <c r="WJD24" s="1115"/>
      <c r="WJE24" s="1116"/>
      <c r="WJF24" s="1117"/>
      <c r="WJG24" s="1118"/>
      <c r="WJH24" s="1115"/>
      <c r="WJI24" s="1116"/>
      <c r="WJJ24" s="1117"/>
      <c r="WJK24" s="1118"/>
      <c r="WJL24" s="1115"/>
      <c r="WJM24" s="1116"/>
      <c r="WJN24" s="1117"/>
      <c r="WJO24" s="1118"/>
      <c r="WJP24" s="1115"/>
      <c r="WJQ24" s="1116"/>
      <c r="WJR24" s="1117"/>
      <c r="WJS24" s="1118"/>
      <c r="WJT24" s="1115"/>
      <c r="WJU24" s="1116"/>
      <c r="WJV24" s="1117"/>
      <c r="WJW24" s="1118"/>
      <c r="WJX24" s="1115"/>
      <c r="WJY24" s="1116"/>
      <c r="WJZ24" s="1117"/>
      <c r="WKA24" s="1118"/>
      <c r="WKB24" s="1115"/>
      <c r="WKC24" s="1116"/>
      <c r="WKD24" s="1117"/>
      <c r="WKE24" s="1118"/>
      <c r="WKF24" s="1115"/>
      <c r="WKG24" s="1116"/>
      <c r="WKH24" s="1117"/>
      <c r="WKI24" s="1118"/>
      <c r="WKJ24" s="1115"/>
      <c r="WKK24" s="1116"/>
      <c r="WKL24" s="1117"/>
      <c r="WKM24" s="1118"/>
      <c r="WKN24" s="1115"/>
      <c r="WKO24" s="1116"/>
      <c r="WKP24" s="1117"/>
      <c r="WKQ24" s="1118"/>
      <c r="WKR24" s="1115"/>
      <c r="WKS24" s="1116"/>
      <c r="WKT24" s="1117"/>
      <c r="WKU24" s="1118"/>
      <c r="WKV24" s="1115"/>
      <c r="WKW24" s="1116"/>
      <c r="WKX24" s="1117"/>
      <c r="WKY24" s="1118"/>
      <c r="WKZ24" s="1115"/>
      <c r="WLA24" s="1116"/>
      <c r="WLB24" s="1117"/>
      <c r="WLC24" s="1118"/>
      <c r="WLD24" s="1115"/>
      <c r="WLE24" s="1116"/>
      <c r="WLF24" s="1117"/>
      <c r="WLG24" s="1118"/>
      <c r="WLH24" s="1115"/>
      <c r="WLI24" s="1116"/>
      <c r="WLJ24" s="1117"/>
      <c r="WLK24" s="1118"/>
      <c r="WLL24" s="1115"/>
      <c r="WLM24" s="1116"/>
      <c r="WLN24" s="1117"/>
      <c r="WLO24" s="1118"/>
      <c r="WLP24" s="1115"/>
      <c r="WLQ24" s="1116"/>
      <c r="WLR24" s="1117"/>
      <c r="WLS24" s="1118"/>
      <c r="WLT24" s="1115"/>
      <c r="WLU24" s="1116"/>
      <c r="WLV24" s="1117"/>
      <c r="WLW24" s="1118"/>
      <c r="WLX24" s="1115"/>
      <c r="WLY24" s="1116"/>
      <c r="WLZ24" s="1117"/>
      <c r="WMA24" s="1118"/>
      <c r="WMB24" s="1115"/>
      <c r="WMC24" s="1116"/>
      <c r="WMD24" s="1117"/>
      <c r="WME24" s="1118"/>
      <c r="WMF24" s="1115"/>
      <c r="WMG24" s="1116"/>
      <c r="WMH24" s="1117"/>
      <c r="WMI24" s="1118"/>
      <c r="WMJ24" s="1115"/>
      <c r="WMK24" s="1116"/>
      <c r="WML24" s="1117"/>
      <c r="WMM24" s="1118"/>
      <c r="WMN24" s="1115"/>
      <c r="WMO24" s="1116"/>
      <c r="WMP24" s="1117"/>
      <c r="WMQ24" s="1118"/>
      <c r="WMR24" s="1115"/>
      <c r="WMS24" s="1116"/>
      <c r="WMT24" s="1117"/>
      <c r="WMU24" s="1118"/>
      <c r="WMV24" s="1115"/>
      <c r="WMW24" s="1116"/>
      <c r="WMX24" s="1117"/>
      <c r="WMY24" s="1118"/>
      <c r="WMZ24" s="1115"/>
      <c r="WNA24" s="1116"/>
      <c r="WNB24" s="1117"/>
      <c r="WNC24" s="1118"/>
      <c r="WND24" s="1115"/>
      <c r="WNE24" s="1116"/>
      <c r="WNF24" s="1117"/>
      <c r="WNG24" s="1118"/>
      <c r="WNH24" s="1115"/>
      <c r="WNI24" s="1116"/>
      <c r="WNJ24" s="1117"/>
      <c r="WNK24" s="1118"/>
      <c r="WNL24" s="1115"/>
      <c r="WNM24" s="1116"/>
      <c r="WNN24" s="1117"/>
      <c r="WNO24" s="1118"/>
      <c r="WNP24" s="1115"/>
      <c r="WNQ24" s="1116"/>
      <c r="WNR24" s="1117"/>
      <c r="WNS24" s="1118"/>
      <c r="WNT24" s="1115"/>
      <c r="WNU24" s="1116"/>
      <c r="WNV24" s="1117"/>
      <c r="WNW24" s="1118"/>
      <c r="WNX24" s="1115"/>
      <c r="WNY24" s="1116"/>
      <c r="WNZ24" s="1117"/>
      <c r="WOA24" s="1118"/>
      <c r="WOB24" s="1115"/>
      <c r="WOC24" s="1116"/>
      <c r="WOD24" s="1117"/>
      <c r="WOE24" s="1118"/>
      <c r="WOF24" s="1115"/>
      <c r="WOG24" s="1116"/>
      <c r="WOH24" s="1117"/>
      <c r="WOI24" s="1118"/>
      <c r="WOJ24" s="1115"/>
      <c r="WOK24" s="1116"/>
      <c r="WOL24" s="1117"/>
      <c r="WOM24" s="1118"/>
      <c r="WON24" s="1115"/>
      <c r="WOO24" s="1116"/>
      <c r="WOP24" s="1117"/>
      <c r="WOQ24" s="1118"/>
      <c r="WOR24" s="1115"/>
      <c r="WOS24" s="1116"/>
      <c r="WOT24" s="1117"/>
      <c r="WOU24" s="1118"/>
      <c r="WOV24" s="1115"/>
      <c r="WOW24" s="1116"/>
      <c r="WOX24" s="1117"/>
      <c r="WOY24" s="1118"/>
      <c r="WOZ24" s="1115"/>
      <c r="WPA24" s="1116"/>
      <c r="WPB24" s="1117"/>
      <c r="WPC24" s="1118"/>
      <c r="WPD24" s="1115"/>
      <c r="WPE24" s="1116"/>
      <c r="WPF24" s="1117"/>
      <c r="WPG24" s="1118"/>
      <c r="WPH24" s="1115"/>
      <c r="WPI24" s="1116"/>
      <c r="WPJ24" s="1117"/>
      <c r="WPK24" s="1118"/>
      <c r="WPL24" s="1115"/>
      <c r="WPM24" s="1116"/>
      <c r="WPN24" s="1117"/>
      <c r="WPO24" s="1118"/>
      <c r="WPP24" s="1115"/>
      <c r="WPQ24" s="1116"/>
      <c r="WPR24" s="1117"/>
      <c r="WPS24" s="1118"/>
      <c r="WPT24" s="1115"/>
      <c r="WPU24" s="1116"/>
      <c r="WPV24" s="1117"/>
      <c r="WPW24" s="1118"/>
      <c r="WPX24" s="1115"/>
      <c r="WPY24" s="1116"/>
      <c r="WPZ24" s="1117"/>
      <c r="WQA24" s="1118"/>
      <c r="WQB24" s="1115"/>
      <c r="WQC24" s="1116"/>
      <c r="WQD24" s="1117"/>
      <c r="WQE24" s="1118"/>
      <c r="WQF24" s="1115"/>
      <c r="WQG24" s="1116"/>
      <c r="WQH24" s="1117"/>
      <c r="WQI24" s="1118"/>
      <c r="WQJ24" s="1115"/>
      <c r="WQK24" s="1116"/>
      <c r="WQL24" s="1117"/>
      <c r="WQM24" s="1118"/>
      <c r="WQN24" s="1115"/>
      <c r="WQO24" s="1116"/>
      <c r="WQP24" s="1117"/>
      <c r="WQQ24" s="1118"/>
      <c r="WQR24" s="1115"/>
      <c r="WQS24" s="1116"/>
      <c r="WQT24" s="1117"/>
      <c r="WQU24" s="1118"/>
      <c r="WQV24" s="1115"/>
      <c r="WQW24" s="1116"/>
      <c r="WQX24" s="1117"/>
      <c r="WQY24" s="1118"/>
      <c r="WQZ24" s="1115"/>
      <c r="WRA24" s="1116"/>
      <c r="WRB24" s="1117"/>
      <c r="WRC24" s="1118"/>
      <c r="WRD24" s="1115"/>
      <c r="WRE24" s="1116"/>
      <c r="WRF24" s="1117"/>
      <c r="WRG24" s="1118"/>
      <c r="WRH24" s="1115"/>
      <c r="WRI24" s="1116"/>
      <c r="WRJ24" s="1117"/>
      <c r="WRK24" s="1118"/>
      <c r="WRL24" s="1115"/>
      <c r="WRM24" s="1116"/>
      <c r="WRN24" s="1117"/>
      <c r="WRO24" s="1118"/>
      <c r="WRP24" s="1115"/>
      <c r="WRQ24" s="1116"/>
      <c r="WRR24" s="1117"/>
      <c r="WRS24" s="1118"/>
      <c r="WRT24" s="1115"/>
      <c r="WRU24" s="1116"/>
      <c r="WRV24" s="1117"/>
      <c r="WRW24" s="1118"/>
      <c r="WRX24" s="1115"/>
      <c r="WRY24" s="1116"/>
      <c r="WRZ24" s="1117"/>
      <c r="WSA24" s="1118"/>
      <c r="WSB24" s="1115"/>
      <c r="WSC24" s="1116"/>
      <c r="WSD24" s="1117"/>
      <c r="WSE24" s="1118"/>
      <c r="WSF24" s="1115"/>
      <c r="WSG24" s="1116"/>
      <c r="WSH24" s="1117"/>
      <c r="WSI24" s="1118"/>
      <c r="WSJ24" s="1115"/>
      <c r="WSK24" s="1116"/>
      <c r="WSL24" s="1117"/>
      <c r="WSM24" s="1118"/>
      <c r="WSN24" s="1115"/>
      <c r="WSO24" s="1116"/>
      <c r="WSP24" s="1117"/>
      <c r="WSQ24" s="1118"/>
      <c r="WSR24" s="1115"/>
      <c r="WSS24" s="1116"/>
      <c r="WST24" s="1117"/>
      <c r="WSU24" s="1118"/>
      <c r="WSV24" s="1115"/>
      <c r="WSW24" s="1116"/>
      <c r="WSX24" s="1117"/>
      <c r="WSY24" s="1118"/>
      <c r="WSZ24" s="1115"/>
      <c r="WTA24" s="1116"/>
      <c r="WTB24" s="1117"/>
      <c r="WTC24" s="1118"/>
      <c r="WTD24" s="1115"/>
      <c r="WTE24" s="1116"/>
      <c r="WTF24" s="1117"/>
      <c r="WTG24" s="1118"/>
      <c r="WTH24" s="1115"/>
      <c r="WTI24" s="1116"/>
      <c r="WTJ24" s="1117"/>
      <c r="WTK24" s="1118"/>
      <c r="WTL24" s="1115"/>
      <c r="WTM24" s="1116"/>
      <c r="WTN24" s="1117"/>
      <c r="WTO24" s="1118"/>
      <c r="WTP24" s="1115"/>
      <c r="WTQ24" s="1116"/>
      <c r="WTR24" s="1117"/>
      <c r="WTS24" s="1118"/>
      <c r="WTT24" s="1115"/>
      <c r="WTU24" s="1116"/>
      <c r="WTV24" s="1117"/>
      <c r="WTW24" s="1118"/>
      <c r="WTX24" s="1115"/>
      <c r="WTY24" s="1116"/>
      <c r="WTZ24" s="1117"/>
      <c r="WUA24" s="1118"/>
      <c r="WUB24" s="1115"/>
      <c r="WUC24" s="1116"/>
      <c r="WUD24" s="1117"/>
      <c r="WUE24" s="1118"/>
      <c r="WUF24" s="1115"/>
      <c r="WUG24" s="1116"/>
      <c r="WUH24" s="1117"/>
      <c r="WUI24" s="1118"/>
      <c r="WUJ24" s="1115"/>
      <c r="WUK24" s="1116"/>
      <c r="WUL24" s="1117"/>
      <c r="WUM24" s="1118"/>
      <c r="WUN24" s="1115"/>
      <c r="WUO24" s="1116"/>
      <c r="WUP24" s="1117"/>
      <c r="WUQ24" s="1118"/>
      <c r="WUR24" s="1115"/>
      <c r="WUS24" s="1116"/>
      <c r="WUT24" s="1117"/>
      <c r="WUU24" s="1118"/>
      <c r="WUV24" s="1115"/>
      <c r="WUW24" s="1116"/>
      <c r="WUX24" s="1117"/>
      <c r="WUY24" s="1118"/>
      <c r="WUZ24" s="1115"/>
      <c r="WVA24" s="1116"/>
      <c r="WVB24" s="1117"/>
      <c r="WVC24" s="1118"/>
      <c r="WVD24" s="1115"/>
      <c r="WVE24" s="1116"/>
      <c r="WVF24" s="1117"/>
      <c r="WVG24" s="1118"/>
      <c r="WVH24" s="1115"/>
      <c r="WVI24" s="1116"/>
      <c r="WVJ24" s="1117"/>
      <c r="WVK24" s="1118"/>
      <c r="WVL24" s="1115"/>
      <c r="WVM24" s="1116"/>
      <c r="WVN24" s="1117"/>
      <c r="WVO24" s="1118"/>
      <c r="WVP24" s="1115"/>
      <c r="WVQ24" s="1116"/>
      <c r="WVR24" s="1117"/>
      <c r="WVS24" s="1118"/>
      <c r="WVT24" s="1115"/>
      <c r="WVU24" s="1116"/>
      <c r="WVV24" s="1117"/>
      <c r="WVW24" s="1118"/>
      <c r="WVX24" s="1115"/>
      <c r="WVY24" s="1116"/>
      <c r="WVZ24" s="1117"/>
      <c r="WWA24" s="1118"/>
      <c r="WWB24" s="1115"/>
      <c r="WWC24" s="1116"/>
      <c r="WWD24" s="1117"/>
      <c r="WWE24" s="1118"/>
      <c r="WWF24" s="1115"/>
      <c r="WWG24" s="1116"/>
      <c r="WWH24" s="1117"/>
      <c r="WWI24" s="1118"/>
      <c r="WWJ24" s="1115"/>
      <c r="WWK24" s="1116"/>
      <c r="WWL24" s="1117"/>
      <c r="WWM24" s="1118"/>
      <c r="WWN24" s="1115"/>
      <c r="WWO24" s="1116"/>
      <c r="WWP24" s="1117"/>
      <c r="WWQ24" s="1118"/>
      <c r="WWR24" s="1115"/>
      <c r="WWS24" s="1116"/>
      <c r="WWT24" s="1117"/>
      <c r="WWU24" s="1118"/>
      <c r="WWV24" s="1115"/>
      <c r="WWW24" s="1116"/>
      <c r="WWX24" s="1117"/>
      <c r="WWY24" s="1118"/>
      <c r="WWZ24" s="1115"/>
      <c r="WXA24" s="1116"/>
      <c r="WXB24" s="1117"/>
      <c r="WXC24" s="1118"/>
      <c r="WXD24" s="1115"/>
      <c r="WXE24" s="1116"/>
      <c r="WXF24" s="1117"/>
      <c r="WXG24" s="1118"/>
      <c r="WXH24" s="1115"/>
      <c r="WXI24" s="1116"/>
      <c r="WXJ24" s="1117"/>
      <c r="WXK24" s="1118"/>
      <c r="WXL24" s="1115"/>
      <c r="WXM24" s="1116"/>
      <c r="WXN24" s="1117"/>
      <c r="WXO24" s="1118"/>
      <c r="WXP24" s="1115"/>
      <c r="WXQ24" s="1116"/>
      <c r="WXR24" s="1117"/>
      <c r="WXS24" s="1118"/>
      <c r="WXT24" s="1115"/>
      <c r="WXU24" s="1116"/>
      <c r="WXV24" s="1117"/>
      <c r="WXW24" s="1118"/>
      <c r="WXX24" s="1115"/>
      <c r="WXY24" s="1116"/>
      <c r="WXZ24" s="1117"/>
      <c r="WYA24" s="1118"/>
      <c r="WYB24" s="1115"/>
      <c r="WYC24" s="1116"/>
      <c r="WYD24" s="1117"/>
      <c r="WYE24" s="1118"/>
      <c r="WYF24" s="1115"/>
      <c r="WYG24" s="1116"/>
      <c r="WYH24" s="1117"/>
      <c r="WYI24" s="1118"/>
      <c r="WYJ24" s="1115"/>
      <c r="WYK24" s="1116"/>
      <c r="WYL24" s="1117"/>
      <c r="WYM24" s="1118"/>
      <c r="WYN24" s="1115"/>
      <c r="WYO24" s="1116"/>
      <c r="WYP24" s="1117"/>
      <c r="WYQ24" s="1118"/>
      <c r="WYR24" s="1115"/>
      <c r="WYS24" s="1116"/>
      <c r="WYT24" s="1117"/>
      <c r="WYU24" s="1118"/>
      <c r="WYV24" s="1115"/>
      <c r="WYW24" s="1116"/>
      <c r="WYX24" s="1117"/>
      <c r="WYY24" s="1118"/>
      <c r="WYZ24" s="1115"/>
      <c r="WZA24" s="1116"/>
      <c r="WZB24" s="1117"/>
      <c r="WZC24" s="1118"/>
      <c r="WZD24" s="1115"/>
      <c r="WZE24" s="1116"/>
      <c r="WZF24" s="1117"/>
      <c r="WZG24" s="1118"/>
      <c r="WZH24" s="1115"/>
      <c r="WZI24" s="1116"/>
      <c r="WZJ24" s="1117"/>
      <c r="WZK24" s="1118"/>
      <c r="WZL24" s="1115"/>
      <c r="WZM24" s="1116"/>
      <c r="WZN24" s="1117"/>
      <c r="WZO24" s="1118"/>
      <c r="WZP24" s="1115"/>
      <c r="WZQ24" s="1116"/>
      <c r="WZR24" s="1117"/>
      <c r="WZS24" s="1118"/>
      <c r="WZT24" s="1115"/>
      <c r="WZU24" s="1116"/>
      <c r="WZV24" s="1117"/>
      <c r="WZW24" s="1118"/>
      <c r="WZX24" s="1115"/>
      <c r="WZY24" s="1116"/>
      <c r="WZZ24" s="1117"/>
      <c r="XAA24" s="1118"/>
      <c r="XAB24" s="1115"/>
      <c r="XAC24" s="1116"/>
      <c r="XAD24" s="1117"/>
      <c r="XAE24" s="1118"/>
      <c r="XAF24" s="1115"/>
      <c r="XAG24" s="1116"/>
      <c r="XAH24" s="1117"/>
      <c r="XAI24" s="1118"/>
      <c r="XAJ24" s="1115"/>
      <c r="XAK24" s="1116"/>
      <c r="XAL24" s="1117"/>
      <c r="XAM24" s="1118"/>
      <c r="XAN24" s="1115"/>
      <c r="XAO24" s="1116"/>
      <c r="XAP24" s="1117"/>
      <c r="XAQ24" s="1118"/>
      <c r="XAR24" s="1115"/>
      <c r="XAS24" s="1116"/>
      <c r="XAT24" s="1117"/>
      <c r="XAU24" s="1118"/>
      <c r="XAV24" s="1115"/>
      <c r="XAW24" s="1116"/>
      <c r="XAX24" s="1117"/>
      <c r="XAY24" s="1118"/>
      <c r="XAZ24" s="1115"/>
      <c r="XBA24" s="1116"/>
      <c r="XBB24" s="1117"/>
      <c r="XBC24" s="1118"/>
      <c r="XBD24" s="1115"/>
      <c r="XBE24" s="1116"/>
      <c r="XBF24" s="1117"/>
      <c r="XBG24" s="1118"/>
      <c r="XBH24" s="1115"/>
      <c r="XBI24" s="1116"/>
      <c r="XBJ24" s="1117"/>
      <c r="XBK24" s="1118"/>
      <c r="XBL24" s="1115"/>
      <c r="XBM24" s="1116"/>
      <c r="XBN24" s="1117"/>
      <c r="XBO24" s="1118"/>
      <c r="XBP24" s="1115"/>
      <c r="XBQ24" s="1116"/>
      <c r="XBR24" s="1117"/>
      <c r="XBS24" s="1118"/>
      <c r="XBT24" s="1115"/>
      <c r="XBU24" s="1116"/>
      <c r="XBV24" s="1117"/>
      <c r="XBW24" s="1118"/>
      <c r="XBX24" s="1115"/>
      <c r="XBY24" s="1116"/>
      <c r="XBZ24" s="1117"/>
      <c r="XCA24" s="1118"/>
      <c r="XCB24" s="1115"/>
      <c r="XCC24" s="1116"/>
      <c r="XCD24" s="1117"/>
      <c r="XCE24" s="1118"/>
      <c r="XCF24" s="1115"/>
      <c r="XCG24" s="1116"/>
      <c r="XCH24" s="1117"/>
      <c r="XCI24" s="1118"/>
      <c r="XCJ24" s="1115"/>
      <c r="XCK24" s="1116"/>
      <c r="XCL24" s="1117"/>
      <c r="XCM24" s="1118"/>
      <c r="XCN24" s="1115"/>
      <c r="XCO24" s="1116"/>
      <c r="XCP24" s="1117"/>
      <c r="XCQ24" s="1118"/>
      <c r="XCR24" s="1115"/>
      <c r="XCS24" s="1116"/>
      <c r="XCT24" s="1117"/>
      <c r="XCU24" s="1118"/>
      <c r="XCV24" s="1115"/>
      <c r="XCW24" s="1116"/>
      <c r="XCX24" s="1117"/>
      <c r="XCY24" s="1118"/>
      <c r="XCZ24" s="1115"/>
      <c r="XDA24" s="1116"/>
      <c r="XDB24" s="1117"/>
      <c r="XDC24" s="1118"/>
      <c r="XDD24" s="1115"/>
      <c r="XDE24" s="1116"/>
      <c r="XDF24" s="1117"/>
      <c r="XDG24" s="1118"/>
      <c r="XDH24" s="1115"/>
      <c r="XDI24" s="1116"/>
      <c r="XDJ24" s="1117"/>
      <c r="XDK24" s="1118"/>
      <c r="XDL24" s="1115"/>
      <c r="XDM24" s="1116"/>
      <c r="XDN24" s="1117"/>
      <c r="XDO24" s="1118"/>
      <c r="XDP24" s="1115"/>
      <c r="XDQ24" s="1116"/>
      <c r="XDR24" s="1117"/>
      <c r="XDS24" s="1118"/>
      <c r="XDT24" s="1115"/>
      <c r="XDU24" s="1116"/>
    </row>
    <row r="25" spans="1:16349" s="920" customFormat="1" ht="15" hidden="1" customHeight="1" outlineLevel="2">
      <c r="A25" s="988"/>
      <c r="B25" s="989" t="s">
        <v>18</v>
      </c>
      <c r="C25" s="990">
        <v>2</v>
      </c>
      <c r="D25" s="991" t="s">
        <v>20</v>
      </c>
      <c r="E25" s="992">
        <v>0</v>
      </c>
      <c r="F25" s="993">
        <v>0</v>
      </c>
      <c r="G25" s="994">
        <v>0</v>
      </c>
      <c r="H25" s="993">
        <f>G25</f>
        <v>0</v>
      </c>
      <c r="I25" s="994">
        <f>H25</f>
        <v>0</v>
      </c>
      <c r="J25" s="993">
        <v>0</v>
      </c>
      <c r="K25" s="994">
        <v>0</v>
      </c>
      <c r="L25" s="993">
        <v>0</v>
      </c>
      <c r="M25" s="1055">
        <v>0</v>
      </c>
      <c r="N25" s="993">
        <v>0</v>
      </c>
      <c r="O25" s="994">
        <v>0</v>
      </c>
      <c r="P25" s="1056">
        <v>0</v>
      </c>
      <c r="Q25" s="1073">
        <v>0</v>
      </c>
      <c r="R25" s="1056"/>
      <c r="S25" s="1073">
        <v>0</v>
      </c>
      <c r="T25" s="1056">
        <v>0</v>
      </c>
      <c r="U25" s="1073">
        <v>0</v>
      </c>
      <c r="V25" s="994">
        <v>0</v>
      </c>
      <c r="W25" s="994">
        <v>0</v>
      </c>
      <c r="X25" s="993">
        <v>0</v>
      </c>
      <c r="Y25" s="993">
        <v>0</v>
      </c>
      <c r="Z25" s="993">
        <v>0</v>
      </c>
      <c r="AA25" s="993">
        <v>0</v>
      </c>
      <c r="AB25" s="993">
        <v>0</v>
      </c>
      <c r="AC25" s="993">
        <v>0</v>
      </c>
      <c r="AD25" s="993">
        <v>0</v>
      </c>
      <c r="AE25" s="993">
        <v>0</v>
      </c>
      <c r="AF25" s="993">
        <v>0</v>
      </c>
      <c r="AG25" s="1119">
        <v>473000</v>
      </c>
      <c r="AH25" s="1120">
        <v>473000</v>
      </c>
      <c r="AI25" s="1121">
        <v>473000</v>
      </c>
      <c r="AJ25" s="1122"/>
      <c r="AK25" s="1123"/>
      <c r="AL25" s="1124"/>
      <c r="AM25" s="1125"/>
      <c r="AN25" s="1122"/>
      <c r="AO25" s="1123"/>
      <c r="AP25" s="1124"/>
      <c r="AQ25" s="1125"/>
      <c r="AR25" s="1122"/>
      <c r="AS25" s="1123"/>
      <c r="AT25" s="1124"/>
      <c r="AU25" s="1125"/>
      <c r="AV25" s="1122"/>
      <c r="AW25" s="1123"/>
      <c r="AX25" s="1124"/>
      <c r="AY25" s="1125"/>
      <c r="AZ25" s="1122"/>
      <c r="BA25" s="1123"/>
      <c r="BB25" s="1124"/>
      <c r="BC25" s="1125"/>
      <c r="BD25" s="1122"/>
      <c r="BE25" s="1123"/>
      <c r="BF25" s="1124"/>
      <c r="BG25" s="1125"/>
      <c r="BH25" s="1122"/>
      <c r="BI25" s="1123"/>
      <c r="BJ25" s="1124"/>
      <c r="BK25" s="1125"/>
      <c r="BL25" s="1122"/>
      <c r="BM25" s="1123"/>
      <c r="BN25" s="1124"/>
      <c r="BO25" s="1125"/>
      <c r="BP25" s="1122"/>
      <c r="BQ25" s="1123"/>
      <c r="BR25" s="1124"/>
      <c r="BS25" s="1125"/>
      <c r="BT25" s="1122"/>
      <c r="BU25" s="1123"/>
      <c r="BV25" s="1124"/>
      <c r="BW25" s="1125"/>
      <c r="BX25" s="1122"/>
      <c r="BY25" s="1123"/>
      <c r="BZ25" s="1124"/>
      <c r="CA25" s="1125"/>
      <c r="CB25" s="1122"/>
      <c r="CC25" s="1123"/>
      <c r="CD25" s="1124"/>
      <c r="CE25" s="1125"/>
      <c r="CF25" s="1122"/>
      <c r="CG25" s="1123"/>
      <c r="CH25" s="1124"/>
      <c r="CI25" s="1125"/>
      <c r="CJ25" s="1122"/>
      <c r="CK25" s="1123"/>
      <c r="CL25" s="1124"/>
      <c r="CM25" s="1125"/>
      <c r="CN25" s="1122"/>
      <c r="CO25" s="1123"/>
      <c r="CP25" s="1124"/>
      <c r="CQ25" s="1125"/>
      <c r="CR25" s="1122"/>
      <c r="CS25" s="1123"/>
      <c r="CT25" s="1124"/>
      <c r="CU25" s="1125"/>
      <c r="CV25" s="1122"/>
      <c r="CW25" s="1123"/>
      <c r="CX25" s="1124"/>
      <c r="CY25" s="1125"/>
      <c r="CZ25" s="1122"/>
      <c r="DA25" s="1123"/>
      <c r="DB25" s="1124"/>
      <c r="DC25" s="1125"/>
      <c r="DD25" s="1122"/>
      <c r="DE25" s="1123"/>
      <c r="DF25" s="1124"/>
      <c r="DG25" s="1125"/>
      <c r="DH25" s="1122"/>
      <c r="DI25" s="1123"/>
      <c r="DJ25" s="1124"/>
      <c r="DK25" s="1125"/>
      <c r="DL25" s="1122"/>
      <c r="DM25" s="1123"/>
      <c r="DN25" s="1124"/>
      <c r="DO25" s="1125"/>
      <c r="DP25" s="1122"/>
      <c r="DQ25" s="1123"/>
      <c r="DR25" s="1124"/>
      <c r="DS25" s="1125"/>
      <c r="DT25" s="1122"/>
      <c r="DU25" s="1123"/>
      <c r="DV25" s="1124"/>
      <c r="DW25" s="1125"/>
      <c r="DX25" s="1122"/>
      <c r="DY25" s="1123"/>
      <c r="DZ25" s="1124"/>
      <c r="EA25" s="1125"/>
      <c r="EB25" s="1122"/>
      <c r="EC25" s="1123"/>
      <c r="ED25" s="1124"/>
      <c r="EE25" s="1125"/>
      <c r="EF25" s="1122"/>
      <c r="EG25" s="1123"/>
      <c r="EH25" s="1124"/>
      <c r="EI25" s="1125"/>
      <c r="EJ25" s="1122"/>
      <c r="EK25" s="1123"/>
      <c r="EL25" s="1124"/>
      <c r="EM25" s="1125"/>
      <c r="EN25" s="1122"/>
      <c r="EO25" s="1123"/>
      <c r="EP25" s="1124"/>
      <c r="EQ25" s="1125"/>
      <c r="ER25" s="1122"/>
      <c r="ES25" s="1123"/>
      <c r="ET25" s="1124"/>
      <c r="EU25" s="1125"/>
      <c r="EV25" s="1122"/>
      <c r="EW25" s="1123"/>
      <c r="EX25" s="1124"/>
      <c r="EY25" s="1125"/>
      <c r="EZ25" s="1122"/>
      <c r="FA25" s="1123"/>
      <c r="FB25" s="1124"/>
      <c r="FC25" s="1125"/>
      <c r="FD25" s="1122"/>
      <c r="FE25" s="1123"/>
      <c r="FF25" s="1124"/>
      <c r="FG25" s="1125"/>
      <c r="FH25" s="1122"/>
      <c r="FI25" s="1123"/>
      <c r="FJ25" s="1124"/>
      <c r="FK25" s="1125"/>
      <c r="FL25" s="1122"/>
      <c r="FM25" s="1123"/>
      <c r="FN25" s="1124"/>
      <c r="FO25" s="1125"/>
      <c r="FP25" s="1122"/>
      <c r="FQ25" s="1123"/>
      <c r="FR25" s="1124"/>
      <c r="FS25" s="1125"/>
      <c r="FT25" s="1122"/>
      <c r="FU25" s="1123"/>
      <c r="FV25" s="1124"/>
      <c r="FW25" s="1125"/>
      <c r="FX25" s="1122"/>
      <c r="FY25" s="1123"/>
      <c r="FZ25" s="1124"/>
      <c r="GA25" s="1125"/>
      <c r="GB25" s="1122"/>
      <c r="GC25" s="1123"/>
      <c r="GD25" s="1124"/>
      <c r="GE25" s="1125"/>
      <c r="GF25" s="1122"/>
      <c r="GG25" s="1123"/>
      <c r="GH25" s="1124"/>
      <c r="GI25" s="1125"/>
      <c r="GJ25" s="1122"/>
      <c r="GK25" s="1123"/>
      <c r="GL25" s="1124"/>
      <c r="GM25" s="1125"/>
      <c r="GN25" s="1122"/>
      <c r="GO25" s="1123"/>
      <c r="GP25" s="1124"/>
      <c r="GQ25" s="1125"/>
      <c r="GR25" s="1122"/>
      <c r="GS25" s="1123"/>
      <c r="GT25" s="1124"/>
      <c r="GU25" s="1125"/>
      <c r="GV25" s="1122"/>
      <c r="GW25" s="1123"/>
      <c r="GX25" s="1124"/>
      <c r="GY25" s="1125"/>
      <c r="GZ25" s="1122"/>
      <c r="HA25" s="1123"/>
      <c r="HB25" s="1124"/>
      <c r="HC25" s="1125"/>
      <c r="HD25" s="1122"/>
      <c r="HE25" s="1123"/>
      <c r="HF25" s="1124"/>
      <c r="HG25" s="1125"/>
      <c r="HH25" s="1122"/>
      <c r="HI25" s="1123"/>
      <c r="HJ25" s="1124"/>
      <c r="HK25" s="1125"/>
      <c r="HL25" s="1122"/>
      <c r="HM25" s="1123"/>
      <c r="HN25" s="1124"/>
      <c r="HO25" s="1125"/>
      <c r="HP25" s="1122"/>
      <c r="HQ25" s="1123"/>
      <c r="HR25" s="1124"/>
      <c r="HS25" s="1125"/>
      <c r="HT25" s="1122"/>
      <c r="HU25" s="1123"/>
      <c r="HV25" s="1124"/>
      <c r="HW25" s="1125"/>
      <c r="HX25" s="1122"/>
      <c r="HY25" s="1123"/>
      <c r="HZ25" s="1124"/>
      <c r="IA25" s="1125"/>
      <c r="IB25" s="1122"/>
      <c r="IC25" s="1123"/>
      <c r="ID25" s="1124"/>
      <c r="IE25" s="1125"/>
      <c r="IF25" s="1122"/>
      <c r="IG25" s="1123"/>
      <c r="IH25" s="1124"/>
      <c r="II25" s="1125"/>
      <c r="IJ25" s="1122"/>
      <c r="IK25" s="1123"/>
      <c r="IL25" s="1124"/>
      <c r="IM25" s="1125"/>
      <c r="IN25" s="1122"/>
      <c r="IO25" s="1123"/>
      <c r="IP25" s="1124"/>
      <c r="IQ25" s="1125"/>
      <c r="IR25" s="1122"/>
      <c r="IS25" s="1123"/>
      <c r="IT25" s="1124"/>
      <c r="IU25" s="1125"/>
      <c r="IV25" s="1122"/>
      <c r="IW25" s="1123"/>
      <c r="IX25" s="1124"/>
      <c r="IY25" s="1125"/>
      <c r="IZ25" s="1122"/>
      <c r="JA25" s="1123"/>
      <c r="JB25" s="1124"/>
      <c r="JC25" s="1125"/>
      <c r="JD25" s="1122"/>
      <c r="JE25" s="1123"/>
      <c r="JF25" s="1124"/>
      <c r="JG25" s="1125"/>
      <c r="JH25" s="1122"/>
      <c r="JI25" s="1123"/>
      <c r="JJ25" s="1124"/>
      <c r="JK25" s="1125"/>
      <c r="JL25" s="1122"/>
      <c r="JM25" s="1123"/>
      <c r="JN25" s="1124"/>
      <c r="JO25" s="1125"/>
      <c r="JP25" s="1122"/>
      <c r="JQ25" s="1123"/>
      <c r="JR25" s="1124"/>
      <c r="JS25" s="1125"/>
      <c r="JT25" s="1122"/>
      <c r="JU25" s="1123"/>
      <c r="JV25" s="1124"/>
      <c r="JW25" s="1125"/>
      <c r="JX25" s="1122"/>
      <c r="JY25" s="1123"/>
      <c r="JZ25" s="1124"/>
      <c r="KA25" s="1125"/>
      <c r="KB25" s="1122"/>
      <c r="KC25" s="1123"/>
      <c r="KD25" s="1124"/>
      <c r="KE25" s="1125"/>
      <c r="KF25" s="1122"/>
      <c r="KG25" s="1123"/>
      <c r="KH25" s="1124"/>
      <c r="KI25" s="1125"/>
      <c r="KJ25" s="1122"/>
      <c r="KK25" s="1123"/>
      <c r="KL25" s="1124"/>
      <c r="KM25" s="1125"/>
      <c r="KN25" s="1122"/>
      <c r="KO25" s="1123"/>
      <c r="KP25" s="1124"/>
      <c r="KQ25" s="1125"/>
      <c r="KR25" s="1122"/>
      <c r="KS25" s="1123"/>
      <c r="KT25" s="1124"/>
      <c r="KU25" s="1125"/>
      <c r="KV25" s="1122"/>
      <c r="KW25" s="1123"/>
      <c r="KX25" s="1124"/>
      <c r="KY25" s="1125"/>
      <c r="KZ25" s="1122"/>
      <c r="LA25" s="1123"/>
      <c r="LB25" s="1124"/>
      <c r="LC25" s="1125"/>
      <c r="LD25" s="1122"/>
      <c r="LE25" s="1123"/>
      <c r="LF25" s="1124"/>
      <c r="LG25" s="1125"/>
      <c r="LH25" s="1122"/>
      <c r="LI25" s="1123"/>
      <c r="LJ25" s="1124"/>
      <c r="LK25" s="1125"/>
      <c r="LL25" s="1122"/>
      <c r="LM25" s="1123"/>
      <c r="LN25" s="1124"/>
      <c r="LO25" s="1125"/>
      <c r="LP25" s="1122"/>
      <c r="LQ25" s="1123"/>
      <c r="LR25" s="1124"/>
      <c r="LS25" s="1125"/>
      <c r="LT25" s="1122"/>
      <c r="LU25" s="1123"/>
      <c r="LV25" s="1124"/>
      <c r="LW25" s="1125"/>
      <c r="LX25" s="1122"/>
      <c r="LY25" s="1123"/>
      <c r="LZ25" s="1124"/>
      <c r="MA25" s="1125"/>
      <c r="MB25" s="1122"/>
      <c r="MC25" s="1123"/>
      <c r="MD25" s="1124"/>
      <c r="ME25" s="1125"/>
      <c r="MF25" s="1122"/>
      <c r="MG25" s="1123"/>
      <c r="MH25" s="1124"/>
      <c r="MI25" s="1125"/>
      <c r="MJ25" s="1122"/>
      <c r="MK25" s="1123"/>
      <c r="ML25" s="1124"/>
      <c r="MM25" s="1125"/>
      <c r="MN25" s="1122"/>
      <c r="MO25" s="1123"/>
      <c r="MP25" s="1124"/>
      <c r="MQ25" s="1125"/>
      <c r="MR25" s="1122"/>
      <c r="MS25" s="1123"/>
      <c r="MT25" s="1124"/>
      <c r="MU25" s="1125"/>
      <c r="MV25" s="1122"/>
      <c r="MW25" s="1123"/>
      <c r="MX25" s="1124"/>
      <c r="MY25" s="1125"/>
      <c r="MZ25" s="1122"/>
      <c r="NA25" s="1123"/>
      <c r="NB25" s="1124"/>
      <c r="NC25" s="1125"/>
      <c r="ND25" s="1122"/>
      <c r="NE25" s="1123"/>
      <c r="NF25" s="1124"/>
      <c r="NG25" s="1125"/>
      <c r="NH25" s="1122"/>
      <c r="NI25" s="1123"/>
      <c r="NJ25" s="1124"/>
      <c r="NK25" s="1125"/>
      <c r="NL25" s="1122"/>
      <c r="NM25" s="1123"/>
      <c r="NN25" s="1124"/>
      <c r="NO25" s="1125"/>
      <c r="NP25" s="1122"/>
      <c r="NQ25" s="1123"/>
      <c r="NR25" s="1124"/>
      <c r="NS25" s="1125"/>
      <c r="NT25" s="1122"/>
      <c r="NU25" s="1123"/>
      <c r="NV25" s="1124"/>
      <c r="NW25" s="1125"/>
      <c r="NX25" s="1122"/>
      <c r="NY25" s="1123"/>
      <c r="NZ25" s="1124"/>
      <c r="OA25" s="1125"/>
      <c r="OB25" s="1122"/>
      <c r="OC25" s="1123"/>
      <c r="OD25" s="1124"/>
      <c r="OE25" s="1125"/>
      <c r="OF25" s="1122"/>
      <c r="OG25" s="1123"/>
      <c r="OH25" s="1124"/>
      <c r="OI25" s="1125"/>
      <c r="OJ25" s="1122"/>
      <c r="OK25" s="1123"/>
      <c r="OL25" s="1124"/>
      <c r="OM25" s="1125"/>
      <c r="ON25" s="1122"/>
      <c r="OO25" s="1123"/>
      <c r="OP25" s="1124"/>
      <c r="OQ25" s="1125"/>
      <c r="OR25" s="1122"/>
      <c r="OS25" s="1123"/>
      <c r="OT25" s="1124"/>
      <c r="OU25" s="1125"/>
      <c r="OV25" s="1122"/>
      <c r="OW25" s="1123"/>
      <c r="OX25" s="1124"/>
      <c r="OY25" s="1125"/>
      <c r="OZ25" s="1122"/>
      <c r="PA25" s="1123"/>
      <c r="PB25" s="1124"/>
      <c r="PC25" s="1125"/>
      <c r="PD25" s="1122"/>
      <c r="PE25" s="1123"/>
      <c r="PF25" s="1124"/>
      <c r="PG25" s="1125"/>
      <c r="PH25" s="1122"/>
      <c r="PI25" s="1123"/>
      <c r="PJ25" s="1124"/>
      <c r="PK25" s="1125"/>
      <c r="PL25" s="1122"/>
      <c r="PM25" s="1123"/>
      <c r="PN25" s="1124"/>
      <c r="PO25" s="1125"/>
      <c r="PP25" s="1122"/>
      <c r="PQ25" s="1123"/>
      <c r="PR25" s="1124"/>
      <c r="PS25" s="1125"/>
      <c r="PT25" s="1122"/>
      <c r="PU25" s="1123"/>
      <c r="PV25" s="1124"/>
      <c r="PW25" s="1125"/>
      <c r="PX25" s="1122"/>
      <c r="PY25" s="1123"/>
      <c r="PZ25" s="1124"/>
      <c r="QA25" s="1125"/>
      <c r="QB25" s="1122"/>
      <c r="QC25" s="1123"/>
      <c r="QD25" s="1124"/>
      <c r="QE25" s="1125"/>
      <c r="QF25" s="1122"/>
      <c r="QG25" s="1123"/>
      <c r="QH25" s="1124"/>
      <c r="QI25" s="1125"/>
      <c r="QJ25" s="1122"/>
      <c r="QK25" s="1123"/>
      <c r="QL25" s="1124"/>
      <c r="QM25" s="1125"/>
      <c r="QN25" s="1122"/>
      <c r="QO25" s="1123"/>
      <c r="QP25" s="1124"/>
      <c r="QQ25" s="1125"/>
      <c r="QR25" s="1122"/>
      <c r="QS25" s="1123"/>
      <c r="QT25" s="1124"/>
      <c r="QU25" s="1125"/>
      <c r="QV25" s="1122"/>
      <c r="QW25" s="1123"/>
      <c r="QX25" s="1124"/>
      <c r="QY25" s="1125"/>
      <c r="QZ25" s="1122"/>
      <c r="RA25" s="1123"/>
      <c r="RB25" s="1124"/>
      <c r="RC25" s="1125"/>
      <c r="RD25" s="1122"/>
      <c r="RE25" s="1123"/>
      <c r="RF25" s="1124"/>
      <c r="RG25" s="1125"/>
      <c r="RH25" s="1122"/>
      <c r="RI25" s="1123"/>
      <c r="RJ25" s="1124"/>
      <c r="RK25" s="1125"/>
      <c r="RL25" s="1122"/>
      <c r="RM25" s="1123"/>
      <c r="RN25" s="1124"/>
      <c r="RO25" s="1125"/>
      <c r="RP25" s="1122"/>
      <c r="RQ25" s="1123"/>
      <c r="RR25" s="1124"/>
      <c r="RS25" s="1125"/>
      <c r="RT25" s="1122"/>
      <c r="RU25" s="1123"/>
      <c r="RV25" s="1124"/>
      <c r="RW25" s="1125"/>
      <c r="RX25" s="1122"/>
      <c r="RY25" s="1123"/>
      <c r="RZ25" s="1124"/>
      <c r="SA25" s="1125"/>
      <c r="SB25" s="1122"/>
      <c r="SC25" s="1123"/>
      <c r="SD25" s="1124"/>
      <c r="SE25" s="1125"/>
      <c r="SF25" s="1122"/>
      <c r="SG25" s="1123"/>
      <c r="SH25" s="1124"/>
      <c r="SI25" s="1125"/>
      <c r="SJ25" s="1122"/>
      <c r="SK25" s="1123"/>
      <c r="SL25" s="1124"/>
      <c r="SM25" s="1125"/>
      <c r="SN25" s="1122"/>
      <c r="SO25" s="1123"/>
      <c r="SP25" s="1124"/>
      <c r="SQ25" s="1125"/>
      <c r="SR25" s="1122"/>
      <c r="SS25" s="1123"/>
      <c r="ST25" s="1124"/>
      <c r="SU25" s="1125"/>
      <c r="SV25" s="1122"/>
      <c r="SW25" s="1123"/>
      <c r="SX25" s="1124"/>
      <c r="SY25" s="1125"/>
      <c r="SZ25" s="1122"/>
      <c r="TA25" s="1123"/>
      <c r="TB25" s="1124"/>
      <c r="TC25" s="1125"/>
      <c r="TD25" s="1122"/>
      <c r="TE25" s="1123"/>
      <c r="TF25" s="1124"/>
      <c r="TG25" s="1125"/>
      <c r="TH25" s="1122"/>
      <c r="TI25" s="1123"/>
      <c r="TJ25" s="1124"/>
      <c r="TK25" s="1125"/>
      <c r="TL25" s="1122"/>
      <c r="TM25" s="1123"/>
      <c r="TN25" s="1124"/>
      <c r="TO25" s="1125"/>
      <c r="TP25" s="1122"/>
      <c r="TQ25" s="1123"/>
      <c r="TR25" s="1124"/>
      <c r="TS25" s="1125"/>
      <c r="TT25" s="1122"/>
      <c r="TU25" s="1123"/>
      <c r="TV25" s="1124"/>
      <c r="TW25" s="1125"/>
      <c r="TX25" s="1122"/>
      <c r="TY25" s="1123"/>
      <c r="TZ25" s="1124"/>
      <c r="UA25" s="1125"/>
      <c r="UB25" s="1122"/>
      <c r="UC25" s="1123"/>
      <c r="UD25" s="1124"/>
      <c r="UE25" s="1125"/>
      <c r="UF25" s="1122"/>
      <c r="UG25" s="1123"/>
      <c r="UH25" s="1124"/>
      <c r="UI25" s="1125"/>
      <c r="UJ25" s="1122"/>
      <c r="UK25" s="1123"/>
      <c r="UL25" s="1124"/>
      <c r="UM25" s="1125"/>
      <c r="UN25" s="1122"/>
      <c r="UO25" s="1123"/>
      <c r="UP25" s="1124"/>
      <c r="UQ25" s="1125"/>
      <c r="UR25" s="1122"/>
      <c r="US25" s="1123"/>
      <c r="UT25" s="1124"/>
      <c r="UU25" s="1125"/>
      <c r="UV25" s="1122"/>
      <c r="UW25" s="1123"/>
      <c r="UX25" s="1124"/>
      <c r="UY25" s="1125"/>
      <c r="UZ25" s="1122"/>
      <c r="VA25" s="1123"/>
      <c r="VB25" s="1124"/>
      <c r="VC25" s="1125"/>
      <c r="VD25" s="1122"/>
      <c r="VE25" s="1123"/>
      <c r="VF25" s="1124"/>
      <c r="VG25" s="1125"/>
      <c r="VH25" s="1122"/>
      <c r="VI25" s="1123"/>
      <c r="VJ25" s="1124"/>
      <c r="VK25" s="1125"/>
      <c r="VL25" s="1122"/>
      <c r="VM25" s="1123"/>
      <c r="VN25" s="1124"/>
      <c r="VO25" s="1125"/>
      <c r="VP25" s="1122"/>
      <c r="VQ25" s="1123"/>
      <c r="VR25" s="1124"/>
      <c r="VS25" s="1125"/>
      <c r="VT25" s="1122"/>
      <c r="VU25" s="1123"/>
      <c r="VV25" s="1124"/>
      <c r="VW25" s="1125"/>
      <c r="VX25" s="1122"/>
      <c r="VY25" s="1123"/>
      <c r="VZ25" s="1124"/>
      <c r="WA25" s="1125"/>
      <c r="WB25" s="1122"/>
      <c r="WC25" s="1123"/>
      <c r="WD25" s="1124"/>
      <c r="WE25" s="1125"/>
      <c r="WF25" s="1122"/>
      <c r="WG25" s="1123"/>
      <c r="WH25" s="1124"/>
      <c r="WI25" s="1125"/>
      <c r="WJ25" s="1122"/>
      <c r="WK25" s="1123"/>
      <c r="WL25" s="1124"/>
      <c r="WM25" s="1125"/>
      <c r="WN25" s="1122"/>
      <c r="WO25" s="1123"/>
      <c r="WP25" s="1124"/>
      <c r="WQ25" s="1125"/>
      <c r="WR25" s="1122"/>
      <c r="WS25" s="1123"/>
      <c r="WT25" s="1124"/>
      <c r="WU25" s="1125"/>
      <c r="WV25" s="1122"/>
      <c r="WW25" s="1123"/>
      <c r="WX25" s="1124"/>
      <c r="WY25" s="1125"/>
      <c r="WZ25" s="1122"/>
      <c r="XA25" s="1123"/>
      <c r="XB25" s="1124"/>
      <c r="XC25" s="1125"/>
      <c r="XD25" s="1122"/>
      <c r="XE25" s="1123"/>
      <c r="XF25" s="1124"/>
      <c r="XG25" s="1125"/>
      <c r="XH25" s="1122"/>
      <c r="XI25" s="1123"/>
      <c r="XJ25" s="1124"/>
      <c r="XK25" s="1125"/>
      <c r="XL25" s="1122"/>
      <c r="XM25" s="1123"/>
      <c r="XN25" s="1124"/>
      <c r="XO25" s="1125"/>
      <c r="XP25" s="1122"/>
      <c r="XQ25" s="1123"/>
      <c r="XR25" s="1124"/>
      <c r="XS25" s="1125"/>
      <c r="XT25" s="1122"/>
      <c r="XU25" s="1123"/>
      <c r="XV25" s="1124"/>
      <c r="XW25" s="1125"/>
      <c r="XX25" s="1122"/>
      <c r="XY25" s="1123"/>
      <c r="XZ25" s="1124"/>
      <c r="YA25" s="1125"/>
      <c r="YB25" s="1122"/>
      <c r="YC25" s="1123"/>
      <c r="YD25" s="1124"/>
      <c r="YE25" s="1125"/>
      <c r="YF25" s="1122"/>
      <c r="YG25" s="1123"/>
      <c r="YH25" s="1124"/>
      <c r="YI25" s="1125"/>
      <c r="YJ25" s="1122"/>
      <c r="YK25" s="1123"/>
      <c r="YL25" s="1124"/>
      <c r="YM25" s="1125"/>
      <c r="YN25" s="1122"/>
      <c r="YO25" s="1123"/>
      <c r="YP25" s="1124"/>
      <c r="YQ25" s="1125"/>
      <c r="YR25" s="1122"/>
      <c r="YS25" s="1123"/>
      <c r="YT25" s="1124"/>
      <c r="YU25" s="1125"/>
      <c r="YV25" s="1122"/>
      <c r="YW25" s="1123"/>
      <c r="YX25" s="1124"/>
      <c r="YY25" s="1125"/>
      <c r="YZ25" s="1122"/>
      <c r="ZA25" s="1123"/>
      <c r="ZB25" s="1124"/>
      <c r="ZC25" s="1125"/>
      <c r="ZD25" s="1122"/>
      <c r="ZE25" s="1123"/>
      <c r="ZF25" s="1124"/>
      <c r="ZG25" s="1125"/>
      <c r="ZH25" s="1122"/>
      <c r="ZI25" s="1123"/>
      <c r="ZJ25" s="1124"/>
      <c r="ZK25" s="1125"/>
      <c r="ZL25" s="1122"/>
      <c r="ZM25" s="1123"/>
      <c r="ZN25" s="1124"/>
      <c r="ZO25" s="1125"/>
      <c r="ZP25" s="1122"/>
      <c r="ZQ25" s="1123"/>
      <c r="ZR25" s="1124"/>
      <c r="ZS25" s="1125"/>
      <c r="ZT25" s="1122"/>
      <c r="ZU25" s="1123"/>
      <c r="ZV25" s="1124"/>
      <c r="ZW25" s="1125"/>
      <c r="ZX25" s="1122"/>
      <c r="ZY25" s="1123"/>
      <c r="ZZ25" s="1124"/>
      <c r="AAA25" s="1125"/>
      <c r="AAB25" s="1122"/>
      <c r="AAC25" s="1123"/>
      <c r="AAD25" s="1124"/>
      <c r="AAE25" s="1125"/>
      <c r="AAF25" s="1122"/>
      <c r="AAG25" s="1123"/>
      <c r="AAH25" s="1124"/>
      <c r="AAI25" s="1125"/>
      <c r="AAJ25" s="1122"/>
      <c r="AAK25" s="1123"/>
      <c r="AAL25" s="1124"/>
      <c r="AAM25" s="1125"/>
      <c r="AAN25" s="1122"/>
      <c r="AAO25" s="1123"/>
      <c r="AAP25" s="1124"/>
      <c r="AAQ25" s="1125"/>
      <c r="AAR25" s="1122"/>
      <c r="AAS25" s="1123"/>
      <c r="AAT25" s="1124"/>
      <c r="AAU25" s="1125"/>
      <c r="AAV25" s="1122"/>
      <c r="AAW25" s="1123"/>
      <c r="AAX25" s="1124"/>
      <c r="AAY25" s="1125"/>
      <c r="AAZ25" s="1122"/>
      <c r="ABA25" s="1123"/>
      <c r="ABB25" s="1124"/>
      <c r="ABC25" s="1125"/>
      <c r="ABD25" s="1122"/>
      <c r="ABE25" s="1123"/>
      <c r="ABF25" s="1124"/>
      <c r="ABG25" s="1125"/>
      <c r="ABH25" s="1122"/>
      <c r="ABI25" s="1123"/>
      <c r="ABJ25" s="1124"/>
      <c r="ABK25" s="1125"/>
      <c r="ABL25" s="1122"/>
      <c r="ABM25" s="1123"/>
      <c r="ABN25" s="1124"/>
      <c r="ABO25" s="1125"/>
      <c r="ABP25" s="1122"/>
      <c r="ABQ25" s="1123"/>
      <c r="ABR25" s="1124"/>
      <c r="ABS25" s="1125"/>
      <c r="ABT25" s="1122"/>
      <c r="ABU25" s="1123"/>
      <c r="ABV25" s="1124"/>
      <c r="ABW25" s="1125"/>
      <c r="ABX25" s="1122"/>
      <c r="ABY25" s="1123"/>
      <c r="ABZ25" s="1124"/>
      <c r="ACA25" s="1125"/>
      <c r="ACB25" s="1122"/>
      <c r="ACC25" s="1123"/>
      <c r="ACD25" s="1124"/>
      <c r="ACE25" s="1125"/>
      <c r="ACF25" s="1122"/>
      <c r="ACG25" s="1123"/>
      <c r="ACH25" s="1124"/>
      <c r="ACI25" s="1125"/>
      <c r="ACJ25" s="1122"/>
      <c r="ACK25" s="1123"/>
      <c r="ACL25" s="1124"/>
      <c r="ACM25" s="1125"/>
      <c r="ACN25" s="1122"/>
      <c r="ACO25" s="1123"/>
      <c r="ACP25" s="1124"/>
      <c r="ACQ25" s="1125"/>
      <c r="ACR25" s="1122"/>
      <c r="ACS25" s="1123"/>
      <c r="ACT25" s="1124"/>
      <c r="ACU25" s="1125"/>
      <c r="ACV25" s="1122"/>
      <c r="ACW25" s="1123"/>
      <c r="ACX25" s="1124"/>
      <c r="ACY25" s="1125"/>
      <c r="ACZ25" s="1122"/>
      <c r="ADA25" s="1123"/>
      <c r="ADB25" s="1124"/>
      <c r="ADC25" s="1125"/>
      <c r="ADD25" s="1122"/>
      <c r="ADE25" s="1123"/>
      <c r="ADF25" s="1124"/>
      <c r="ADG25" s="1125"/>
      <c r="ADH25" s="1122"/>
      <c r="ADI25" s="1123"/>
      <c r="ADJ25" s="1124"/>
      <c r="ADK25" s="1125"/>
      <c r="ADL25" s="1122"/>
      <c r="ADM25" s="1123"/>
      <c r="ADN25" s="1124"/>
      <c r="ADO25" s="1125"/>
      <c r="ADP25" s="1122"/>
      <c r="ADQ25" s="1123"/>
      <c r="ADR25" s="1124"/>
      <c r="ADS25" s="1125"/>
      <c r="ADT25" s="1122"/>
      <c r="ADU25" s="1123"/>
      <c r="ADV25" s="1124"/>
      <c r="ADW25" s="1125"/>
      <c r="ADX25" s="1122"/>
      <c r="ADY25" s="1123"/>
      <c r="ADZ25" s="1124"/>
      <c r="AEA25" s="1125"/>
      <c r="AEB25" s="1122"/>
      <c r="AEC25" s="1123"/>
      <c r="AED25" s="1124"/>
      <c r="AEE25" s="1125"/>
      <c r="AEF25" s="1122"/>
      <c r="AEG25" s="1123"/>
      <c r="AEH25" s="1124"/>
      <c r="AEI25" s="1125"/>
      <c r="AEJ25" s="1122"/>
      <c r="AEK25" s="1123"/>
      <c r="AEL25" s="1124"/>
      <c r="AEM25" s="1125"/>
      <c r="AEN25" s="1122"/>
      <c r="AEO25" s="1123"/>
      <c r="AEP25" s="1124"/>
      <c r="AEQ25" s="1125"/>
      <c r="AER25" s="1122"/>
      <c r="AES25" s="1123"/>
      <c r="AET25" s="1124"/>
      <c r="AEU25" s="1125"/>
      <c r="AEV25" s="1122"/>
      <c r="AEW25" s="1123"/>
      <c r="AEX25" s="1124"/>
      <c r="AEY25" s="1125"/>
      <c r="AEZ25" s="1122"/>
      <c r="AFA25" s="1123"/>
      <c r="AFB25" s="1124"/>
      <c r="AFC25" s="1125"/>
      <c r="AFD25" s="1122"/>
      <c r="AFE25" s="1123"/>
      <c r="AFF25" s="1124"/>
      <c r="AFG25" s="1125"/>
      <c r="AFH25" s="1122"/>
      <c r="AFI25" s="1123"/>
      <c r="AFJ25" s="1124"/>
      <c r="AFK25" s="1125"/>
      <c r="AFL25" s="1122"/>
      <c r="AFM25" s="1123"/>
      <c r="AFN25" s="1124"/>
      <c r="AFO25" s="1125"/>
      <c r="AFP25" s="1122"/>
      <c r="AFQ25" s="1123"/>
      <c r="AFR25" s="1124"/>
      <c r="AFS25" s="1125"/>
      <c r="AFT25" s="1122"/>
      <c r="AFU25" s="1123"/>
      <c r="AFV25" s="1124"/>
      <c r="AFW25" s="1125"/>
      <c r="AFX25" s="1122"/>
      <c r="AFY25" s="1123"/>
      <c r="AFZ25" s="1124"/>
      <c r="AGA25" s="1125"/>
      <c r="AGB25" s="1122"/>
      <c r="AGC25" s="1123"/>
      <c r="AGD25" s="1124"/>
      <c r="AGE25" s="1125"/>
      <c r="AGF25" s="1122"/>
      <c r="AGG25" s="1123"/>
      <c r="AGH25" s="1124"/>
      <c r="AGI25" s="1125"/>
      <c r="AGJ25" s="1122"/>
      <c r="AGK25" s="1123"/>
      <c r="AGL25" s="1124"/>
      <c r="AGM25" s="1125"/>
      <c r="AGN25" s="1122"/>
      <c r="AGO25" s="1123"/>
      <c r="AGP25" s="1124"/>
      <c r="AGQ25" s="1125"/>
      <c r="AGR25" s="1122"/>
      <c r="AGS25" s="1123"/>
      <c r="AGT25" s="1124"/>
      <c r="AGU25" s="1125"/>
      <c r="AGV25" s="1122"/>
      <c r="AGW25" s="1123"/>
      <c r="AGX25" s="1124"/>
      <c r="AGY25" s="1125"/>
      <c r="AGZ25" s="1122"/>
      <c r="AHA25" s="1123"/>
      <c r="AHB25" s="1124"/>
      <c r="AHC25" s="1125"/>
      <c r="AHD25" s="1122"/>
      <c r="AHE25" s="1123"/>
      <c r="AHF25" s="1124"/>
      <c r="AHG25" s="1125"/>
      <c r="AHH25" s="1122"/>
      <c r="AHI25" s="1123"/>
      <c r="AHJ25" s="1124"/>
      <c r="AHK25" s="1125"/>
      <c r="AHL25" s="1122"/>
      <c r="AHM25" s="1123"/>
      <c r="AHN25" s="1124"/>
      <c r="AHO25" s="1125"/>
      <c r="AHP25" s="1122"/>
      <c r="AHQ25" s="1123"/>
      <c r="AHR25" s="1124"/>
      <c r="AHS25" s="1125"/>
      <c r="AHT25" s="1122"/>
      <c r="AHU25" s="1123"/>
      <c r="AHV25" s="1124"/>
      <c r="AHW25" s="1125"/>
      <c r="AHX25" s="1122"/>
      <c r="AHY25" s="1123"/>
      <c r="AHZ25" s="1124"/>
      <c r="AIA25" s="1125"/>
      <c r="AIB25" s="1122"/>
      <c r="AIC25" s="1123"/>
      <c r="AID25" s="1124"/>
      <c r="AIE25" s="1125"/>
      <c r="AIF25" s="1122"/>
      <c r="AIG25" s="1123"/>
      <c r="AIH25" s="1124"/>
      <c r="AII25" s="1125"/>
      <c r="AIJ25" s="1122"/>
      <c r="AIK25" s="1123"/>
      <c r="AIL25" s="1124"/>
      <c r="AIM25" s="1125"/>
      <c r="AIN25" s="1122"/>
      <c r="AIO25" s="1123"/>
      <c r="AIP25" s="1124"/>
      <c r="AIQ25" s="1125"/>
      <c r="AIR25" s="1122"/>
      <c r="AIS25" s="1123"/>
      <c r="AIT25" s="1124"/>
      <c r="AIU25" s="1125"/>
      <c r="AIV25" s="1122"/>
      <c r="AIW25" s="1123"/>
      <c r="AIX25" s="1124"/>
      <c r="AIY25" s="1125"/>
      <c r="AIZ25" s="1122"/>
      <c r="AJA25" s="1123"/>
      <c r="AJB25" s="1124"/>
      <c r="AJC25" s="1125"/>
      <c r="AJD25" s="1122"/>
      <c r="AJE25" s="1123"/>
      <c r="AJF25" s="1124"/>
      <c r="AJG25" s="1125"/>
      <c r="AJH25" s="1122"/>
      <c r="AJI25" s="1123"/>
      <c r="AJJ25" s="1124"/>
      <c r="AJK25" s="1125"/>
      <c r="AJL25" s="1122"/>
      <c r="AJM25" s="1123"/>
      <c r="AJN25" s="1124"/>
      <c r="AJO25" s="1125"/>
      <c r="AJP25" s="1122"/>
      <c r="AJQ25" s="1123"/>
      <c r="AJR25" s="1124"/>
      <c r="AJS25" s="1125"/>
      <c r="AJT25" s="1122"/>
      <c r="AJU25" s="1123"/>
      <c r="AJV25" s="1124"/>
      <c r="AJW25" s="1125"/>
      <c r="AJX25" s="1122"/>
      <c r="AJY25" s="1123"/>
      <c r="AJZ25" s="1124"/>
      <c r="AKA25" s="1125"/>
      <c r="AKB25" s="1122"/>
      <c r="AKC25" s="1123"/>
      <c r="AKD25" s="1124"/>
      <c r="AKE25" s="1125"/>
      <c r="AKF25" s="1122"/>
      <c r="AKG25" s="1123"/>
      <c r="AKH25" s="1124"/>
      <c r="AKI25" s="1125"/>
      <c r="AKJ25" s="1122"/>
      <c r="AKK25" s="1123"/>
      <c r="AKL25" s="1124"/>
      <c r="AKM25" s="1125"/>
      <c r="AKN25" s="1122"/>
      <c r="AKO25" s="1123"/>
      <c r="AKP25" s="1124"/>
      <c r="AKQ25" s="1125"/>
      <c r="AKR25" s="1122"/>
      <c r="AKS25" s="1123"/>
      <c r="AKT25" s="1124"/>
      <c r="AKU25" s="1125"/>
      <c r="AKV25" s="1122"/>
      <c r="AKW25" s="1123"/>
      <c r="AKX25" s="1124"/>
      <c r="AKY25" s="1125"/>
      <c r="AKZ25" s="1122"/>
      <c r="ALA25" s="1123"/>
      <c r="ALB25" s="1124"/>
      <c r="ALC25" s="1125"/>
      <c r="ALD25" s="1122"/>
      <c r="ALE25" s="1123"/>
      <c r="ALF25" s="1124"/>
      <c r="ALG25" s="1125"/>
      <c r="ALH25" s="1122"/>
      <c r="ALI25" s="1123"/>
      <c r="ALJ25" s="1124"/>
      <c r="ALK25" s="1125"/>
      <c r="ALL25" s="1122"/>
      <c r="ALM25" s="1123"/>
      <c r="ALN25" s="1124"/>
      <c r="ALO25" s="1125"/>
      <c r="ALP25" s="1122"/>
      <c r="ALQ25" s="1123"/>
      <c r="ALR25" s="1124"/>
      <c r="ALS25" s="1125"/>
      <c r="ALT25" s="1122"/>
      <c r="ALU25" s="1123"/>
      <c r="ALV25" s="1124"/>
      <c r="ALW25" s="1125"/>
      <c r="ALX25" s="1122"/>
      <c r="ALY25" s="1123"/>
      <c r="ALZ25" s="1124"/>
      <c r="AMA25" s="1125"/>
      <c r="AMB25" s="1122"/>
      <c r="AMC25" s="1123"/>
      <c r="AMD25" s="1124"/>
      <c r="AME25" s="1125"/>
      <c r="AMF25" s="1122"/>
      <c r="AMG25" s="1123"/>
      <c r="AMH25" s="1124"/>
      <c r="AMI25" s="1125"/>
      <c r="AMJ25" s="1122"/>
      <c r="AMK25" s="1123"/>
      <c r="AML25" s="1124"/>
      <c r="AMM25" s="1125"/>
      <c r="AMN25" s="1122"/>
      <c r="AMO25" s="1123"/>
      <c r="AMP25" s="1124"/>
      <c r="AMQ25" s="1125"/>
      <c r="AMR25" s="1122"/>
      <c r="AMS25" s="1123"/>
      <c r="AMT25" s="1124"/>
      <c r="AMU25" s="1125"/>
      <c r="AMV25" s="1122"/>
      <c r="AMW25" s="1123"/>
      <c r="AMX25" s="1124"/>
      <c r="AMY25" s="1125"/>
      <c r="AMZ25" s="1122"/>
      <c r="ANA25" s="1123"/>
      <c r="ANB25" s="1124"/>
      <c r="ANC25" s="1125"/>
      <c r="AND25" s="1122"/>
      <c r="ANE25" s="1123"/>
      <c r="ANF25" s="1124"/>
      <c r="ANG25" s="1125"/>
      <c r="ANH25" s="1122"/>
      <c r="ANI25" s="1123"/>
      <c r="ANJ25" s="1124"/>
      <c r="ANK25" s="1125"/>
      <c r="ANL25" s="1122"/>
      <c r="ANM25" s="1123"/>
      <c r="ANN25" s="1124"/>
      <c r="ANO25" s="1125"/>
      <c r="ANP25" s="1122"/>
      <c r="ANQ25" s="1123"/>
      <c r="ANR25" s="1124"/>
      <c r="ANS25" s="1125"/>
      <c r="ANT25" s="1122"/>
      <c r="ANU25" s="1123"/>
      <c r="ANV25" s="1124"/>
      <c r="ANW25" s="1125"/>
      <c r="ANX25" s="1122"/>
      <c r="ANY25" s="1123"/>
      <c r="ANZ25" s="1124"/>
      <c r="AOA25" s="1125"/>
      <c r="AOB25" s="1122"/>
      <c r="AOC25" s="1123"/>
      <c r="AOD25" s="1124"/>
      <c r="AOE25" s="1125"/>
      <c r="AOF25" s="1122"/>
      <c r="AOG25" s="1123"/>
      <c r="AOH25" s="1124"/>
      <c r="AOI25" s="1125"/>
      <c r="AOJ25" s="1122"/>
      <c r="AOK25" s="1123"/>
      <c r="AOL25" s="1124"/>
      <c r="AOM25" s="1125"/>
      <c r="AON25" s="1122"/>
      <c r="AOO25" s="1123"/>
      <c r="AOP25" s="1124"/>
      <c r="AOQ25" s="1125"/>
      <c r="AOR25" s="1122"/>
      <c r="AOS25" s="1123"/>
      <c r="AOT25" s="1124"/>
      <c r="AOU25" s="1125"/>
      <c r="AOV25" s="1122"/>
      <c r="AOW25" s="1123"/>
      <c r="AOX25" s="1124"/>
      <c r="AOY25" s="1125"/>
      <c r="AOZ25" s="1122"/>
      <c r="APA25" s="1123"/>
      <c r="APB25" s="1124"/>
      <c r="APC25" s="1125"/>
      <c r="APD25" s="1122"/>
      <c r="APE25" s="1123"/>
      <c r="APF25" s="1124"/>
      <c r="APG25" s="1125"/>
      <c r="APH25" s="1122"/>
      <c r="API25" s="1123"/>
      <c r="APJ25" s="1124"/>
      <c r="APK25" s="1125"/>
      <c r="APL25" s="1122"/>
      <c r="APM25" s="1123"/>
      <c r="APN25" s="1124"/>
      <c r="APO25" s="1125"/>
      <c r="APP25" s="1122"/>
      <c r="APQ25" s="1123"/>
      <c r="APR25" s="1124"/>
      <c r="APS25" s="1125"/>
      <c r="APT25" s="1122"/>
      <c r="APU25" s="1123"/>
      <c r="APV25" s="1124"/>
      <c r="APW25" s="1125"/>
      <c r="APX25" s="1122"/>
      <c r="APY25" s="1123"/>
      <c r="APZ25" s="1124"/>
      <c r="AQA25" s="1125"/>
      <c r="AQB25" s="1122"/>
      <c r="AQC25" s="1123"/>
      <c r="AQD25" s="1124"/>
      <c r="AQE25" s="1125"/>
      <c r="AQF25" s="1122"/>
      <c r="AQG25" s="1123"/>
      <c r="AQH25" s="1124"/>
      <c r="AQI25" s="1125"/>
      <c r="AQJ25" s="1122"/>
      <c r="AQK25" s="1123"/>
      <c r="AQL25" s="1124"/>
      <c r="AQM25" s="1125"/>
      <c r="AQN25" s="1122"/>
      <c r="AQO25" s="1123"/>
      <c r="AQP25" s="1124"/>
      <c r="AQQ25" s="1125"/>
      <c r="AQR25" s="1122"/>
      <c r="AQS25" s="1123"/>
      <c r="AQT25" s="1124"/>
      <c r="AQU25" s="1125"/>
      <c r="AQV25" s="1122"/>
      <c r="AQW25" s="1123"/>
      <c r="AQX25" s="1124"/>
      <c r="AQY25" s="1125"/>
      <c r="AQZ25" s="1122"/>
      <c r="ARA25" s="1123"/>
      <c r="ARB25" s="1124"/>
      <c r="ARC25" s="1125"/>
      <c r="ARD25" s="1122"/>
      <c r="ARE25" s="1123"/>
      <c r="ARF25" s="1124"/>
      <c r="ARG25" s="1125"/>
      <c r="ARH25" s="1122"/>
      <c r="ARI25" s="1123"/>
      <c r="ARJ25" s="1124"/>
      <c r="ARK25" s="1125"/>
      <c r="ARL25" s="1122"/>
      <c r="ARM25" s="1123"/>
      <c r="ARN25" s="1124"/>
      <c r="ARO25" s="1125"/>
      <c r="ARP25" s="1122"/>
      <c r="ARQ25" s="1123"/>
      <c r="ARR25" s="1124"/>
      <c r="ARS25" s="1125"/>
      <c r="ART25" s="1122"/>
      <c r="ARU25" s="1123"/>
      <c r="ARV25" s="1124"/>
      <c r="ARW25" s="1125"/>
      <c r="ARX25" s="1122"/>
      <c r="ARY25" s="1123"/>
      <c r="ARZ25" s="1124"/>
      <c r="ASA25" s="1125"/>
      <c r="ASB25" s="1122"/>
      <c r="ASC25" s="1123"/>
      <c r="ASD25" s="1124"/>
      <c r="ASE25" s="1125"/>
      <c r="ASF25" s="1122"/>
      <c r="ASG25" s="1123"/>
      <c r="ASH25" s="1124"/>
      <c r="ASI25" s="1125"/>
      <c r="ASJ25" s="1122"/>
      <c r="ASK25" s="1123"/>
      <c r="ASL25" s="1124"/>
      <c r="ASM25" s="1125"/>
      <c r="ASN25" s="1122"/>
      <c r="ASO25" s="1123"/>
      <c r="ASP25" s="1124"/>
      <c r="ASQ25" s="1125"/>
      <c r="ASR25" s="1122"/>
      <c r="ASS25" s="1123"/>
      <c r="AST25" s="1124"/>
      <c r="ASU25" s="1125"/>
      <c r="ASV25" s="1122"/>
      <c r="ASW25" s="1123"/>
      <c r="ASX25" s="1124"/>
      <c r="ASY25" s="1125"/>
      <c r="ASZ25" s="1122"/>
      <c r="ATA25" s="1123"/>
      <c r="ATB25" s="1124"/>
      <c r="ATC25" s="1125"/>
      <c r="ATD25" s="1122"/>
      <c r="ATE25" s="1123"/>
      <c r="ATF25" s="1124"/>
      <c r="ATG25" s="1125"/>
      <c r="ATH25" s="1122"/>
      <c r="ATI25" s="1123"/>
      <c r="ATJ25" s="1124"/>
      <c r="ATK25" s="1125"/>
      <c r="ATL25" s="1122"/>
      <c r="ATM25" s="1123"/>
      <c r="ATN25" s="1124"/>
      <c r="ATO25" s="1125"/>
      <c r="ATP25" s="1122"/>
      <c r="ATQ25" s="1123"/>
      <c r="ATR25" s="1124"/>
      <c r="ATS25" s="1125"/>
      <c r="ATT25" s="1122"/>
      <c r="ATU25" s="1123"/>
      <c r="ATV25" s="1124"/>
      <c r="ATW25" s="1125"/>
      <c r="ATX25" s="1122"/>
      <c r="ATY25" s="1123"/>
      <c r="ATZ25" s="1124"/>
      <c r="AUA25" s="1125"/>
      <c r="AUB25" s="1122"/>
      <c r="AUC25" s="1123"/>
      <c r="AUD25" s="1124"/>
      <c r="AUE25" s="1125"/>
      <c r="AUF25" s="1122"/>
      <c r="AUG25" s="1123"/>
      <c r="AUH25" s="1124"/>
      <c r="AUI25" s="1125"/>
      <c r="AUJ25" s="1122"/>
      <c r="AUK25" s="1123"/>
      <c r="AUL25" s="1124"/>
      <c r="AUM25" s="1125"/>
      <c r="AUN25" s="1122"/>
      <c r="AUO25" s="1123"/>
      <c r="AUP25" s="1124"/>
      <c r="AUQ25" s="1125"/>
      <c r="AUR25" s="1122"/>
      <c r="AUS25" s="1123"/>
      <c r="AUT25" s="1124"/>
      <c r="AUU25" s="1125"/>
      <c r="AUV25" s="1122"/>
      <c r="AUW25" s="1123"/>
      <c r="AUX25" s="1124"/>
      <c r="AUY25" s="1125"/>
      <c r="AUZ25" s="1122"/>
      <c r="AVA25" s="1123"/>
      <c r="AVB25" s="1124"/>
      <c r="AVC25" s="1125"/>
      <c r="AVD25" s="1122"/>
      <c r="AVE25" s="1123"/>
      <c r="AVF25" s="1124"/>
      <c r="AVG25" s="1125"/>
      <c r="AVH25" s="1122"/>
      <c r="AVI25" s="1123"/>
      <c r="AVJ25" s="1124"/>
      <c r="AVK25" s="1125"/>
      <c r="AVL25" s="1122"/>
      <c r="AVM25" s="1123"/>
      <c r="AVN25" s="1124"/>
      <c r="AVO25" s="1125"/>
      <c r="AVP25" s="1122"/>
      <c r="AVQ25" s="1123"/>
      <c r="AVR25" s="1124"/>
      <c r="AVS25" s="1125"/>
      <c r="AVT25" s="1122"/>
      <c r="AVU25" s="1123"/>
      <c r="AVV25" s="1124"/>
      <c r="AVW25" s="1125"/>
      <c r="AVX25" s="1122"/>
      <c r="AVY25" s="1123"/>
      <c r="AVZ25" s="1124"/>
      <c r="AWA25" s="1125"/>
      <c r="AWB25" s="1122"/>
      <c r="AWC25" s="1123"/>
      <c r="AWD25" s="1124"/>
      <c r="AWE25" s="1125"/>
      <c r="AWF25" s="1122"/>
      <c r="AWG25" s="1123"/>
      <c r="AWH25" s="1124"/>
      <c r="AWI25" s="1125"/>
      <c r="AWJ25" s="1122"/>
      <c r="AWK25" s="1123"/>
      <c r="AWL25" s="1124"/>
      <c r="AWM25" s="1125"/>
      <c r="AWN25" s="1122"/>
      <c r="AWO25" s="1123"/>
      <c r="AWP25" s="1124"/>
      <c r="AWQ25" s="1125"/>
      <c r="AWR25" s="1122"/>
      <c r="AWS25" s="1123"/>
      <c r="AWT25" s="1124"/>
      <c r="AWU25" s="1125"/>
      <c r="AWV25" s="1122"/>
      <c r="AWW25" s="1123"/>
      <c r="AWX25" s="1124"/>
      <c r="AWY25" s="1125"/>
      <c r="AWZ25" s="1122"/>
      <c r="AXA25" s="1123"/>
      <c r="AXB25" s="1124"/>
      <c r="AXC25" s="1125"/>
      <c r="AXD25" s="1122"/>
      <c r="AXE25" s="1123"/>
      <c r="AXF25" s="1124"/>
      <c r="AXG25" s="1125"/>
      <c r="AXH25" s="1122"/>
      <c r="AXI25" s="1123"/>
      <c r="AXJ25" s="1124"/>
      <c r="AXK25" s="1125"/>
      <c r="AXL25" s="1122"/>
      <c r="AXM25" s="1123"/>
      <c r="AXN25" s="1124"/>
      <c r="AXO25" s="1125"/>
      <c r="AXP25" s="1122"/>
      <c r="AXQ25" s="1123"/>
      <c r="AXR25" s="1124"/>
      <c r="AXS25" s="1125"/>
      <c r="AXT25" s="1122"/>
      <c r="AXU25" s="1123"/>
      <c r="AXV25" s="1124"/>
      <c r="AXW25" s="1125"/>
      <c r="AXX25" s="1122"/>
      <c r="AXY25" s="1123"/>
      <c r="AXZ25" s="1124"/>
      <c r="AYA25" s="1125"/>
      <c r="AYB25" s="1122"/>
      <c r="AYC25" s="1123"/>
      <c r="AYD25" s="1124"/>
      <c r="AYE25" s="1125"/>
      <c r="AYF25" s="1122"/>
      <c r="AYG25" s="1123"/>
      <c r="AYH25" s="1124"/>
      <c r="AYI25" s="1125"/>
      <c r="AYJ25" s="1122"/>
      <c r="AYK25" s="1123"/>
      <c r="AYL25" s="1124"/>
      <c r="AYM25" s="1125"/>
      <c r="AYN25" s="1122"/>
      <c r="AYO25" s="1123"/>
      <c r="AYP25" s="1124"/>
      <c r="AYQ25" s="1125"/>
      <c r="AYR25" s="1122"/>
      <c r="AYS25" s="1123"/>
      <c r="AYT25" s="1124"/>
      <c r="AYU25" s="1125"/>
      <c r="AYV25" s="1122"/>
      <c r="AYW25" s="1123"/>
      <c r="AYX25" s="1124"/>
      <c r="AYY25" s="1125"/>
      <c r="AYZ25" s="1122"/>
      <c r="AZA25" s="1123"/>
      <c r="AZB25" s="1124"/>
      <c r="AZC25" s="1125"/>
      <c r="AZD25" s="1122"/>
      <c r="AZE25" s="1123"/>
      <c r="AZF25" s="1124"/>
      <c r="AZG25" s="1125"/>
      <c r="AZH25" s="1122"/>
      <c r="AZI25" s="1123"/>
      <c r="AZJ25" s="1124"/>
      <c r="AZK25" s="1125"/>
      <c r="AZL25" s="1122"/>
      <c r="AZM25" s="1123"/>
      <c r="AZN25" s="1124"/>
      <c r="AZO25" s="1125"/>
      <c r="AZP25" s="1122"/>
      <c r="AZQ25" s="1123"/>
      <c r="AZR25" s="1124"/>
      <c r="AZS25" s="1125"/>
      <c r="AZT25" s="1122"/>
      <c r="AZU25" s="1123"/>
      <c r="AZV25" s="1124"/>
      <c r="AZW25" s="1125"/>
      <c r="AZX25" s="1122"/>
      <c r="AZY25" s="1123"/>
      <c r="AZZ25" s="1124"/>
      <c r="BAA25" s="1125"/>
      <c r="BAB25" s="1122"/>
      <c r="BAC25" s="1123"/>
      <c r="BAD25" s="1124"/>
      <c r="BAE25" s="1125"/>
      <c r="BAF25" s="1122"/>
      <c r="BAG25" s="1123"/>
      <c r="BAH25" s="1124"/>
      <c r="BAI25" s="1125"/>
      <c r="BAJ25" s="1122"/>
      <c r="BAK25" s="1123"/>
      <c r="BAL25" s="1124"/>
      <c r="BAM25" s="1125"/>
      <c r="BAN25" s="1122"/>
      <c r="BAO25" s="1123"/>
      <c r="BAP25" s="1124"/>
      <c r="BAQ25" s="1125"/>
      <c r="BAR25" s="1122"/>
      <c r="BAS25" s="1123"/>
      <c r="BAT25" s="1124"/>
      <c r="BAU25" s="1125"/>
      <c r="BAV25" s="1122"/>
      <c r="BAW25" s="1123"/>
      <c r="BAX25" s="1124"/>
      <c r="BAY25" s="1125"/>
      <c r="BAZ25" s="1122"/>
      <c r="BBA25" s="1123"/>
      <c r="BBB25" s="1124"/>
      <c r="BBC25" s="1125"/>
      <c r="BBD25" s="1122"/>
      <c r="BBE25" s="1123"/>
      <c r="BBF25" s="1124"/>
      <c r="BBG25" s="1125"/>
      <c r="BBH25" s="1122"/>
      <c r="BBI25" s="1123"/>
      <c r="BBJ25" s="1124"/>
      <c r="BBK25" s="1125"/>
      <c r="BBL25" s="1122"/>
      <c r="BBM25" s="1123"/>
      <c r="BBN25" s="1124"/>
      <c r="BBO25" s="1125"/>
      <c r="BBP25" s="1122"/>
      <c r="BBQ25" s="1123"/>
      <c r="BBR25" s="1124"/>
      <c r="BBS25" s="1125"/>
      <c r="BBT25" s="1122"/>
      <c r="BBU25" s="1123"/>
      <c r="BBV25" s="1124"/>
      <c r="BBW25" s="1125"/>
      <c r="BBX25" s="1122"/>
      <c r="BBY25" s="1123"/>
      <c r="BBZ25" s="1124"/>
      <c r="BCA25" s="1125"/>
      <c r="BCB25" s="1122"/>
      <c r="BCC25" s="1123"/>
      <c r="BCD25" s="1124"/>
      <c r="BCE25" s="1125"/>
      <c r="BCF25" s="1122"/>
      <c r="BCG25" s="1123"/>
      <c r="BCH25" s="1124"/>
      <c r="BCI25" s="1125"/>
      <c r="BCJ25" s="1122"/>
      <c r="BCK25" s="1123"/>
      <c r="BCL25" s="1124"/>
      <c r="BCM25" s="1125"/>
      <c r="BCN25" s="1122"/>
      <c r="BCO25" s="1123"/>
      <c r="BCP25" s="1124"/>
      <c r="BCQ25" s="1125"/>
      <c r="BCR25" s="1122"/>
      <c r="BCS25" s="1123"/>
      <c r="BCT25" s="1124"/>
      <c r="BCU25" s="1125"/>
      <c r="BCV25" s="1122"/>
      <c r="BCW25" s="1123"/>
      <c r="BCX25" s="1124"/>
      <c r="BCY25" s="1125"/>
      <c r="BCZ25" s="1122"/>
      <c r="BDA25" s="1123"/>
      <c r="BDB25" s="1124"/>
      <c r="BDC25" s="1125"/>
      <c r="BDD25" s="1122"/>
      <c r="BDE25" s="1123"/>
      <c r="BDF25" s="1124"/>
      <c r="BDG25" s="1125"/>
      <c r="BDH25" s="1122"/>
      <c r="BDI25" s="1123"/>
      <c r="BDJ25" s="1124"/>
      <c r="BDK25" s="1125"/>
      <c r="BDL25" s="1122"/>
      <c r="BDM25" s="1123"/>
      <c r="BDN25" s="1124"/>
      <c r="BDO25" s="1125"/>
      <c r="BDP25" s="1122"/>
      <c r="BDQ25" s="1123"/>
      <c r="BDR25" s="1124"/>
      <c r="BDS25" s="1125"/>
      <c r="BDT25" s="1122"/>
      <c r="BDU25" s="1123"/>
      <c r="BDV25" s="1124"/>
      <c r="BDW25" s="1125"/>
      <c r="BDX25" s="1122"/>
      <c r="BDY25" s="1123"/>
      <c r="BDZ25" s="1124"/>
      <c r="BEA25" s="1125"/>
      <c r="BEB25" s="1122"/>
      <c r="BEC25" s="1123"/>
      <c r="BED25" s="1124"/>
      <c r="BEE25" s="1125"/>
      <c r="BEF25" s="1122"/>
      <c r="BEG25" s="1123"/>
      <c r="BEH25" s="1124"/>
      <c r="BEI25" s="1125"/>
      <c r="BEJ25" s="1122"/>
      <c r="BEK25" s="1123"/>
      <c r="BEL25" s="1124"/>
      <c r="BEM25" s="1125"/>
      <c r="BEN25" s="1122"/>
      <c r="BEO25" s="1123"/>
      <c r="BEP25" s="1124"/>
      <c r="BEQ25" s="1125"/>
      <c r="BER25" s="1122"/>
      <c r="BES25" s="1123"/>
      <c r="BET25" s="1124"/>
      <c r="BEU25" s="1125"/>
      <c r="BEV25" s="1122"/>
      <c r="BEW25" s="1123"/>
      <c r="BEX25" s="1124"/>
      <c r="BEY25" s="1125"/>
      <c r="BEZ25" s="1122"/>
      <c r="BFA25" s="1123"/>
      <c r="BFB25" s="1124"/>
      <c r="BFC25" s="1125"/>
      <c r="BFD25" s="1122"/>
      <c r="BFE25" s="1123"/>
      <c r="BFF25" s="1124"/>
      <c r="BFG25" s="1125"/>
      <c r="BFH25" s="1122"/>
      <c r="BFI25" s="1123"/>
      <c r="BFJ25" s="1124"/>
      <c r="BFK25" s="1125"/>
      <c r="BFL25" s="1122"/>
      <c r="BFM25" s="1123"/>
      <c r="BFN25" s="1124"/>
      <c r="BFO25" s="1125"/>
      <c r="BFP25" s="1122"/>
      <c r="BFQ25" s="1123"/>
      <c r="BFR25" s="1124"/>
      <c r="BFS25" s="1125"/>
      <c r="BFT25" s="1122"/>
      <c r="BFU25" s="1123"/>
      <c r="BFV25" s="1124"/>
      <c r="BFW25" s="1125"/>
      <c r="BFX25" s="1122"/>
      <c r="BFY25" s="1123"/>
      <c r="BFZ25" s="1124"/>
      <c r="BGA25" s="1125"/>
      <c r="BGB25" s="1122"/>
      <c r="BGC25" s="1123"/>
      <c r="BGD25" s="1124"/>
      <c r="BGE25" s="1125"/>
      <c r="BGF25" s="1122"/>
      <c r="BGG25" s="1123"/>
      <c r="BGH25" s="1124"/>
      <c r="BGI25" s="1125"/>
      <c r="BGJ25" s="1122"/>
      <c r="BGK25" s="1123"/>
      <c r="BGL25" s="1124"/>
      <c r="BGM25" s="1125"/>
      <c r="BGN25" s="1122"/>
      <c r="BGO25" s="1123"/>
      <c r="BGP25" s="1124"/>
      <c r="BGQ25" s="1125"/>
      <c r="BGR25" s="1122"/>
      <c r="BGS25" s="1123"/>
      <c r="BGT25" s="1124"/>
      <c r="BGU25" s="1125"/>
      <c r="BGV25" s="1122"/>
      <c r="BGW25" s="1123"/>
      <c r="BGX25" s="1124"/>
      <c r="BGY25" s="1125"/>
      <c r="BGZ25" s="1122"/>
      <c r="BHA25" s="1123"/>
      <c r="BHB25" s="1124"/>
      <c r="BHC25" s="1125"/>
      <c r="BHD25" s="1122"/>
      <c r="BHE25" s="1123"/>
      <c r="BHF25" s="1124"/>
      <c r="BHG25" s="1125"/>
      <c r="BHH25" s="1122"/>
      <c r="BHI25" s="1123"/>
      <c r="BHJ25" s="1124"/>
      <c r="BHK25" s="1125"/>
      <c r="BHL25" s="1122"/>
      <c r="BHM25" s="1123"/>
      <c r="BHN25" s="1124"/>
      <c r="BHO25" s="1125"/>
      <c r="BHP25" s="1122"/>
      <c r="BHQ25" s="1123"/>
      <c r="BHR25" s="1124"/>
      <c r="BHS25" s="1125"/>
      <c r="BHT25" s="1122"/>
      <c r="BHU25" s="1123"/>
      <c r="BHV25" s="1124"/>
      <c r="BHW25" s="1125"/>
      <c r="BHX25" s="1122"/>
      <c r="BHY25" s="1123"/>
      <c r="BHZ25" s="1124"/>
      <c r="BIA25" s="1125"/>
      <c r="BIB25" s="1122"/>
      <c r="BIC25" s="1123"/>
      <c r="BID25" s="1124"/>
      <c r="BIE25" s="1125"/>
      <c r="BIF25" s="1122"/>
      <c r="BIG25" s="1123"/>
      <c r="BIH25" s="1124"/>
      <c r="BII25" s="1125"/>
      <c r="BIJ25" s="1122"/>
      <c r="BIK25" s="1123"/>
      <c r="BIL25" s="1124"/>
      <c r="BIM25" s="1125"/>
      <c r="BIN25" s="1122"/>
      <c r="BIO25" s="1123"/>
      <c r="BIP25" s="1124"/>
      <c r="BIQ25" s="1125"/>
      <c r="BIR25" s="1122"/>
      <c r="BIS25" s="1123"/>
      <c r="BIT25" s="1124"/>
      <c r="BIU25" s="1125"/>
      <c r="BIV25" s="1122"/>
      <c r="BIW25" s="1123"/>
      <c r="BIX25" s="1124"/>
      <c r="BIY25" s="1125"/>
      <c r="BIZ25" s="1122"/>
      <c r="BJA25" s="1123"/>
      <c r="BJB25" s="1124"/>
      <c r="BJC25" s="1125"/>
      <c r="BJD25" s="1122"/>
      <c r="BJE25" s="1123"/>
      <c r="BJF25" s="1124"/>
      <c r="BJG25" s="1125"/>
      <c r="BJH25" s="1122"/>
      <c r="BJI25" s="1123"/>
      <c r="BJJ25" s="1124"/>
      <c r="BJK25" s="1125"/>
      <c r="BJL25" s="1122"/>
      <c r="BJM25" s="1123"/>
      <c r="BJN25" s="1124"/>
      <c r="BJO25" s="1125"/>
      <c r="BJP25" s="1122"/>
      <c r="BJQ25" s="1123"/>
      <c r="BJR25" s="1124"/>
      <c r="BJS25" s="1125"/>
      <c r="BJT25" s="1122"/>
      <c r="BJU25" s="1123"/>
      <c r="BJV25" s="1124"/>
      <c r="BJW25" s="1125"/>
      <c r="BJX25" s="1122"/>
      <c r="BJY25" s="1123"/>
      <c r="BJZ25" s="1124"/>
      <c r="BKA25" s="1125"/>
      <c r="BKB25" s="1122"/>
      <c r="BKC25" s="1123"/>
      <c r="BKD25" s="1124"/>
      <c r="BKE25" s="1125"/>
      <c r="BKF25" s="1122"/>
      <c r="BKG25" s="1123"/>
      <c r="BKH25" s="1124"/>
      <c r="BKI25" s="1125"/>
      <c r="BKJ25" s="1122"/>
      <c r="BKK25" s="1123"/>
      <c r="BKL25" s="1124"/>
      <c r="BKM25" s="1125"/>
      <c r="BKN25" s="1122"/>
      <c r="BKO25" s="1123"/>
      <c r="BKP25" s="1124"/>
      <c r="BKQ25" s="1125"/>
      <c r="BKR25" s="1122"/>
      <c r="BKS25" s="1123"/>
      <c r="BKT25" s="1124"/>
      <c r="BKU25" s="1125"/>
      <c r="BKV25" s="1122"/>
      <c r="BKW25" s="1123"/>
      <c r="BKX25" s="1124"/>
      <c r="BKY25" s="1125"/>
      <c r="BKZ25" s="1122"/>
      <c r="BLA25" s="1123"/>
      <c r="BLB25" s="1124"/>
      <c r="BLC25" s="1125"/>
      <c r="BLD25" s="1122"/>
      <c r="BLE25" s="1123"/>
      <c r="BLF25" s="1124"/>
      <c r="BLG25" s="1125"/>
      <c r="BLH25" s="1122"/>
      <c r="BLI25" s="1123"/>
      <c r="BLJ25" s="1124"/>
      <c r="BLK25" s="1125"/>
      <c r="BLL25" s="1122"/>
      <c r="BLM25" s="1123"/>
      <c r="BLN25" s="1124"/>
      <c r="BLO25" s="1125"/>
      <c r="BLP25" s="1122"/>
      <c r="BLQ25" s="1123"/>
      <c r="BLR25" s="1124"/>
      <c r="BLS25" s="1125"/>
      <c r="BLT25" s="1122"/>
      <c r="BLU25" s="1123"/>
      <c r="BLV25" s="1124"/>
      <c r="BLW25" s="1125"/>
      <c r="BLX25" s="1122"/>
      <c r="BLY25" s="1123"/>
      <c r="BLZ25" s="1124"/>
      <c r="BMA25" s="1125"/>
      <c r="BMB25" s="1122"/>
      <c r="BMC25" s="1123"/>
      <c r="BMD25" s="1124"/>
      <c r="BME25" s="1125"/>
      <c r="BMF25" s="1122"/>
      <c r="BMG25" s="1123"/>
      <c r="BMH25" s="1124"/>
      <c r="BMI25" s="1125"/>
      <c r="BMJ25" s="1122"/>
      <c r="BMK25" s="1123"/>
      <c r="BML25" s="1124"/>
      <c r="BMM25" s="1125"/>
      <c r="BMN25" s="1122"/>
      <c r="BMO25" s="1123"/>
      <c r="BMP25" s="1124"/>
      <c r="BMQ25" s="1125"/>
      <c r="BMR25" s="1122"/>
      <c r="BMS25" s="1123"/>
      <c r="BMT25" s="1124"/>
      <c r="BMU25" s="1125"/>
      <c r="BMV25" s="1122"/>
      <c r="BMW25" s="1123"/>
      <c r="BMX25" s="1124"/>
      <c r="BMY25" s="1125"/>
      <c r="BMZ25" s="1122"/>
      <c r="BNA25" s="1123"/>
      <c r="BNB25" s="1124"/>
      <c r="BNC25" s="1125"/>
      <c r="BND25" s="1122"/>
      <c r="BNE25" s="1123"/>
      <c r="BNF25" s="1124"/>
      <c r="BNG25" s="1125"/>
      <c r="BNH25" s="1122"/>
      <c r="BNI25" s="1123"/>
      <c r="BNJ25" s="1124"/>
      <c r="BNK25" s="1125"/>
      <c r="BNL25" s="1122"/>
      <c r="BNM25" s="1123"/>
      <c r="BNN25" s="1124"/>
      <c r="BNO25" s="1125"/>
      <c r="BNP25" s="1122"/>
      <c r="BNQ25" s="1123"/>
      <c r="BNR25" s="1124"/>
      <c r="BNS25" s="1125"/>
      <c r="BNT25" s="1122"/>
      <c r="BNU25" s="1123"/>
      <c r="BNV25" s="1124"/>
      <c r="BNW25" s="1125"/>
      <c r="BNX25" s="1122"/>
      <c r="BNY25" s="1123"/>
      <c r="BNZ25" s="1124"/>
      <c r="BOA25" s="1125"/>
      <c r="BOB25" s="1122"/>
      <c r="BOC25" s="1123"/>
      <c r="BOD25" s="1124"/>
      <c r="BOE25" s="1125"/>
      <c r="BOF25" s="1122"/>
      <c r="BOG25" s="1123"/>
      <c r="BOH25" s="1124"/>
      <c r="BOI25" s="1125"/>
      <c r="BOJ25" s="1122"/>
      <c r="BOK25" s="1123"/>
      <c r="BOL25" s="1124"/>
      <c r="BOM25" s="1125"/>
      <c r="BON25" s="1122"/>
      <c r="BOO25" s="1123"/>
      <c r="BOP25" s="1124"/>
      <c r="BOQ25" s="1125"/>
      <c r="BOR25" s="1122"/>
      <c r="BOS25" s="1123"/>
      <c r="BOT25" s="1124"/>
      <c r="BOU25" s="1125"/>
      <c r="BOV25" s="1122"/>
      <c r="BOW25" s="1123"/>
      <c r="BOX25" s="1124"/>
      <c r="BOY25" s="1125"/>
      <c r="BOZ25" s="1122"/>
      <c r="BPA25" s="1123"/>
      <c r="BPB25" s="1124"/>
      <c r="BPC25" s="1125"/>
      <c r="BPD25" s="1122"/>
      <c r="BPE25" s="1123"/>
      <c r="BPF25" s="1124"/>
      <c r="BPG25" s="1125"/>
      <c r="BPH25" s="1122"/>
      <c r="BPI25" s="1123"/>
      <c r="BPJ25" s="1124"/>
      <c r="BPK25" s="1125"/>
      <c r="BPL25" s="1122"/>
      <c r="BPM25" s="1123"/>
      <c r="BPN25" s="1124"/>
      <c r="BPO25" s="1125"/>
      <c r="BPP25" s="1122"/>
      <c r="BPQ25" s="1123"/>
      <c r="BPR25" s="1124"/>
      <c r="BPS25" s="1125"/>
      <c r="BPT25" s="1122"/>
      <c r="BPU25" s="1123"/>
      <c r="BPV25" s="1124"/>
      <c r="BPW25" s="1125"/>
      <c r="BPX25" s="1122"/>
      <c r="BPY25" s="1123"/>
      <c r="BPZ25" s="1124"/>
      <c r="BQA25" s="1125"/>
      <c r="BQB25" s="1122"/>
      <c r="BQC25" s="1123"/>
      <c r="BQD25" s="1124"/>
      <c r="BQE25" s="1125"/>
      <c r="BQF25" s="1122"/>
      <c r="BQG25" s="1123"/>
      <c r="BQH25" s="1124"/>
      <c r="BQI25" s="1125"/>
      <c r="BQJ25" s="1122"/>
      <c r="BQK25" s="1123"/>
      <c r="BQL25" s="1124"/>
      <c r="BQM25" s="1125"/>
      <c r="BQN25" s="1122"/>
      <c r="BQO25" s="1123"/>
      <c r="BQP25" s="1124"/>
      <c r="BQQ25" s="1125"/>
      <c r="BQR25" s="1122"/>
      <c r="BQS25" s="1123"/>
      <c r="BQT25" s="1124"/>
      <c r="BQU25" s="1125"/>
      <c r="BQV25" s="1122"/>
      <c r="BQW25" s="1123"/>
      <c r="BQX25" s="1124"/>
      <c r="BQY25" s="1125"/>
      <c r="BQZ25" s="1122"/>
      <c r="BRA25" s="1123"/>
      <c r="BRB25" s="1124"/>
      <c r="BRC25" s="1125"/>
      <c r="BRD25" s="1122"/>
      <c r="BRE25" s="1123"/>
      <c r="BRF25" s="1124"/>
      <c r="BRG25" s="1125"/>
      <c r="BRH25" s="1122"/>
      <c r="BRI25" s="1123"/>
      <c r="BRJ25" s="1124"/>
      <c r="BRK25" s="1125"/>
      <c r="BRL25" s="1122"/>
      <c r="BRM25" s="1123"/>
      <c r="BRN25" s="1124"/>
      <c r="BRO25" s="1125"/>
      <c r="BRP25" s="1122"/>
      <c r="BRQ25" s="1123"/>
      <c r="BRR25" s="1124"/>
      <c r="BRS25" s="1125"/>
      <c r="BRT25" s="1122"/>
      <c r="BRU25" s="1123"/>
      <c r="BRV25" s="1124"/>
      <c r="BRW25" s="1125"/>
      <c r="BRX25" s="1122"/>
      <c r="BRY25" s="1123"/>
      <c r="BRZ25" s="1124"/>
      <c r="BSA25" s="1125"/>
      <c r="BSB25" s="1122"/>
      <c r="BSC25" s="1123"/>
      <c r="BSD25" s="1124"/>
      <c r="BSE25" s="1125"/>
      <c r="BSF25" s="1122"/>
      <c r="BSG25" s="1123"/>
      <c r="BSH25" s="1124"/>
      <c r="BSI25" s="1125"/>
      <c r="BSJ25" s="1122"/>
      <c r="BSK25" s="1123"/>
      <c r="BSL25" s="1124"/>
      <c r="BSM25" s="1125"/>
      <c r="BSN25" s="1122"/>
      <c r="BSO25" s="1123"/>
      <c r="BSP25" s="1124"/>
      <c r="BSQ25" s="1125"/>
      <c r="BSR25" s="1122"/>
      <c r="BSS25" s="1123"/>
      <c r="BST25" s="1124"/>
      <c r="BSU25" s="1125"/>
      <c r="BSV25" s="1122"/>
      <c r="BSW25" s="1123"/>
      <c r="BSX25" s="1124"/>
      <c r="BSY25" s="1125"/>
      <c r="BSZ25" s="1122"/>
      <c r="BTA25" s="1123"/>
      <c r="BTB25" s="1124"/>
      <c r="BTC25" s="1125"/>
      <c r="BTD25" s="1122"/>
      <c r="BTE25" s="1123"/>
      <c r="BTF25" s="1124"/>
      <c r="BTG25" s="1125"/>
      <c r="BTH25" s="1122"/>
      <c r="BTI25" s="1123"/>
      <c r="BTJ25" s="1124"/>
      <c r="BTK25" s="1125"/>
      <c r="BTL25" s="1122"/>
      <c r="BTM25" s="1123"/>
      <c r="BTN25" s="1124"/>
      <c r="BTO25" s="1125"/>
      <c r="BTP25" s="1122"/>
      <c r="BTQ25" s="1123"/>
      <c r="BTR25" s="1124"/>
      <c r="BTS25" s="1125"/>
      <c r="BTT25" s="1122"/>
      <c r="BTU25" s="1123"/>
      <c r="BTV25" s="1124"/>
      <c r="BTW25" s="1125"/>
      <c r="BTX25" s="1122"/>
      <c r="BTY25" s="1123"/>
      <c r="BTZ25" s="1124"/>
      <c r="BUA25" s="1125"/>
      <c r="BUB25" s="1122"/>
      <c r="BUC25" s="1123"/>
      <c r="BUD25" s="1124"/>
      <c r="BUE25" s="1125"/>
      <c r="BUF25" s="1122"/>
      <c r="BUG25" s="1123"/>
      <c r="BUH25" s="1124"/>
      <c r="BUI25" s="1125"/>
      <c r="BUJ25" s="1122"/>
      <c r="BUK25" s="1123"/>
      <c r="BUL25" s="1124"/>
      <c r="BUM25" s="1125"/>
      <c r="BUN25" s="1122"/>
      <c r="BUO25" s="1123"/>
      <c r="BUP25" s="1124"/>
      <c r="BUQ25" s="1125"/>
      <c r="BUR25" s="1122"/>
      <c r="BUS25" s="1123"/>
      <c r="BUT25" s="1124"/>
      <c r="BUU25" s="1125"/>
      <c r="BUV25" s="1122"/>
      <c r="BUW25" s="1123"/>
      <c r="BUX25" s="1124"/>
      <c r="BUY25" s="1125"/>
      <c r="BUZ25" s="1122"/>
      <c r="BVA25" s="1123"/>
      <c r="BVB25" s="1124"/>
      <c r="BVC25" s="1125"/>
      <c r="BVD25" s="1122"/>
      <c r="BVE25" s="1123"/>
      <c r="BVF25" s="1124"/>
      <c r="BVG25" s="1125"/>
      <c r="BVH25" s="1122"/>
      <c r="BVI25" s="1123"/>
      <c r="BVJ25" s="1124"/>
      <c r="BVK25" s="1125"/>
      <c r="BVL25" s="1122"/>
      <c r="BVM25" s="1123"/>
      <c r="BVN25" s="1124"/>
      <c r="BVO25" s="1125"/>
      <c r="BVP25" s="1122"/>
      <c r="BVQ25" s="1123"/>
      <c r="BVR25" s="1124"/>
      <c r="BVS25" s="1125"/>
      <c r="BVT25" s="1122"/>
      <c r="BVU25" s="1123"/>
      <c r="BVV25" s="1124"/>
      <c r="BVW25" s="1125"/>
      <c r="BVX25" s="1122"/>
      <c r="BVY25" s="1123"/>
      <c r="BVZ25" s="1124"/>
      <c r="BWA25" s="1125"/>
      <c r="BWB25" s="1122"/>
      <c r="BWC25" s="1123"/>
      <c r="BWD25" s="1124"/>
      <c r="BWE25" s="1125"/>
      <c r="BWF25" s="1122"/>
      <c r="BWG25" s="1123"/>
      <c r="BWH25" s="1124"/>
      <c r="BWI25" s="1125"/>
      <c r="BWJ25" s="1122"/>
      <c r="BWK25" s="1123"/>
      <c r="BWL25" s="1124"/>
      <c r="BWM25" s="1125"/>
      <c r="BWN25" s="1122"/>
      <c r="BWO25" s="1123"/>
      <c r="BWP25" s="1124"/>
      <c r="BWQ25" s="1125"/>
      <c r="BWR25" s="1122"/>
      <c r="BWS25" s="1123"/>
      <c r="BWT25" s="1124"/>
      <c r="BWU25" s="1125"/>
      <c r="BWV25" s="1122"/>
      <c r="BWW25" s="1123"/>
      <c r="BWX25" s="1124"/>
      <c r="BWY25" s="1125"/>
      <c r="BWZ25" s="1122"/>
      <c r="BXA25" s="1123"/>
      <c r="BXB25" s="1124"/>
      <c r="BXC25" s="1125"/>
      <c r="BXD25" s="1122"/>
      <c r="BXE25" s="1123"/>
      <c r="BXF25" s="1124"/>
      <c r="BXG25" s="1125"/>
      <c r="BXH25" s="1122"/>
      <c r="BXI25" s="1123"/>
      <c r="BXJ25" s="1124"/>
      <c r="BXK25" s="1125"/>
      <c r="BXL25" s="1122"/>
      <c r="BXM25" s="1123"/>
      <c r="BXN25" s="1124"/>
      <c r="BXO25" s="1125"/>
      <c r="BXP25" s="1122"/>
      <c r="BXQ25" s="1123"/>
      <c r="BXR25" s="1124"/>
      <c r="BXS25" s="1125"/>
      <c r="BXT25" s="1122"/>
      <c r="BXU25" s="1123"/>
      <c r="BXV25" s="1124"/>
      <c r="BXW25" s="1125"/>
      <c r="BXX25" s="1122"/>
      <c r="BXY25" s="1123"/>
      <c r="BXZ25" s="1124"/>
      <c r="BYA25" s="1125"/>
      <c r="BYB25" s="1122"/>
      <c r="BYC25" s="1123"/>
      <c r="BYD25" s="1124"/>
      <c r="BYE25" s="1125"/>
      <c r="BYF25" s="1122"/>
      <c r="BYG25" s="1123"/>
      <c r="BYH25" s="1124"/>
      <c r="BYI25" s="1125"/>
      <c r="BYJ25" s="1122"/>
      <c r="BYK25" s="1123"/>
      <c r="BYL25" s="1124"/>
      <c r="BYM25" s="1125"/>
      <c r="BYN25" s="1122"/>
      <c r="BYO25" s="1123"/>
      <c r="BYP25" s="1124"/>
      <c r="BYQ25" s="1125"/>
      <c r="BYR25" s="1122"/>
      <c r="BYS25" s="1123"/>
      <c r="BYT25" s="1124"/>
      <c r="BYU25" s="1125"/>
      <c r="BYV25" s="1122"/>
      <c r="BYW25" s="1123"/>
      <c r="BYX25" s="1124"/>
      <c r="BYY25" s="1125"/>
      <c r="BYZ25" s="1122"/>
      <c r="BZA25" s="1123"/>
      <c r="BZB25" s="1124"/>
      <c r="BZC25" s="1125"/>
      <c r="BZD25" s="1122"/>
      <c r="BZE25" s="1123"/>
      <c r="BZF25" s="1124"/>
      <c r="BZG25" s="1125"/>
      <c r="BZH25" s="1122"/>
      <c r="BZI25" s="1123"/>
      <c r="BZJ25" s="1124"/>
      <c r="BZK25" s="1125"/>
      <c r="BZL25" s="1122"/>
      <c r="BZM25" s="1123"/>
      <c r="BZN25" s="1124"/>
      <c r="BZO25" s="1125"/>
      <c r="BZP25" s="1122"/>
      <c r="BZQ25" s="1123"/>
      <c r="BZR25" s="1124"/>
      <c r="BZS25" s="1125"/>
      <c r="BZT25" s="1122"/>
      <c r="BZU25" s="1123"/>
      <c r="BZV25" s="1124"/>
      <c r="BZW25" s="1125"/>
      <c r="BZX25" s="1122"/>
      <c r="BZY25" s="1123"/>
      <c r="BZZ25" s="1124"/>
      <c r="CAA25" s="1125"/>
      <c r="CAB25" s="1122"/>
      <c r="CAC25" s="1123"/>
      <c r="CAD25" s="1124"/>
      <c r="CAE25" s="1125"/>
      <c r="CAF25" s="1122"/>
      <c r="CAG25" s="1123"/>
      <c r="CAH25" s="1124"/>
      <c r="CAI25" s="1125"/>
      <c r="CAJ25" s="1122"/>
      <c r="CAK25" s="1123"/>
      <c r="CAL25" s="1124"/>
      <c r="CAM25" s="1125"/>
      <c r="CAN25" s="1122"/>
      <c r="CAO25" s="1123"/>
      <c r="CAP25" s="1124"/>
      <c r="CAQ25" s="1125"/>
      <c r="CAR25" s="1122"/>
      <c r="CAS25" s="1123"/>
      <c r="CAT25" s="1124"/>
      <c r="CAU25" s="1125"/>
      <c r="CAV25" s="1122"/>
      <c r="CAW25" s="1123"/>
      <c r="CAX25" s="1124"/>
      <c r="CAY25" s="1125"/>
      <c r="CAZ25" s="1122"/>
      <c r="CBA25" s="1123"/>
      <c r="CBB25" s="1124"/>
      <c r="CBC25" s="1125"/>
      <c r="CBD25" s="1122"/>
      <c r="CBE25" s="1123"/>
      <c r="CBF25" s="1124"/>
      <c r="CBG25" s="1125"/>
      <c r="CBH25" s="1122"/>
      <c r="CBI25" s="1123"/>
      <c r="CBJ25" s="1124"/>
      <c r="CBK25" s="1125"/>
      <c r="CBL25" s="1122"/>
      <c r="CBM25" s="1123"/>
      <c r="CBN25" s="1124"/>
      <c r="CBO25" s="1125"/>
      <c r="CBP25" s="1122"/>
      <c r="CBQ25" s="1123"/>
      <c r="CBR25" s="1124"/>
      <c r="CBS25" s="1125"/>
      <c r="CBT25" s="1122"/>
      <c r="CBU25" s="1123"/>
      <c r="CBV25" s="1124"/>
      <c r="CBW25" s="1125"/>
      <c r="CBX25" s="1122"/>
      <c r="CBY25" s="1123"/>
      <c r="CBZ25" s="1124"/>
      <c r="CCA25" s="1125"/>
      <c r="CCB25" s="1122"/>
      <c r="CCC25" s="1123"/>
      <c r="CCD25" s="1124"/>
      <c r="CCE25" s="1125"/>
      <c r="CCF25" s="1122"/>
      <c r="CCG25" s="1123"/>
      <c r="CCH25" s="1124"/>
      <c r="CCI25" s="1125"/>
      <c r="CCJ25" s="1122"/>
      <c r="CCK25" s="1123"/>
      <c r="CCL25" s="1124"/>
      <c r="CCM25" s="1125"/>
      <c r="CCN25" s="1122"/>
      <c r="CCO25" s="1123"/>
      <c r="CCP25" s="1124"/>
      <c r="CCQ25" s="1125"/>
      <c r="CCR25" s="1122"/>
      <c r="CCS25" s="1123"/>
      <c r="CCT25" s="1124"/>
      <c r="CCU25" s="1125"/>
      <c r="CCV25" s="1122"/>
      <c r="CCW25" s="1123"/>
      <c r="CCX25" s="1124"/>
      <c r="CCY25" s="1125"/>
      <c r="CCZ25" s="1122"/>
      <c r="CDA25" s="1123"/>
      <c r="CDB25" s="1124"/>
      <c r="CDC25" s="1125"/>
      <c r="CDD25" s="1122"/>
      <c r="CDE25" s="1123"/>
      <c r="CDF25" s="1124"/>
      <c r="CDG25" s="1125"/>
      <c r="CDH25" s="1122"/>
      <c r="CDI25" s="1123"/>
      <c r="CDJ25" s="1124"/>
      <c r="CDK25" s="1125"/>
      <c r="CDL25" s="1122"/>
      <c r="CDM25" s="1123"/>
      <c r="CDN25" s="1124"/>
      <c r="CDO25" s="1125"/>
      <c r="CDP25" s="1122"/>
      <c r="CDQ25" s="1123"/>
      <c r="CDR25" s="1124"/>
      <c r="CDS25" s="1125"/>
      <c r="CDT25" s="1122"/>
      <c r="CDU25" s="1123"/>
      <c r="CDV25" s="1124"/>
      <c r="CDW25" s="1125"/>
      <c r="CDX25" s="1122"/>
      <c r="CDY25" s="1123"/>
      <c r="CDZ25" s="1124"/>
      <c r="CEA25" s="1125"/>
      <c r="CEB25" s="1122"/>
      <c r="CEC25" s="1123"/>
      <c r="CED25" s="1124"/>
      <c r="CEE25" s="1125"/>
      <c r="CEF25" s="1122"/>
      <c r="CEG25" s="1123"/>
      <c r="CEH25" s="1124"/>
      <c r="CEI25" s="1125"/>
      <c r="CEJ25" s="1122"/>
      <c r="CEK25" s="1123"/>
      <c r="CEL25" s="1124"/>
      <c r="CEM25" s="1125"/>
      <c r="CEN25" s="1122"/>
      <c r="CEO25" s="1123"/>
      <c r="CEP25" s="1124"/>
      <c r="CEQ25" s="1125"/>
      <c r="CER25" s="1122"/>
      <c r="CES25" s="1123"/>
      <c r="CET25" s="1124"/>
      <c r="CEU25" s="1125"/>
      <c r="CEV25" s="1122"/>
      <c r="CEW25" s="1123"/>
      <c r="CEX25" s="1124"/>
      <c r="CEY25" s="1125"/>
      <c r="CEZ25" s="1122"/>
      <c r="CFA25" s="1123"/>
      <c r="CFB25" s="1124"/>
      <c r="CFC25" s="1125"/>
      <c r="CFD25" s="1122"/>
      <c r="CFE25" s="1123"/>
      <c r="CFF25" s="1124"/>
      <c r="CFG25" s="1125"/>
      <c r="CFH25" s="1122"/>
      <c r="CFI25" s="1123"/>
      <c r="CFJ25" s="1124"/>
      <c r="CFK25" s="1125"/>
      <c r="CFL25" s="1122"/>
      <c r="CFM25" s="1123"/>
      <c r="CFN25" s="1124"/>
      <c r="CFO25" s="1125"/>
      <c r="CFP25" s="1122"/>
      <c r="CFQ25" s="1123"/>
      <c r="CFR25" s="1124"/>
      <c r="CFS25" s="1125"/>
      <c r="CFT25" s="1122"/>
      <c r="CFU25" s="1123"/>
      <c r="CFV25" s="1124"/>
      <c r="CFW25" s="1125"/>
      <c r="CFX25" s="1122"/>
      <c r="CFY25" s="1123"/>
      <c r="CFZ25" s="1124"/>
      <c r="CGA25" s="1125"/>
      <c r="CGB25" s="1122"/>
      <c r="CGC25" s="1123"/>
      <c r="CGD25" s="1124"/>
      <c r="CGE25" s="1125"/>
      <c r="CGF25" s="1122"/>
      <c r="CGG25" s="1123"/>
      <c r="CGH25" s="1124"/>
      <c r="CGI25" s="1125"/>
      <c r="CGJ25" s="1122"/>
      <c r="CGK25" s="1123"/>
      <c r="CGL25" s="1124"/>
      <c r="CGM25" s="1125"/>
      <c r="CGN25" s="1122"/>
      <c r="CGO25" s="1123"/>
      <c r="CGP25" s="1124"/>
      <c r="CGQ25" s="1125"/>
      <c r="CGR25" s="1122"/>
      <c r="CGS25" s="1123"/>
      <c r="CGT25" s="1124"/>
      <c r="CGU25" s="1125"/>
      <c r="CGV25" s="1122"/>
      <c r="CGW25" s="1123"/>
      <c r="CGX25" s="1124"/>
      <c r="CGY25" s="1125"/>
      <c r="CGZ25" s="1122"/>
      <c r="CHA25" s="1123"/>
      <c r="CHB25" s="1124"/>
      <c r="CHC25" s="1125"/>
      <c r="CHD25" s="1122"/>
      <c r="CHE25" s="1123"/>
      <c r="CHF25" s="1124"/>
      <c r="CHG25" s="1125"/>
      <c r="CHH25" s="1122"/>
      <c r="CHI25" s="1123"/>
      <c r="CHJ25" s="1124"/>
      <c r="CHK25" s="1125"/>
      <c r="CHL25" s="1122"/>
      <c r="CHM25" s="1123"/>
      <c r="CHN25" s="1124"/>
      <c r="CHO25" s="1125"/>
      <c r="CHP25" s="1122"/>
      <c r="CHQ25" s="1123"/>
      <c r="CHR25" s="1124"/>
      <c r="CHS25" s="1125"/>
      <c r="CHT25" s="1122"/>
      <c r="CHU25" s="1123"/>
      <c r="CHV25" s="1124"/>
      <c r="CHW25" s="1125"/>
      <c r="CHX25" s="1122"/>
      <c r="CHY25" s="1123"/>
      <c r="CHZ25" s="1124"/>
      <c r="CIA25" s="1125"/>
      <c r="CIB25" s="1122"/>
      <c r="CIC25" s="1123"/>
      <c r="CID25" s="1124"/>
      <c r="CIE25" s="1125"/>
      <c r="CIF25" s="1122"/>
      <c r="CIG25" s="1123"/>
      <c r="CIH25" s="1124"/>
      <c r="CII25" s="1125"/>
      <c r="CIJ25" s="1122"/>
      <c r="CIK25" s="1123"/>
      <c r="CIL25" s="1124"/>
      <c r="CIM25" s="1125"/>
      <c r="CIN25" s="1122"/>
      <c r="CIO25" s="1123"/>
      <c r="CIP25" s="1124"/>
      <c r="CIQ25" s="1125"/>
      <c r="CIR25" s="1122"/>
      <c r="CIS25" s="1123"/>
      <c r="CIT25" s="1124"/>
      <c r="CIU25" s="1125"/>
      <c r="CIV25" s="1122"/>
      <c r="CIW25" s="1123"/>
      <c r="CIX25" s="1124"/>
      <c r="CIY25" s="1125"/>
      <c r="CIZ25" s="1122"/>
      <c r="CJA25" s="1123"/>
      <c r="CJB25" s="1124"/>
      <c r="CJC25" s="1125"/>
      <c r="CJD25" s="1122"/>
      <c r="CJE25" s="1123"/>
      <c r="CJF25" s="1124"/>
      <c r="CJG25" s="1125"/>
      <c r="CJH25" s="1122"/>
      <c r="CJI25" s="1123"/>
      <c r="CJJ25" s="1124"/>
      <c r="CJK25" s="1125"/>
      <c r="CJL25" s="1122"/>
      <c r="CJM25" s="1123"/>
      <c r="CJN25" s="1124"/>
      <c r="CJO25" s="1125"/>
      <c r="CJP25" s="1122"/>
      <c r="CJQ25" s="1123"/>
      <c r="CJR25" s="1124"/>
      <c r="CJS25" s="1125"/>
      <c r="CJT25" s="1122"/>
      <c r="CJU25" s="1123"/>
      <c r="CJV25" s="1124"/>
      <c r="CJW25" s="1125"/>
      <c r="CJX25" s="1122"/>
      <c r="CJY25" s="1123"/>
      <c r="CJZ25" s="1124"/>
      <c r="CKA25" s="1125"/>
      <c r="CKB25" s="1122"/>
      <c r="CKC25" s="1123"/>
      <c r="CKD25" s="1124"/>
      <c r="CKE25" s="1125"/>
      <c r="CKF25" s="1122"/>
      <c r="CKG25" s="1123"/>
      <c r="CKH25" s="1124"/>
      <c r="CKI25" s="1125"/>
      <c r="CKJ25" s="1122"/>
      <c r="CKK25" s="1123"/>
      <c r="CKL25" s="1124"/>
      <c r="CKM25" s="1125"/>
      <c r="CKN25" s="1122"/>
      <c r="CKO25" s="1123"/>
      <c r="CKP25" s="1124"/>
      <c r="CKQ25" s="1125"/>
      <c r="CKR25" s="1122"/>
      <c r="CKS25" s="1123"/>
      <c r="CKT25" s="1124"/>
      <c r="CKU25" s="1125"/>
      <c r="CKV25" s="1122"/>
      <c r="CKW25" s="1123"/>
      <c r="CKX25" s="1124"/>
      <c r="CKY25" s="1125"/>
      <c r="CKZ25" s="1122"/>
      <c r="CLA25" s="1123"/>
      <c r="CLB25" s="1124"/>
      <c r="CLC25" s="1125"/>
      <c r="CLD25" s="1122"/>
      <c r="CLE25" s="1123"/>
      <c r="CLF25" s="1124"/>
      <c r="CLG25" s="1125"/>
      <c r="CLH25" s="1122"/>
      <c r="CLI25" s="1123"/>
      <c r="CLJ25" s="1124"/>
      <c r="CLK25" s="1125"/>
      <c r="CLL25" s="1122"/>
      <c r="CLM25" s="1123"/>
      <c r="CLN25" s="1124"/>
      <c r="CLO25" s="1125"/>
      <c r="CLP25" s="1122"/>
      <c r="CLQ25" s="1123"/>
      <c r="CLR25" s="1124"/>
      <c r="CLS25" s="1125"/>
      <c r="CLT25" s="1122"/>
      <c r="CLU25" s="1123"/>
      <c r="CLV25" s="1124"/>
      <c r="CLW25" s="1125"/>
      <c r="CLX25" s="1122"/>
      <c r="CLY25" s="1123"/>
      <c r="CLZ25" s="1124"/>
      <c r="CMA25" s="1125"/>
      <c r="CMB25" s="1122"/>
      <c r="CMC25" s="1123"/>
      <c r="CMD25" s="1124"/>
      <c r="CME25" s="1125"/>
      <c r="CMF25" s="1122"/>
      <c r="CMG25" s="1123"/>
      <c r="CMH25" s="1124"/>
      <c r="CMI25" s="1125"/>
      <c r="CMJ25" s="1122"/>
      <c r="CMK25" s="1123"/>
      <c r="CML25" s="1124"/>
      <c r="CMM25" s="1125"/>
      <c r="CMN25" s="1122"/>
      <c r="CMO25" s="1123"/>
      <c r="CMP25" s="1124"/>
      <c r="CMQ25" s="1125"/>
      <c r="CMR25" s="1122"/>
      <c r="CMS25" s="1123"/>
      <c r="CMT25" s="1124"/>
      <c r="CMU25" s="1125"/>
      <c r="CMV25" s="1122"/>
      <c r="CMW25" s="1123"/>
      <c r="CMX25" s="1124"/>
      <c r="CMY25" s="1125"/>
      <c r="CMZ25" s="1122"/>
      <c r="CNA25" s="1123"/>
      <c r="CNB25" s="1124"/>
      <c r="CNC25" s="1125"/>
      <c r="CND25" s="1122"/>
      <c r="CNE25" s="1123"/>
      <c r="CNF25" s="1124"/>
      <c r="CNG25" s="1125"/>
      <c r="CNH25" s="1122"/>
      <c r="CNI25" s="1123"/>
      <c r="CNJ25" s="1124"/>
      <c r="CNK25" s="1125"/>
      <c r="CNL25" s="1122"/>
      <c r="CNM25" s="1123"/>
      <c r="CNN25" s="1124"/>
      <c r="CNO25" s="1125"/>
      <c r="CNP25" s="1122"/>
      <c r="CNQ25" s="1123"/>
      <c r="CNR25" s="1124"/>
      <c r="CNS25" s="1125"/>
      <c r="CNT25" s="1122"/>
      <c r="CNU25" s="1123"/>
      <c r="CNV25" s="1124"/>
      <c r="CNW25" s="1125"/>
      <c r="CNX25" s="1122"/>
      <c r="CNY25" s="1123"/>
      <c r="CNZ25" s="1124"/>
      <c r="COA25" s="1125"/>
      <c r="COB25" s="1122"/>
      <c r="COC25" s="1123"/>
      <c r="COD25" s="1124"/>
      <c r="COE25" s="1125"/>
      <c r="COF25" s="1122"/>
      <c r="COG25" s="1123"/>
      <c r="COH25" s="1124"/>
      <c r="COI25" s="1125"/>
      <c r="COJ25" s="1122"/>
      <c r="COK25" s="1123"/>
      <c r="COL25" s="1124"/>
      <c r="COM25" s="1125"/>
      <c r="CON25" s="1122"/>
      <c r="COO25" s="1123"/>
      <c r="COP25" s="1124"/>
      <c r="COQ25" s="1125"/>
      <c r="COR25" s="1122"/>
      <c r="COS25" s="1123"/>
      <c r="COT25" s="1124"/>
      <c r="COU25" s="1125"/>
      <c r="COV25" s="1122"/>
      <c r="COW25" s="1123"/>
      <c r="COX25" s="1124"/>
      <c r="COY25" s="1125"/>
      <c r="COZ25" s="1122"/>
      <c r="CPA25" s="1123"/>
      <c r="CPB25" s="1124"/>
      <c r="CPC25" s="1125"/>
      <c r="CPD25" s="1122"/>
      <c r="CPE25" s="1123"/>
      <c r="CPF25" s="1124"/>
      <c r="CPG25" s="1125"/>
      <c r="CPH25" s="1122"/>
      <c r="CPI25" s="1123"/>
      <c r="CPJ25" s="1124"/>
      <c r="CPK25" s="1125"/>
      <c r="CPL25" s="1122"/>
      <c r="CPM25" s="1123"/>
      <c r="CPN25" s="1124"/>
      <c r="CPO25" s="1125"/>
      <c r="CPP25" s="1122"/>
      <c r="CPQ25" s="1123"/>
      <c r="CPR25" s="1124"/>
      <c r="CPS25" s="1125"/>
      <c r="CPT25" s="1122"/>
      <c r="CPU25" s="1123"/>
      <c r="CPV25" s="1124"/>
      <c r="CPW25" s="1125"/>
      <c r="CPX25" s="1122"/>
      <c r="CPY25" s="1123"/>
      <c r="CPZ25" s="1124"/>
      <c r="CQA25" s="1125"/>
      <c r="CQB25" s="1122"/>
      <c r="CQC25" s="1123"/>
      <c r="CQD25" s="1124"/>
      <c r="CQE25" s="1125"/>
      <c r="CQF25" s="1122"/>
      <c r="CQG25" s="1123"/>
      <c r="CQH25" s="1124"/>
      <c r="CQI25" s="1125"/>
      <c r="CQJ25" s="1122"/>
      <c r="CQK25" s="1123"/>
      <c r="CQL25" s="1124"/>
      <c r="CQM25" s="1125"/>
      <c r="CQN25" s="1122"/>
      <c r="CQO25" s="1123"/>
      <c r="CQP25" s="1124"/>
      <c r="CQQ25" s="1125"/>
      <c r="CQR25" s="1122"/>
      <c r="CQS25" s="1123"/>
      <c r="CQT25" s="1124"/>
      <c r="CQU25" s="1125"/>
      <c r="CQV25" s="1122"/>
      <c r="CQW25" s="1123"/>
      <c r="CQX25" s="1124"/>
      <c r="CQY25" s="1125"/>
      <c r="CQZ25" s="1122"/>
      <c r="CRA25" s="1123"/>
      <c r="CRB25" s="1124"/>
      <c r="CRC25" s="1125"/>
      <c r="CRD25" s="1122"/>
      <c r="CRE25" s="1123"/>
      <c r="CRF25" s="1124"/>
      <c r="CRG25" s="1125"/>
      <c r="CRH25" s="1122"/>
      <c r="CRI25" s="1123"/>
      <c r="CRJ25" s="1124"/>
      <c r="CRK25" s="1125"/>
      <c r="CRL25" s="1122"/>
      <c r="CRM25" s="1123"/>
      <c r="CRN25" s="1124"/>
      <c r="CRO25" s="1125"/>
      <c r="CRP25" s="1122"/>
      <c r="CRQ25" s="1123"/>
      <c r="CRR25" s="1124"/>
      <c r="CRS25" s="1125"/>
      <c r="CRT25" s="1122"/>
      <c r="CRU25" s="1123"/>
      <c r="CRV25" s="1124"/>
      <c r="CRW25" s="1125"/>
      <c r="CRX25" s="1122"/>
      <c r="CRY25" s="1123"/>
      <c r="CRZ25" s="1124"/>
      <c r="CSA25" s="1125"/>
      <c r="CSB25" s="1122"/>
      <c r="CSC25" s="1123"/>
      <c r="CSD25" s="1124"/>
      <c r="CSE25" s="1125"/>
      <c r="CSF25" s="1122"/>
      <c r="CSG25" s="1123"/>
      <c r="CSH25" s="1124"/>
      <c r="CSI25" s="1125"/>
      <c r="CSJ25" s="1122"/>
      <c r="CSK25" s="1123"/>
      <c r="CSL25" s="1124"/>
      <c r="CSM25" s="1125"/>
      <c r="CSN25" s="1122"/>
      <c r="CSO25" s="1123"/>
      <c r="CSP25" s="1124"/>
      <c r="CSQ25" s="1125"/>
      <c r="CSR25" s="1122"/>
      <c r="CSS25" s="1123"/>
      <c r="CST25" s="1124"/>
      <c r="CSU25" s="1125"/>
      <c r="CSV25" s="1122"/>
      <c r="CSW25" s="1123"/>
      <c r="CSX25" s="1124"/>
      <c r="CSY25" s="1125"/>
      <c r="CSZ25" s="1122"/>
      <c r="CTA25" s="1123"/>
      <c r="CTB25" s="1124"/>
      <c r="CTC25" s="1125"/>
      <c r="CTD25" s="1122"/>
      <c r="CTE25" s="1123"/>
      <c r="CTF25" s="1124"/>
      <c r="CTG25" s="1125"/>
      <c r="CTH25" s="1122"/>
      <c r="CTI25" s="1123"/>
      <c r="CTJ25" s="1124"/>
      <c r="CTK25" s="1125"/>
      <c r="CTL25" s="1122"/>
      <c r="CTM25" s="1123"/>
      <c r="CTN25" s="1124"/>
      <c r="CTO25" s="1125"/>
      <c r="CTP25" s="1122"/>
      <c r="CTQ25" s="1123"/>
      <c r="CTR25" s="1124"/>
      <c r="CTS25" s="1125"/>
      <c r="CTT25" s="1122"/>
      <c r="CTU25" s="1123"/>
      <c r="CTV25" s="1124"/>
      <c r="CTW25" s="1125"/>
      <c r="CTX25" s="1122"/>
      <c r="CTY25" s="1123"/>
      <c r="CTZ25" s="1124"/>
      <c r="CUA25" s="1125"/>
      <c r="CUB25" s="1122"/>
      <c r="CUC25" s="1123"/>
      <c r="CUD25" s="1124"/>
      <c r="CUE25" s="1125"/>
      <c r="CUF25" s="1122"/>
      <c r="CUG25" s="1123"/>
      <c r="CUH25" s="1124"/>
      <c r="CUI25" s="1125"/>
      <c r="CUJ25" s="1122"/>
      <c r="CUK25" s="1123"/>
      <c r="CUL25" s="1124"/>
      <c r="CUM25" s="1125"/>
      <c r="CUN25" s="1122"/>
      <c r="CUO25" s="1123"/>
      <c r="CUP25" s="1124"/>
      <c r="CUQ25" s="1125"/>
      <c r="CUR25" s="1122"/>
      <c r="CUS25" s="1123"/>
      <c r="CUT25" s="1124"/>
      <c r="CUU25" s="1125"/>
      <c r="CUV25" s="1122"/>
      <c r="CUW25" s="1123"/>
      <c r="CUX25" s="1124"/>
      <c r="CUY25" s="1125"/>
      <c r="CUZ25" s="1122"/>
      <c r="CVA25" s="1123"/>
      <c r="CVB25" s="1124"/>
      <c r="CVC25" s="1125"/>
      <c r="CVD25" s="1122"/>
      <c r="CVE25" s="1123"/>
      <c r="CVF25" s="1124"/>
      <c r="CVG25" s="1125"/>
      <c r="CVH25" s="1122"/>
      <c r="CVI25" s="1123"/>
      <c r="CVJ25" s="1124"/>
      <c r="CVK25" s="1125"/>
      <c r="CVL25" s="1122"/>
      <c r="CVM25" s="1123"/>
      <c r="CVN25" s="1124"/>
      <c r="CVO25" s="1125"/>
      <c r="CVP25" s="1122"/>
      <c r="CVQ25" s="1123"/>
      <c r="CVR25" s="1124"/>
      <c r="CVS25" s="1125"/>
      <c r="CVT25" s="1122"/>
      <c r="CVU25" s="1123"/>
      <c r="CVV25" s="1124"/>
      <c r="CVW25" s="1125"/>
      <c r="CVX25" s="1122"/>
      <c r="CVY25" s="1123"/>
      <c r="CVZ25" s="1124"/>
      <c r="CWA25" s="1125"/>
      <c r="CWB25" s="1122"/>
      <c r="CWC25" s="1123"/>
      <c r="CWD25" s="1124"/>
      <c r="CWE25" s="1125"/>
      <c r="CWF25" s="1122"/>
      <c r="CWG25" s="1123"/>
      <c r="CWH25" s="1124"/>
      <c r="CWI25" s="1125"/>
      <c r="CWJ25" s="1122"/>
      <c r="CWK25" s="1123"/>
      <c r="CWL25" s="1124"/>
      <c r="CWM25" s="1125"/>
      <c r="CWN25" s="1122"/>
      <c r="CWO25" s="1123"/>
      <c r="CWP25" s="1124"/>
      <c r="CWQ25" s="1125"/>
      <c r="CWR25" s="1122"/>
      <c r="CWS25" s="1123"/>
      <c r="CWT25" s="1124"/>
      <c r="CWU25" s="1125"/>
      <c r="CWV25" s="1122"/>
      <c r="CWW25" s="1123"/>
      <c r="CWX25" s="1124"/>
      <c r="CWY25" s="1125"/>
      <c r="CWZ25" s="1122"/>
      <c r="CXA25" s="1123"/>
      <c r="CXB25" s="1124"/>
      <c r="CXC25" s="1125"/>
      <c r="CXD25" s="1122"/>
      <c r="CXE25" s="1123"/>
      <c r="CXF25" s="1124"/>
      <c r="CXG25" s="1125"/>
      <c r="CXH25" s="1122"/>
      <c r="CXI25" s="1123"/>
      <c r="CXJ25" s="1124"/>
      <c r="CXK25" s="1125"/>
      <c r="CXL25" s="1122"/>
      <c r="CXM25" s="1123"/>
      <c r="CXN25" s="1124"/>
      <c r="CXO25" s="1125"/>
      <c r="CXP25" s="1122"/>
      <c r="CXQ25" s="1123"/>
      <c r="CXR25" s="1124"/>
      <c r="CXS25" s="1125"/>
      <c r="CXT25" s="1122"/>
      <c r="CXU25" s="1123"/>
      <c r="CXV25" s="1124"/>
      <c r="CXW25" s="1125"/>
      <c r="CXX25" s="1122"/>
      <c r="CXY25" s="1123"/>
      <c r="CXZ25" s="1124"/>
      <c r="CYA25" s="1125"/>
      <c r="CYB25" s="1122"/>
      <c r="CYC25" s="1123"/>
      <c r="CYD25" s="1124"/>
      <c r="CYE25" s="1125"/>
      <c r="CYF25" s="1122"/>
      <c r="CYG25" s="1123"/>
      <c r="CYH25" s="1124"/>
      <c r="CYI25" s="1125"/>
      <c r="CYJ25" s="1122"/>
      <c r="CYK25" s="1123"/>
      <c r="CYL25" s="1124"/>
      <c r="CYM25" s="1125"/>
      <c r="CYN25" s="1122"/>
      <c r="CYO25" s="1123"/>
      <c r="CYP25" s="1124"/>
      <c r="CYQ25" s="1125"/>
      <c r="CYR25" s="1122"/>
      <c r="CYS25" s="1123"/>
      <c r="CYT25" s="1124"/>
      <c r="CYU25" s="1125"/>
      <c r="CYV25" s="1122"/>
      <c r="CYW25" s="1123"/>
      <c r="CYX25" s="1124"/>
      <c r="CYY25" s="1125"/>
      <c r="CYZ25" s="1122"/>
      <c r="CZA25" s="1123"/>
      <c r="CZB25" s="1124"/>
      <c r="CZC25" s="1125"/>
      <c r="CZD25" s="1122"/>
      <c r="CZE25" s="1123"/>
      <c r="CZF25" s="1124"/>
      <c r="CZG25" s="1125"/>
      <c r="CZH25" s="1122"/>
      <c r="CZI25" s="1123"/>
      <c r="CZJ25" s="1124"/>
      <c r="CZK25" s="1125"/>
      <c r="CZL25" s="1122"/>
      <c r="CZM25" s="1123"/>
      <c r="CZN25" s="1124"/>
      <c r="CZO25" s="1125"/>
      <c r="CZP25" s="1122"/>
      <c r="CZQ25" s="1123"/>
      <c r="CZR25" s="1124"/>
      <c r="CZS25" s="1125"/>
      <c r="CZT25" s="1122"/>
      <c r="CZU25" s="1123"/>
      <c r="CZV25" s="1124"/>
      <c r="CZW25" s="1125"/>
      <c r="CZX25" s="1122"/>
      <c r="CZY25" s="1123"/>
      <c r="CZZ25" s="1124"/>
      <c r="DAA25" s="1125"/>
      <c r="DAB25" s="1122"/>
      <c r="DAC25" s="1123"/>
      <c r="DAD25" s="1124"/>
      <c r="DAE25" s="1125"/>
      <c r="DAF25" s="1122"/>
      <c r="DAG25" s="1123"/>
      <c r="DAH25" s="1124"/>
      <c r="DAI25" s="1125"/>
      <c r="DAJ25" s="1122"/>
      <c r="DAK25" s="1123"/>
      <c r="DAL25" s="1124"/>
      <c r="DAM25" s="1125"/>
      <c r="DAN25" s="1122"/>
      <c r="DAO25" s="1123"/>
      <c r="DAP25" s="1124"/>
      <c r="DAQ25" s="1125"/>
      <c r="DAR25" s="1122"/>
      <c r="DAS25" s="1123"/>
      <c r="DAT25" s="1124"/>
      <c r="DAU25" s="1125"/>
      <c r="DAV25" s="1122"/>
      <c r="DAW25" s="1123"/>
      <c r="DAX25" s="1124"/>
      <c r="DAY25" s="1125"/>
      <c r="DAZ25" s="1122"/>
      <c r="DBA25" s="1123"/>
      <c r="DBB25" s="1124"/>
      <c r="DBC25" s="1125"/>
      <c r="DBD25" s="1122"/>
      <c r="DBE25" s="1123"/>
      <c r="DBF25" s="1124"/>
      <c r="DBG25" s="1125"/>
      <c r="DBH25" s="1122"/>
      <c r="DBI25" s="1123"/>
      <c r="DBJ25" s="1124"/>
      <c r="DBK25" s="1125"/>
      <c r="DBL25" s="1122"/>
      <c r="DBM25" s="1123"/>
      <c r="DBN25" s="1124"/>
      <c r="DBO25" s="1125"/>
      <c r="DBP25" s="1122"/>
      <c r="DBQ25" s="1123"/>
      <c r="DBR25" s="1124"/>
      <c r="DBS25" s="1125"/>
      <c r="DBT25" s="1122"/>
      <c r="DBU25" s="1123"/>
      <c r="DBV25" s="1124"/>
      <c r="DBW25" s="1125"/>
      <c r="DBX25" s="1122"/>
      <c r="DBY25" s="1123"/>
      <c r="DBZ25" s="1124"/>
      <c r="DCA25" s="1125"/>
      <c r="DCB25" s="1122"/>
      <c r="DCC25" s="1123"/>
      <c r="DCD25" s="1124"/>
      <c r="DCE25" s="1125"/>
      <c r="DCF25" s="1122"/>
      <c r="DCG25" s="1123"/>
      <c r="DCH25" s="1124"/>
      <c r="DCI25" s="1125"/>
      <c r="DCJ25" s="1122"/>
      <c r="DCK25" s="1123"/>
      <c r="DCL25" s="1124"/>
      <c r="DCM25" s="1125"/>
      <c r="DCN25" s="1122"/>
      <c r="DCO25" s="1123"/>
      <c r="DCP25" s="1124"/>
      <c r="DCQ25" s="1125"/>
      <c r="DCR25" s="1122"/>
      <c r="DCS25" s="1123"/>
      <c r="DCT25" s="1124"/>
      <c r="DCU25" s="1125"/>
      <c r="DCV25" s="1122"/>
      <c r="DCW25" s="1123"/>
      <c r="DCX25" s="1124"/>
      <c r="DCY25" s="1125"/>
      <c r="DCZ25" s="1122"/>
      <c r="DDA25" s="1123"/>
      <c r="DDB25" s="1124"/>
      <c r="DDC25" s="1125"/>
      <c r="DDD25" s="1122"/>
      <c r="DDE25" s="1123"/>
      <c r="DDF25" s="1124"/>
      <c r="DDG25" s="1125"/>
      <c r="DDH25" s="1122"/>
      <c r="DDI25" s="1123"/>
      <c r="DDJ25" s="1124"/>
      <c r="DDK25" s="1125"/>
      <c r="DDL25" s="1122"/>
      <c r="DDM25" s="1123"/>
      <c r="DDN25" s="1124"/>
      <c r="DDO25" s="1125"/>
      <c r="DDP25" s="1122"/>
      <c r="DDQ25" s="1123"/>
      <c r="DDR25" s="1124"/>
      <c r="DDS25" s="1125"/>
      <c r="DDT25" s="1122"/>
      <c r="DDU25" s="1123"/>
      <c r="DDV25" s="1124"/>
      <c r="DDW25" s="1125"/>
      <c r="DDX25" s="1122"/>
      <c r="DDY25" s="1123"/>
      <c r="DDZ25" s="1124"/>
      <c r="DEA25" s="1125"/>
      <c r="DEB25" s="1122"/>
      <c r="DEC25" s="1123"/>
      <c r="DED25" s="1124"/>
      <c r="DEE25" s="1125"/>
      <c r="DEF25" s="1122"/>
      <c r="DEG25" s="1123"/>
      <c r="DEH25" s="1124"/>
      <c r="DEI25" s="1125"/>
      <c r="DEJ25" s="1122"/>
      <c r="DEK25" s="1123"/>
      <c r="DEL25" s="1124"/>
      <c r="DEM25" s="1125"/>
      <c r="DEN25" s="1122"/>
      <c r="DEO25" s="1123"/>
      <c r="DEP25" s="1124"/>
      <c r="DEQ25" s="1125"/>
      <c r="DER25" s="1122"/>
      <c r="DES25" s="1123"/>
      <c r="DET25" s="1124"/>
      <c r="DEU25" s="1125"/>
      <c r="DEV25" s="1122"/>
      <c r="DEW25" s="1123"/>
      <c r="DEX25" s="1124"/>
      <c r="DEY25" s="1125"/>
      <c r="DEZ25" s="1122"/>
      <c r="DFA25" s="1123"/>
      <c r="DFB25" s="1124"/>
      <c r="DFC25" s="1125"/>
      <c r="DFD25" s="1122"/>
      <c r="DFE25" s="1123"/>
      <c r="DFF25" s="1124"/>
      <c r="DFG25" s="1125"/>
      <c r="DFH25" s="1122"/>
      <c r="DFI25" s="1123"/>
      <c r="DFJ25" s="1124"/>
      <c r="DFK25" s="1125"/>
      <c r="DFL25" s="1122"/>
      <c r="DFM25" s="1123"/>
      <c r="DFN25" s="1124"/>
      <c r="DFO25" s="1125"/>
      <c r="DFP25" s="1122"/>
      <c r="DFQ25" s="1123"/>
      <c r="DFR25" s="1124"/>
      <c r="DFS25" s="1125"/>
      <c r="DFT25" s="1122"/>
      <c r="DFU25" s="1123"/>
      <c r="DFV25" s="1124"/>
      <c r="DFW25" s="1125"/>
      <c r="DFX25" s="1122"/>
      <c r="DFY25" s="1123"/>
      <c r="DFZ25" s="1124"/>
      <c r="DGA25" s="1125"/>
      <c r="DGB25" s="1122"/>
      <c r="DGC25" s="1123"/>
      <c r="DGD25" s="1124"/>
      <c r="DGE25" s="1125"/>
      <c r="DGF25" s="1122"/>
      <c r="DGG25" s="1123"/>
      <c r="DGH25" s="1124"/>
      <c r="DGI25" s="1125"/>
      <c r="DGJ25" s="1122"/>
      <c r="DGK25" s="1123"/>
      <c r="DGL25" s="1124"/>
      <c r="DGM25" s="1125"/>
      <c r="DGN25" s="1122"/>
      <c r="DGO25" s="1123"/>
      <c r="DGP25" s="1124"/>
      <c r="DGQ25" s="1125"/>
      <c r="DGR25" s="1122"/>
      <c r="DGS25" s="1123"/>
      <c r="DGT25" s="1124"/>
      <c r="DGU25" s="1125"/>
      <c r="DGV25" s="1122"/>
      <c r="DGW25" s="1123"/>
      <c r="DGX25" s="1124"/>
      <c r="DGY25" s="1125"/>
      <c r="DGZ25" s="1122"/>
      <c r="DHA25" s="1123"/>
      <c r="DHB25" s="1124"/>
      <c r="DHC25" s="1125"/>
      <c r="DHD25" s="1122"/>
      <c r="DHE25" s="1123"/>
      <c r="DHF25" s="1124"/>
      <c r="DHG25" s="1125"/>
      <c r="DHH25" s="1122"/>
      <c r="DHI25" s="1123"/>
      <c r="DHJ25" s="1124"/>
      <c r="DHK25" s="1125"/>
      <c r="DHL25" s="1122"/>
      <c r="DHM25" s="1123"/>
      <c r="DHN25" s="1124"/>
      <c r="DHO25" s="1125"/>
      <c r="DHP25" s="1122"/>
      <c r="DHQ25" s="1123"/>
      <c r="DHR25" s="1124"/>
      <c r="DHS25" s="1125"/>
      <c r="DHT25" s="1122"/>
      <c r="DHU25" s="1123"/>
      <c r="DHV25" s="1124"/>
      <c r="DHW25" s="1125"/>
      <c r="DHX25" s="1122"/>
      <c r="DHY25" s="1123"/>
      <c r="DHZ25" s="1124"/>
      <c r="DIA25" s="1125"/>
      <c r="DIB25" s="1122"/>
      <c r="DIC25" s="1123"/>
      <c r="DID25" s="1124"/>
      <c r="DIE25" s="1125"/>
      <c r="DIF25" s="1122"/>
      <c r="DIG25" s="1123"/>
      <c r="DIH25" s="1124"/>
      <c r="DII25" s="1125"/>
      <c r="DIJ25" s="1122"/>
      <c r="DIK25" s="1123"/>
      <c r="DIL25" s="1124"/>
      <c r="DIM25" s="1125"/>
      <c r="DIN25" s="1122"/>
      <c r="DIO25" s="1123"/>
      <c r="DIP25" s="1124"/>
      <c r="DIQ25" s="1125"/>
      <c r="DIR25" s="1122"/>
      <c r="DIS25" s="1123"/>
      <c r="DIT25" s="1124"/>
      <c r="DIU25" s="1125"/>
      <c r="DIV25" s="1122"/>
      <c r="DIW25" s="1123"/>
      <c r="DIX25" s="1124"/>
      <c r="DIY25" s="1125"/>
      <c r="DIZ25" s="1122"/>
      <c r="DJA25" s="1123"/>
      <c r="DJB25" s="1124"/>
      <c r="DJC25" s="1125"/>
      <c r="DJD25" s="1122"/>
      <c r="DJE25" s="1123"/>
      <c r="DJF25" s="1124"/>
      <c r="DJG25" s="1125"/>
      <c r="DJH25" s="1122"/>
      <c r="DJI25" s="1123"/>
      <c r="DJJ25" s="1124"/>
      <c r="DJK25" s="1125"/>
      <c r="DJL25" s="1122"/>
      <c r="DJM25" s="1123"/>
      <c r="DJN25" s="1124"/>
      <c r="DJO25" s="1125"/>
      <c r="DJP25" s="1122"/>
      <c r="DJQ25" s="1123"/>
      <c r="DJR25" s="1124"/>
      <c r="DJS25" s="1125"/>
      <c r="DJT25" s="1122"/>
      <c r="DJU25" s="1123"/>
      <c r="DJV25" s="1124"/>
      <c r="DJW25" s="1125"/>
      <c r="DJX25" s="1122"/>
      <c r="DJY25" s="1123"/>
      <c r="DJZ25" s="1124"/>
      <c r="DKA25" s="1125"/>
      <c r="DKB25" s="1122"/>
      <c r="DKC25" s="1123"/>
      <c r="DKD25" s="1124"/>
      <c r="DKE25" s="1125"/>
      <c r="DKF25" s="1122"/>
      <c r="DKG25" s="1123"/>
      <c r="DKH25" s="1124"/>
      <c r="DKI25" s="1125"/>
      <c r="DKJ25" s="1122"/>
      <c r="DKK25" s="1123"/>
      <c r="DKL25" s="1124"/>
      <c r="DKM25" s="1125"/>
      <c r="DKN25" s="1122"/>
      <c r="DKO25" s="1123"/>
      <c r="DKP25" s="1124"/>
      <c r="DKQ25" s="1125"/>
      <c r="DKR25" s="1122"/>
      <c r="DKS25" s="1123"/>
      <c r="DKT25" s="1124"/>
      <c r="DKU25" s="1125"/>
      <c r="DKV25" s="1122"/>
      <c r="DKW25" s="1123"/>
      <c r="DKX25" s="1124"/>
      <c r="DKY25" s="1125"/>
      <c r="DKZ25" s="1122"/>
      <c r="DLA25" s="1123"/>
      <c r="DLB25" s="1124"/>
      <c r="DLC25" s="1125"/>
      <c r="DLD25" s="1122"/>
      <c r="DLE25" s="1123"/>
      <c r="DLF25" s="1124"/>
      <c r="DLG25" s="1125"/>
      <c r="DLH25" s="1122"/>
      <c r="DLI25" s="1123"/>
      <c r="DLJ25" s="1124"/>
      <c r="DLK25" s="1125"/>
      <c r="DLL25" s="1122"/>
      <c r="DLM25" s="1123"/>
      <c r="DLN25" s="1124"/>
      <c r="DLO25" s="1125"/>
      <c r="DLP25" s="1122"/>
      <c r="DLQ25" s="1123"/>
      <c r="DLR25" s="1124"/>
      <c r="DLS25" s="1125"/>
      <c r="DLT25" s="1122"/>
      <c r="DLU25" s="1123"/>
      <c r="DLV25" s="1124"/>
      <c r="DLW25" s="1125"/>
      <c r="DLX25" s="1122"/>
      <c r="DLY25" s="1123"/>
      <c r="DLZ25" s="1124"/>
      <c r="DMA25" s="1125"/>
      <c r="DMB25" s="1122"/>
      <c r="DMC25" s="1123"/>
      <c r="DMD25" s="1124"/>
      <c r="DME25" s="1125"/>
      <c r="DMF25" s="1122"/>
      <c r="DMG25" s="1123"/>
      <c r="DMH25" s="1124"/>
      <c r="DMI25" s="1125"/>
      <c r="DMJ25" s="1122"/>
      <c r="DMK25" s="1123"/>
      <c r="DML25" s="1124"/>
      <c r="DMM25" s="1125"/>
      <c r="DMN25" s="1122"/>
      <c r="DMO25" s="1123"/>
      <c r="DMP25" s="1124"/>
      <c r="DMQ25" s="1125"/>
      <c r="DMR25" s="1122"/>
      <c r="DMS25" s="1123"/>
      <c r="DMT25" s="1124"/>
      <c r="DMU25" s="1125"/>
      <c r="DMV25" s="1122"/>
      <c r="DMW25" s="1123"/>
      <c r="DMX25" s="1124"/>
      <c r="DMY25" s="1125"/>
      <c r="DMZ25" s="1122"/>
      <c r="DNA25" s="1123"/>
      <c r="DNB25" s="1124"/>
      <c r="DNC25" s="1125"/>
      <c r="DND25" s="1122"/>
      <c r="DNE25" s="1123"/>
      <c r="DNF25" s="1124"/>
      <c r="DNG25" s="1125"/>
      <c r="DNH25" s="1122"/>
      <c r="DNI25" s="1123"/>
      <c r="DNJ25" s="1124"/>
      <c r="DNK25" s="1125"/>
      <c r="DNL25" s="1122"/>
      <c r="DNM25" s="1123"/>
      <c r="DNN25" s="1124"/>
      <c r="DNO25" s="1125"/>
      <c r="DNP25" s="1122"/>
      <c r="DNQ25" s="1123"/>
      <c r="DNR25" s="1124"/>
      <c r="DNS25" s="1125"/>
      <c r="DNT25" s="1122"/>
      <c r="DNU25" s="1123"/>
      <c r="DNV25" s="1124"/>
      <c r="DNW25" s="1125"/>
      <c r="DNX25" s="1122"/>
      <c r="DNY25" s="1123"/>
      <c r="DNZ25" s="1124"/>
      <c r="DOA25" s="1125"/>
      <c r="DOB25" s="1122"/>
      <c r="DOC25" s="1123"/>
      <c r="DOD25" s="1124"/>
      <c r="DOE25" s="1125"/>
      <c r="DOF25" s="1122"/>
      <c r="DOG25" s="1123"/>
      <c r="DOH25" s="1124"/>
      <c r="DOI25" s="1125"/>
      <c r="DOJ25" s="1122"/>
      <c r="DOK25" s="1123"/>
      <c r="DOL25" s="1124"/>
      <c r="DOM25" s="1125"/>
      <c r="DON25" s="1122"/>
      <c r="DOO25" s="1123"/>
      <c r="DOP25" s="1124"/>
      <c r="DOQ25" s="1125"/>
      <c r="DOR25" s="1122"/>
      <c r="DOS25" s="1123"/>
      <c r="DOT25" s="1124"/>
      <c r="DOU25" s="1125"/>
      <c r="DOV25" s="1122"/>
      <c r="DOW25" s="1123"/>
      <c r="DOX25" s="1124"/>
      <c r="DOY25" s="1125"/>
      <c r="DOZ25" s="1122"/>
      <c r="DPA25" s="1123"/>
      <c r="DPB25" s="1124"/>
      <c r="DPC25" s="1125"/>
      <c r="DPD25" s="1122"/>
      <c r="DPE25" s="1123"/>
      <c r="DPF25" s="1124"/>
      <c r="DPG25" s="1125"/>
      <c r="DPH25" s="1122"/>
      <c r="DPI25" s="1123"/>
      <c r="DPJ25" s="1124"/>
      <c r="DPK25" s="1125"/>
      <c r="DPL25" s="1122"/>
      <c r="DPM25" s="1123"/>
      <c r="DPN25" s="1124"/>
      <c r="DPO25" s="1125"/>
      <c r="DPP25" s="1122"/>
      <c r="DPQ25" s="1123"/>
      <c r="DPR25" s="1124"/>
      <c r="DPS25" s="1125"/>
      <c r="DPT25" s="1122"/>
      <c r="DPU25" s="1123"/>
      <c r="DPV25" s="1124"/>
      <c r="DPW25" s="1125"/>
      <c r="DPX25" s="1122"/>
      <c r="DPY25" s="1123"/>
      <c r="DPZ25" s="1124"/>
      <c r="DQA25" s="1125"/>
      <c r="DQB25" s="1122"/>
      <c r="DQC25" s="1123"/>
      <c r="DQD25" s="1124"/>
      <c r="DQE25" s="1125"/>
      <c r="DQF25" s="1122"/>
      <c r="DQG25" s="1123"/>
      <c r="DQH25" s="1124"/>
      <c r="DQI25" s="1125"/>
      <c r="DQJ25" s="1122"/>
      <c r="DQK25" s="1123"/>
      <c r="DQL25" s="1124"/>
      <c r="DQM25" s="1125"/>
      <c r="DQN25" s="1122"/>
      <c r="DQO25" s="1123"/>
      <c r="DQP25" s="1124"/>
      <c r="DQQ25" s="1125"/>
      <c r="DQR25" s="1122"/>
      <c r="DQS25" s="1123"/>
      <c r="DQT25" s="1124"/>
      <c r="DQU25" s="1125"/>
      <c r="DQV25" s="1122"/>
      <c r="DQW25" s="1123"/>
      <c r="DQX25" s="1124"/>
      <c r="DQY25" s="1125"/>
      <c r="DQZ25" s="1122"/>
      <c r="DRA25" s="1123"/>
      <c r="DRB25" s="1124"/>
      <c r="DRC25" s="1125"/>
      <c r="DRD25" s="1122"/>
      <c r="DRE25" s="1123"/>
      <c r="DRF25" s="1124"/>
      <c r="DRG25" s="1125"/>
      <c r="DRH25" s="1122"/>
      <c r="DRI25" s="1123"/>
      <c r="DRJ25" s="1124"/>
      <c r="DRK25" s="1125"/>
      <c r="DRL25" s="1122"/>
      <c r="DRM25" s="1123"/>
      <c r="DRN25" s="1124"/>
      <c r="DRO25" s="1125"/>
      <c r="DRP25" s="1122"/>
      <c r="DRQ25" s="1123"/>
      <c r="DRR25" s="1124"/>
      <c r="DRS25" s="1125"/>
      <c r="DRT25" s="1122"/>
      <c r="DRU25" s="1123"/>
      <c r="DRV25" s="1124"/>
      <c r="DRW25" s="1125"/>
      <c r="DRX25" s="1122"/>
      <c r="DRY25" s="1123"/>
      <c r="DRZ25" s="1124"/>
      <c r="DSA25" s="1125"/>
      <c r="DSB25" s="1122"/>
      <c r="DSC25" s="1123"/>
      <c r="DSD25" s="1124"/>
      <c r="DSE25" s="1125"/>
      <c r="DSF25" s="1122"/>
      <c r="DSG25" s="1123"/>
      <c r="DSH25" s="1124"/>
      <c r="DSI25" s="1125"/>
      <c r="DSJ25" s="1122"/>
      <c r="DSK25" s="1123"/>
      <c r="DSL25" s="1124"/>
      <c r="DSM25" s="1125"/>
      <c r="DSN25" s="1122"/>
      <c r="DSO25" s="1123"/>
      <c r="DSP25" s="1124"/>
      <c r="DSQ25" s="1125"/>
      <c r="DSR25" s="1122"/>
      <c r="DSS25" s="1123"/>
      <c r="DST25" s="1124"/>
      <c r="DSU25" s="1125"/>
      <c r="DSV25" s="1122"/>
      <c r="DSW25" s="1123"/>
      <c r="DSX25" s="1124"/>
      <c r="DSY25" s="1125"/>
      <c r="DSZ25" s="1122"/>
      <c r="DTA25" s="1123"/>
      <c r="DTB25" s="1124"/>
      <c r="DTC25" s="1125"/>
      <c r="DTD25" s="1122"/>
      <c r="DTE25" s="1123"/>
      <c r="DTF25" s="1124"/>
      <c r="DTG25" s="1125"/>
      <c r="DTH25" s="1122"/>
      <c r="DTI25" s="1123"/>
      <c r="DTJ25" s="1124"/>
      <c r="DTK25" s="1125"/>
      <c r="DTL25" s="1122"/>
      <c r="DTM25" s="1123"/>
      <c r="DTN25" s="1124"/>
      <c r="DTO25" s="1125"/>
      <c r="DTP25" s="1122"/>
      <c r="DTQ25" s="1123"/>
      <c r="DTR25" s="1124"/>
      <c r="DTS25" s="1125"/>
      <c r="DTT25" s="1122"/>
      <c r="DTU25" s="1123"/>
      <c r="DTV25" s="1124"/>
      <c r="DTW25" s="1125"/>
      <c r="DTX25" s="1122"/>
      <c r="DTY25" s="1123"/>
      <c r="DTZ25" s="1124"/>
      <c r="DUA25" s="1125"/>
      <c r="DUB25" s="1122"/>
      <c r="DUC25" s="1123"/>
      <c r="DUD25" s="1124"/>
      <c r="DUE25" s="1125"/>
      <c r="DUF25" s="1122"/>
      <c r="DUG25" s="1123"/>
      <c r="DUH25" s="1124"/>
      <c r="DUI25" s="1125"/>
      <c r="DUJ25" s="1122"/>
      <c r="DUK25" s="1123"/>
      <c r="DUL25" s="1124"/>
      <c r="DUM25" s="1125"/>
      <c r="DUN25" s="1122"/>
      <c r="DUO25" s="1123"/>
      <c r="DUP25" s="1124"/>
      <c r="DUQ25" s="1125"/>
      <c r="DUR25" s="1122"/>
      <c r="DUS25" s="1123"/>
      <c r="DUT25" s="1124"/>
      <c r="DUU25" s="1125"/>
      <c r="DUV25" s="1122"/>
      <c r="DUW25" s="1123"/>
      <c r="DUX25" s="1124"/>
      <c r="DUY25" s="1125"/>
      <c r="DUZ25" s="1122"/>
      <c r="DVA25" s="1123"/>
      <c r="DVB25" s="1124"/>
      <c r="DVC25" s="1125"/>
      <c r="DVD25" s="1122"/>
      <c r="DVE25" s="1123"/>
      <c r="DVF25" s="1124"/>
      <c r="DVG25" s="1125"/>
      <c r="DVH25" s="1122"/>
      <c r="DVI25" s="1123"/>
      <c r="DVJ25" s="1124"/>
      <c r="DVK25" s="1125"/>
      <c r="DVL25" s="1122"/>
      <c r="DVM25" s="1123"/>
      <c r="DVN25" s="1124"/>
      <c r="DVO25" s="1125"/>
      <c r="DVP25" s="1122"/>
      <c r="DVQ25" s="1123"/>
      <c r="DVR25" s="1124"/>
      <c r="DVS25" s="1125"/>
      <c r="DVT25" s="1122"/>
      <c r="DVU25" s="1123"/>
      <c r="DVV25" s="1124"/>
      <c r="DVW25" s="1125"/>
      <c r="DVX25" s="1122"/>
      <c r="DVY25" s="1123"/>
      <c r="DVZ25" s="1124"/>
      <c r="DWA25" s="1125"/>
      <c r="DWB25" s="1122"/>
      <c r="DWC25" s="1123"/>
      <c r="DWD25" s="1124"/>
      <c r="DWE25" s="1125"/>
      <c r="DWF25" s="1122"/>
      <c r="DWG25" s="1123"/>
      <c r="DWH25" s="1124"/>
      <c r="DWI25" s="1125"/>
      <c r="DWJ25" s="1122"/>
      <c r="DWK25" s="1123"/>
      <c r="DWL25" s="1124"/>
      <c r="DWM25" s="1125"/>
      <c r="DWN25" s="1122"/>
      <c r="DWO25" s="1123"/>
      <c r="DWP25" s="1124"/>
      <c r="DWQ25" s="1125"/>
      <c r="DWR25" s="1122"/>
      <c r="DWS25" s="1123"/>
      <c r="DWT25" s="1124"/>
      <c r="DWU25" s="1125"/>
      <c r="DWV25" s="1122"/>
      <c r="DWW25" s="1123"/>
      <c r="DWX25" s="1124"/>
      <c r="DWY25" s="1125"/>
      <c r="DWZ25" s="1122"/>
      <c r="DXA25" s="1123"/>
      <c r="DXB25" s="1124"/>
      <c r="DXC25" s="1125"/>
      <c r="DXD25" s="1122"/>
      <c r="DXE25" s="1123"/>
      <c r="DXF25" s="1124"/>
      <c r="DXG25" s="1125"/>
      <c r="DXH25" s="1122"/>
      <c r="DXI25" s="1123"/>
      <c r="DXJ25" s="1124"/>
      <c r="DXK25" s="1125"/>
      <c r="DXL25" s="1122"/>
      <c r="DXM25" s="1123"/>
      <c r="DXN25" s="1124"/>
      <c r="DXO25" s="1125"/>
      <c r="DXP25" s="1122"/>
      <c r="DXQ25" s="1123"/>
      <c r="DXR25" s="1124"/>
      <c r="DXS25" s="1125"/>
      <c r="DXT25" s="1122"/>
      <c r="DXU25" s="1123"/>
      <c r="DXV25" s="1124"/>
      <c r="DXW25" s="1125"/>
      <c r="DXX25" s="1122"/>
      <c r="DXY25" s="1123"/>
      <c r="DXZ25" s="1124"/>
      <c r="DYA25" s="1125"/>
      <c r="DYB25" s="1122"/>
      <c r="DYC25" s="1123"/>
      <c r="DYD25" s="1124"/>
      <c r="DYE25" s="1125"/>
      <c r="DYF25" s="1122"/>
      <c r="DYG25" s="1123"/>
      <c r="DYH25" s="1124"/>
      <c r="DYI25" s="1125"/>
      <c r="DYJ25" s="1122"/>
      <c r="DYK25" s="1123"/>
      <c r="DYL25" s="1124"/>
      <c r="DYM25" s="1125"/>
      <c r="DYN25" s="1122"/>
      <c r="DYO25" s="1123"/>
      <c r="DYP25" s="1124"/>
      <c r="DYQ25" s="1125"/>
      <c r="DYR25" s="1122"/>
      <c r="DYS25" s="1123"/>
      <c r="DYT25" s="1124"/>
      <c r="DYU25" s="1125"/>
      <c r="DYV25" s="1122"/>
      <c r="DYW25" s="1123"/>
      <c r="DYX25" s="1124"/>
      <c r="DYY25" s="1125"/>
      <c r="DYZ25" s="1122"/>
      <c r="DZA25" s="1123"/>
      <c r="DZB25" s="1124"/>
      <c r="DZC25" s="1125"/>
      <c r="DZD25" s="1122"/>
      <c r="DZE25" s="1123"/>
      <c r="DZF25" s="1124"/>
      <c r="DZG25" s="1125"/>
      <c r="DZH25" s="1122"/>
      <c r="DZI25" s="1123"/>
      <c r="DZJ25" s="1124"/>
      <c r="DZK25" s="1125"/>
      <c r="DZL25" s="1122"/>
      <c r="DZM25" s="1123"/>
      <c r="DZN25" s="1124"/>
      <c r="DZO25" s="1125"/>
      <c r="DZP25" s="1122"/>
      <c r="DZQ25" s="1123"/>
      <c r="DZR25" s="1124"/>
      <c r="DZS25" s="1125"/>
      <c r="DZT25" s="1122"/>
      <c r="DZU25" s="1123"/>
      <c r="DZV25" s="1124"/>
      <c r="DZW25" s="1125"/>
      <c r="DZX25" s="1122"/>
      <c r="DZY25" s="1123"/>
      <c r="DZZ25" s="1124"/>
      <c r="EAA25" s="1125"/>
      <c r="EAB25" s="1122"/>
      <c r="EAC25" s="1123"/>
      <c r="EAD25" s="1124"/>
      <c r="EAE25" s="1125"/>
      <c r="EAF25" s="1122"/>
      <c r="EAG25" s="1123"/>
      <c r="EAH25" s="1124"/>
      <c r="EAI25" s="1125"/>
      <c r="EAJ25" s="1122"/>
      <c r="EAK25" s="1123"/>
      <c r="EAL25" s="1124"/>
      <c r="EAM25" s="1125"/>
      <c r="EAN25" s="1122"/>
      <c r="EAO25" s="1123"/>
      <c r="EAP25" s="1124"/>
      <c r="EAQ25" s="1125"/>
      <c r="EAR25" s="1122"/>
      <c r="EAS25" s="1123"/>
      <c r="EAT25" s="1124"/>
      <c r="EAU25" s="1125"/>
      <c r="EAV25" s="1122"/>
      <c r="EAW25" s="1123"/>
      <c r="EAX25" s="1124"/>
      <c r="EAY25" s="1125"/>
      <c r="EAZ25" s="1122"/>
      <c r="EBA25" s="1123"/>
      <c r="EBB25" s="1124"/>
      <c r="EBC25" s="1125"/>
      <c r="EBD25" s="1122"/>
      <c r="EBE25" s="1123"/>
      <c r="EBF25" s="1124"/>
      <c r="EBG25" s="1125"/>
      <c r="EBH25" s="1122"/>
      <c r="EBI25" s="1123"/>
      <c r="EBJ25" s="1124"/>
      <c r="EBK25" s="1125"/>
      <c r="EBL25" s="1122"/>
      <c r="EBM25" s="1123"/>
      <c r="EBN25" s="1124"/>
      <c r="EBO25" s="1125"/>
      <c r="EBP25" s="1122"/>
      <c r="EBQ25" s="1123"/>
      <c r="EBR25" s="1124"/>
      <c r="EBS25" s="1125"/>
      <c r="EBT25" s="1122"/>
      <c r="EBU25" s="1123"/>
      <c r="EBV25" s="1124"/>
      <c r="EBW25" s="1125"/>
      <c r="EBX25" s="1122"/>
      <c r="EBY25" s="1123"/>
      <c r="EBZ25" s="1124"/>
      <c r="ECA25" s="1125"/>
      <c r="ECB25" s="1122"/>
      <c r="ECC25" s="1123"/>
      <c r="ECD25" s="1124"/>
      <c r="ECE25" s="1125"/>
      <c r="ECF25" s="1122"/>
      <c r="ECG25" s="1123"/>
      <c r="ECH25" s="1124"/>
      <c r="ECI25" s="1125"/>
      <c r="ECJ25" s="1122"/>
      <c r="ECK25" s="1123"/>
      <c r="ECL25" s="1124"/>
      <c r="ECM25" s="1125"/>
      <c r="ECN25" s="1122"/>
      <c r="ECO25" s="1123"/>
      <c r="ECP25" s="1124"/>
      <c r="ECQ25" s="1125"/>
      <c r="ECR25" s="1122"/>
      <c r="ECS25" s="1123"/>
      <c r="ECT25" s="1124"/>
      <c r="ECU25" s="1125"/>
      <c r="ECV25" s="1122"/>
      <c r="ECW25" s="1123"/>
      <c r="ECX25" s="1124"/>
      <c r="ECY25" s="1125"/>
      <c r="ECZ25" s="1122"/>
      <c r="EDA25" s="1123"/>
      <c r="EDB25" s="1124"/>
      <c r="EDC25" s="1125"/>
      <c r="EDD25" s="1122"/>
      <c r="EDE25" s="1123"/>
      <c r="EDF25" s="1124"/>
      <c r="EDG25" s="1125"/>
      <c r="EDH25" s="1122"/>
      <c r="EDI25" s="1123"/>
      <c r="EDJ25" s="1124"/>
      <c r="EDK25" s="1125"/>
      <c r="EDL25" s="1122"/>
      <c r="EDM25" s="1123"/>
      <c r="EDN25" s="1124"/>
      <c r="EDO25" s="1125"/>
      <c r="EDP25" s="1122"/>
      <c r="EDQ25" s="1123"/>
      <c r="EDR25" s="1124"/>
      <c r="EDS25" s="1125"/>
      <c r="EDT25" s="1122"/>
      <c r="EDU25" s="1123"/>
      <c r="EDV25" s="1124"/>
      <c r="EDW25" s="1125"/>
      <c r="EDX25" s="1122"/>
      <c r="EDY25" s="1123"/>
      <c r="EDZ25" s="1124"/>
      <c r="EEA25" s="1125"/>
      <c r="EEB25" s="1122"/>
      <c r="EEC25" s="1123"/>
      <c r="EED25" s="1124"/>
      <c r="EEE25" s="1125"/>
      <c r="EEF25" s="1122"/>
      <c r="EEG25" s="1123"/>
      <c r="EEH25" s="1124"/>
      <c r="EEI25" s="1125"/>
      <c r="EEJ25" s="1122"/>
      <c r="EEK25" s="1123"/>
      <c r="EEL25" s="1124"/>
      <c r="EEM25" s="1125"/>
      <c r="EEN25" s="1122"/>
      <c r="EEO25" s="1123"/>
      <c r="EEP25" s="1124"/>
      <c r="EEQ25" s="1125"/>
      <c r="EER25" s="1122"/>
      <c r="EES25" s="1123"/>
      <c r="EET25" s="1124"/>
      <c r="EEU25" s="1125"/>
      <c r="EEV25" s="1122"/>
      <c r="EEW25" s="1123"/>
      <c r="EEX25" s="1124"/>
      <c r="EEY25" s="1125"/>
      <c r="EEZ25" s="1122"/>
      <c r="EFA25" s="1123"/>
      <c r="EFB25" s="1124"/>
      <c r="EFC25" s="1125"/>
      <c r="EFD25" s="1122"/>
      <c r="EFE25" s="1123"/>
      <c r="EFF25" s="1124"/>
      <c r="EFG25" s="1125"/>
      <c r="EFH25" s="1122"/>
      <c r="EFI25" s="1123"/>
      <c r="EFJ25" s="1124"/>
      <c r="EFK25" s="1125"/>
      <c r="EFL25" s="1122"/>
      <c r="EFM25" s="1123"/>
      <c r="EFN25" s="1124"/>
      <c r="EFO25" s="1125"/>
      <c r="EFP25" s="1122"/>
      <c r="EFQ25" s="1123"/>
      <c r="EFR25" s="1124"/>
      <c r="EFS25" s="1125"/>
      <c r="EFT25" s="1122"/>
      <c r="EFU25" s="1123"/>
      <c r="EFV25" s="1124"/>
      <c r="EFW25" s="1125"/>
      <c r="EFX25" s="1122"/>
      <c r="EFY25" s="1123"/>
      <c r="EFZ25" s="1124"/>
      <c r="EGA25" s="1125"/>
      <c r="EGB25" s="1122"/>
      <c r="EGC25" s="1123"/>
      <c r="EGD25" s="1124"/>
      <c r="EGE25" s="1125"/>
      <c r="EGF25" s="1122"/>
      <c r="EGG25" s="1123"/>
      <c r="EGH25" s="1124"/>
      <c r="EGI25" s="1125"/>
      <c r="EGJ25" s="1122"/>
      <c r="EGK25" s="1123"/>
      <c r="EGL25" s="1124"/>
      <c r="EGM25" s="1125"/>
      <c r="EGN25" s="1122"/>
      <c r="EGO25" s="1123"/>
      <c r="EGP25" s="1124"/>
      <c r="EGQ25" s="1125"/>
      <c r="EGR25" s="1122"/>
      <c r="EGS25" s="1123"/>
      <c r="EGT25" s="1124"/>
      <c r="EGU25" s="1125"/>
      <c r="EGV25" s="1122"/>
      <c r="EGW25" s="1123"/>
      <c r="EGX25" s="1124"/>
      <c r="EGY25" s="1125"/>
      <c r="EGZ25" s="1122"/>
      <c r="EHA25" s="1123"/>
      <c r="EHB25" s="1124"/>
      <c r="EHC25" s="1125"/>
      <c r="EHD25" s="1122"/>
      <c r="EHE25" s="1123"/>
      <c r="EHF25" s="1124"/>
      <c r="EHG25" s="1125"/>
      <c r="EHH25" s="1122"/>
      <c r="EHI25" s="1123"/>
      <c r="EHJ25" s="1124"/>
      <c r="EHK25" s="1125"/>
      <c r="EHL25" s="1122"/>
      <c r="EHM25" s="1123"/>
      <c r="EHN25" s="1124"/>
      <c r="EHO25" s="1125"/>
      <c r="EHP25" s="1122"/>
      <c r="EHQ25" s="1123"/>
      <c r="EHR25" s="1124"/>
      <c r="EHS25" s="1125"/>
      <c r="EHT25" s="1122"/>
      <c r="EHU25" s="1123"/>
      <c r="EHV25" s="1124"/>
      <c r="EHW25" s="1125"/>
      <c r="EHX25" s="1122"/>
      <c r="EHY25" s="1123"/>
      <c r="EHZ25" s="1124"/>
      <c r="EIA25" s="1125"/>
      <c r="EIB25" s="1122"/>
      <c r="EIC25" s="1123"/>
      <c r="EID25" s="1124"/>
      <c r="EIE25" s="1125"/>
      <c r="EIF25" s="1122"/>
      <c r="EIG25" s="1123"/>
      <c r="EIH25" s="1124"/>
      <c r="EII25" s="1125"/>
      <c r="EIJ25" s="1122"/>
      <c r="EIK25" s="1123"/>
      <c r="EIL25" s="1124"/>
      <c r="EIM25" s="1125"/>
      <c r="EIN25" s="1122"/>
      <c r="EIO25" s="1123"/>
      <c r="EIP25" s="1124"/>
      <c r="EIQ25" s="1125"/>
      <c r="EIR25" s="1122"/>
      <c r="EIS25" s="1123"/>
      <c r="EIT25" s="1124"/>
      <c r="EIU25" s="1125"/>
      <c r="EIV25" s="1122"/>
      <c r="EIW25" s="1123"/>
      <c r="EIX25" s="1124"/>
      <c r="EIY25" s="1125"/>
      <c r="EIZ25" s="1122"/>
      <c r="EJA25" s="1123"/>
      <c r="EJB25" s="1124"/>
      <c r="EJC25" s="1125"/>
      <c r="EJD25" s="1122"/>
      <c r="EJE25" s="1123"/>
      <c r="EJF25" s="1124"/>
      <c r="EJG25" s="1125"/>
      <c r="EJH25" s="1122"/>
      <c r="EJI25" s="1123"/>
      <c r="EJJ25" s="1124"/>
      <c r="EJK25" s="1125"/>
      <c r="EJL25" s="1122"/>
      <c r="EJM25" s="1123"/>
      <c r="EJN25" s="1124"/>
      <c r="EJO25" s="1125"/>
      <c r="EJP25" s="1122"/>
      <c r="EJQ25" s="1123"/>
      <c r="EJR25" s="1124"/>
      <c r="EJS25" s="1125"/>
      <c r="EJT25" s="1122"/>
      <c r="EJU25" s="1123"/>
      <c r="EJV25" s="1124"/>
      <c r="EJW25" s="1125"/>
      <c r="EJX25" s="1122"/>
      <c r="EJY25" s="1123"/>
      <c r="EJZ25" s="1124"/>
      <c r="EKA25" s="1125"/>
      <c r="EKB25" s="1122"/>
      <c r="EKC25" s="1123"/>
      <c r="EKD25" s="1124"/>
      <c r="EKE25" s="1125"/>
      <c r="EKF25" s="1122"/>
      <c r="EKG25" s="1123"/>
      <c r="EKH25" s="1124"/>
      <c r="EKI25" s="1125"/>
      <c r="EKJ25" s="1122"/>
      <c r="EKK25" s="1123"/>
      <c r="EKL25" s="1124"/>
      <c r="EKM25" s="1125"/>
      <c r="EKN25" s="1122"/>
      <c r="EKO25" s="1123"/>
      <c r="EKP25" s="1124"/>
      <c r="EKQ25" s="1125"/>
      <c r="EKR25" s="1122"/>
      <c r="EKS25" s="1123"/>
      <c r="EKT25" s="1124"/>
      <c r="EKU25" s="1125"/>
      <c r="EKV25" s="1122"/>
      <c r="EKW25" s="1123"/>
      <c r="EKX25" s="1124"/>
      <c r="EKY25" s="1125"/>
      <c r="EKZ25" s="1122"/>
      <c r="ELA25" s="1123"/>
      <c r="ELB25" s="1124"/>
      <c r="ELC25" s="1125"/>
      <c r="ELD25" s="1122"/>
      <c r="ELE25" s="1123"/>
      <c r="ELF25" s="1124"/>
      <c r="ELG25" s="1125"/>
      <c r="ELH25" s="1122"/>
      <c r="ELI25" s="1123"/>
      <c r="ELJ25" s="1124"/>
      <c r="ELK25" s="1125"/>
      <c r="ELL25" s="1122"/>
      <c r="ELM25" s="1123"/>
      <c r="ELN25" s="1124"/>
      <c r="ELO25" s="1125"/>
      <c r="ELP25" s="1122"/>
      <c r="ELQ25" s="1123"/>
      <c r="ELR25" s="1124"/>
      <c r="ELS25" s="1125"/>
      <c r="ELT25" s="1122"/>
      <c r="ELU25" s="1123"/>
      <c r="ELV25" s="1124"/>
      <c r="ELW25" s="1125"/>
      <c r="ELX25" s="1122"/>
      <c r="ELY25" s="1123"/>
      <c r="ELZ25" s="1124"/>
      <c r="EMA25" s="1125"/>
      <c r="EMB25" s="1122"/>
      <c r="EMC25" s="1123"/>
      <c r="EMD25" s="1124"/>
      <c r="EME25" s="1125"/>
      <c r="EMF25" s="1122"/>
      <c r="EMG25" s="1123"/>
      <c r="EMH25" s="1124"/>
      <c r="EMI25" s="1125"/>
      <c r="EMJ25" s="1122"/>
      <c r="EMK25" s="1123"/>
      <c r="EML25" s="1124"/>
      <c r="EMM25" s="1125"/>
      <c r="EMN25" s="1122"/>
      <c r="EMO25" s="1123"/>
      <c r="EMP25" s="1124"/>
      <c r="EMQ25" s="1125"/>
      <c r="EMR25" s="1122"/>
      <c r="EMS25" s="1123"/>
      <c r="EMT25" s="1124"/>
      <c r="EMU25" s="1125"/>
      <c r="EMV25" s="1122"/>
      <c r="EMW25" s="1123"/>
      <c r="EMX25" s="1124"/>
      <c r="EMY25" s="1125"/>
      <c r="EMZ25" s="1122"/>
      <c r="ENA25" s="1123"/>
      <c r="ENB25" s="1124"/>
      <c r="ENC25" s="1125"/>
      <c r="END25" s="1122"/>
      <c r="ENE25" s="1123"/>
      <c r="ENF25" s="1124"/>
      <c r="ENG25" s="1125"/>
      <c r="ENH25" s="1122"/>
      <c r="ENI25" s="1123"/>
      <c r="ENJ25" s="1124"/>
      <c r="ENK25" s="1125"/>
      <c r="ENL25" s="1122"/>
      <c r="ENM25" s="1123"/>
      <c r="ENN25" s="1124"/>
      <c r="ENO25" s="1125"/>
      <c r="ENP25" s="1122"/>
      <c r="ENQ25" s="1123"/>
      <c r="ENR25" s="1124"/>
      <c r="ENS25" s="1125"/>
      <c r="ENT25" s="1122"/>
      <c r="ENU25" s="1123"/>
      <c r="ENV25" s="1124"/>
      <c r="ENW25" s="1125"/>
      <c r="ENX25" s="1122"/>
      <c r="ENY25" s="1123"/>
      <c r="ENZ25" s="1124"/>
      <c r="EOA25" s="1125"/>
      <c r="EOB25" s="1122"/>
      <c r="EOC25" s="1123"/>
      <c r="EOD25" s="1124"/>
      <c r="EOE25" s="1125"/>
      <c r="EOF25" s="1122"/>
      <c r="EOG25" s="1123"/>
      <c r="EOH25" s="1124"/>
      <c r="EOI25" s="1125"/>
      <c r="EOJ25" s="1122"/>
      <c r="EOK25" s="1123"/>
      <c r="EOL25" s="1124"/>
      <c r="EOM25" s="1125"/>
      <c r="EON25" s="1122"/>
      <c r="EOO25" s="1123"/>
      <c r="EOP25" s="1124"/>
      <c r="EOQ25" s="1125"/>
      <c r="EOR25" s="1122"/>
      <c r="EOS25" s="1123"/>
      <c r="EOT25" s="1124"/>
      <c r="EOU25" s="1125"/>
      <c r="EOV25" s="1122"/>
      <c r="EOW25" s="1123"/>
      <c r="EOX25" s="1124"/>
      <c r="EOY25" s="1125"/>
      <c r="EOZ25" s="1122"/>
      <c r="EPA25" s="1123"/>
      <c r="EPB25" s="1124"/>
      <c r="EPC25" s="1125"/>
      <c r="EPD25" s="1122"/>
      <c r="EPE25" s="1123"/>
      <c r="EPF25" s="1124"/>
      <c r="EPG25" s="1125"/>
      <c r="EPH25" s="1122"/>
      <c r="EPI25" s="1123"/>
      <c r="EPJ25" s="1124"/>
      <c r="EPK25" s="1125"/>
      <c r="EPL25" s="1122"/>
      <c r="EPM25" s="1123"/>
      <c r="EPN25" s="1124"/>
      <c r="EPO25" s="1125"/>
      <c r="EPP25" s="1122"/>
      <c r="EPQ25" s="1123"/>
      <c r="EPR25" s="1124"/>
      <c r="EPS25" s="1125"/>
      <c r="EPT25" s="1122"/>
      <c r="EPU25" s="1123"/>
      <c r="EPV25" s="1124"/>
      <c r="EPW25" s="1125"/>
      <c r="EPX25" s="1122"/>
      <c r="EPY25" s="1123"/>
      <c r="EPZ25" s="1124"/>
      <c r="EQA25" s="1125"/>
      <c r="EQB25" s="1122"/>
      <c r="EQC25" s="1123"/>
      <c r="EQD25" s="1124"/>
      <c r="EQE25" s="1125"/>
      <c r="EQF25" s="1122"/>
      <c r="EQG25" s="1123"/>
      <c r="EQH25" s="1124"/>
      <c r="EQI25" s="1125"/>
      <c r="EQJ25" s="1122"/>
      <c r="EQK25" s="1123"/>
      <c r="EQL25" s="1124"/>
      <c r="EQM25" s="1125"/>
      <c r="EQN25" s="1122"/>
      <c r="EQO25" s="1123"/>
      <c r="EQP25" s="1124"/>
      <c r="EQQ25" s="1125"/>
      <c r="EQR25" s="1122"/>
      <c r="EQS25" s="1123"/>
      <c r="EQT25" s="1124"/>
      <c r="EQU25" s="1125"/>
      <c r="EQV25" s="1122"/>
      <c r="EQW25" s="1123"/>
      <c r="EQX25" s="1124"/>
      <c r="EQY25" s="1125"/>
      <c r="EQZ25" s="1122"/>
      <c r="ERA25" s="1123"/>
      <c r="ERB25" s="1124"/>
      <c r="ERC25" s="1125"/>
      <c r="ERD25" s="1122"/>
      <c r="ERE25" s="1123"/>
      <c r="ERF25" s="1124"/>
      <c r="ERG25" s="1125"/>
      <c r="ERH25" s="1122"/>
      <c r="ERI25" s="1123"/>
      <c r="ERJ25" s="1124"/>
      <c r="ERK25" s="1125"/>
      <c r="ERL25" s="1122"/>
      <c r="ERM25" s="1123"/>
      <c r="ERN25" s="1124"/>
      <c r="ERO25" s="1125"/>
      <c r="ERP25" s="1122"/>
      <c r="ERQ25" s="1123"/>
      <c r="ERR25" s="1124"/>
      <c r="ERS25" s="1125"/>
      <c r="ERT25" s="1122"/>
      <c r="ERU25" s="1123"/>
      <c r="ERV25" s="1124"/>
      <c r="ERW25" s="1125"/>
      <c r="ERX25" s="1122"/>
      <c r="ERY25" s="1123"/>
      <c r="ERZ25" s="1124"/>
      <c r="ESA25" s="1125"/>
      <c r="ESB25" s="1122"/>
      <c r="ESC25" s="1123"/>
      <c r="ESD25" s="1124"/>
      <c r="ESE25" s="1125"/>
      <c r="ESF25" s="1122"/>
      <c r="ESG25" s="1123"/>
      <c r="ESH25" s="1124"/>
      <c r="ESI25" s="1125"/>
      <c r="ESJ25" s="1122"/>
      <c r="ESK25" s="1123"/>
      <c r="ESL25" s="1124"/>
      <c r="ESM25" s="1125"/>
      <c r="ESN25" s="1122"/>
      <c r="ESO25" s="1123"/>
      <c r="ESP25" s="1124"/>
      <c r="ESQ25" s="1125"/>
      <c r="ESR25" s="1122"/>
      <c r="ESS25" s="1123"/>
      <c r="EST25" s="1124"/>
      <c r="ESU25" s="1125"/>
      <c r="ESV25" s="1122"/>
      <c r="ESW25" s="1123"/>
      <c r="ESX25" s="1124"/>
      <c r="ESY25" s="1125"/>
      <c r="ESZ25" s="1122"/>
      <c r="ETA25" s="1123"/>
      <c r="ETB25" s="1124"/>
      <c r="ETC25" s="1125"/>
      <c r="ETD25" s="1122"/>
      <c r="ETE25" s="1123"/>
      <c r="ETF25" s="1124"/>
      <c r="ETG25" s="1125"/>
      <c r="ETH25" s="1122"/>
      <c r="ETI25" s="1123"/>
      <c r="ETJ25" s="1124"/>
      <c r="ETK25" s="1125"/>
      <c r="ETL25" s="1122"/>
      <c r="ETM25" s="1123"/>
      <c r="ETN25" s="1124"/>
      <c r="ETO25" s="1125"/>
      <c r="ETP25" s="1122"/>
      <c r="ETQ25" s="1123"/>
      <c r="ETR25" s="1124"/>
      <c r="ETS25" s="1125"/>
      <c r="ETT25" s="1122"/>
      <c r="ETU25" s="1123"/>
      <c r="ETV25" s="1124"/>
      <c r="ETW25" s="1125"/>
      <c r="ETX25" s="1122"/>
      <c r="ETY25" s="1123"/>
      <c r="ETZ25" s="1124"/>
      <c r="EUA25" s="1125"/>
      <c r="EUB25" s="1122"/>
      <c r="EUC25" s="1123"/>
      <c r="EUD25" s="1124"/>
      <c r="EUE25" s="1125"/>
      <c r="EUF25" s="1122"/>
      <c r="EUG25" s="1123"/>
      <c r="EUH25" s="1124"/>
      <c r="EUI25" s="1125"/>
      <c r="EUJ25" s="1122"/>
      <c r="EUK25" s="1123"/>
      <c r="EUL25" s="1124"/>
      <c r="EUM25" s="1125"/>
      <c r="EUN25" s="1122"/>
      <c r="EUO25" s="1123"/>
      <c r="EUP25" s="1124"/>
      <c r="EUQ25" s="1125"/>
      <c r="EUR25" s="1122"/>
      <c r="EUS25" s="1123"/>
      <c r="EUT25" s="1124"/>
      <c r="EUU25" s="1125"/>
      <c r="EUV25" s="1122"/>
      <c r="EUW25" s="1123"/>
      <c r="EUX25" s="1124"/>
      <c r="EUY25" s="1125"/>
      <c r="EUZ25" s="1122"/>
      <c r="EVA25" s="1123"/>
      <c r="EVB25" s="1124"/>
      <c r="EVC25" s="1125"/>
      <c r="EVD25" s="1122"/>
      <c r="EVE25" s="1123"/>
      <c r="EVF25" s="1124"/>
      <c r="EVG25" s="1125"/>
      <c r="EVH25" s="1122"/>
      <c r="EVI25" s="1123"/>
      <c r="EVJ25" s="1124"/>
      <c r="EVK25" s="1125"/>
      <c r="EVL25" s="1122"/>
      <c r="EVM25" s="1123"/>
      <c r="EVN25" s="1124"/>
      <c r="EVO25" s="1125"/>
      <c r="EVP25" s="1122"/>
      <c r="EVQ25" s="1123"/>
      <c r="EVR25" s="1124"/>
      <c r="EVS25" s="1125"/>
      <c r="EVT25" s="1122"/>
      <c r="EVU25" s="1123"/>
      <c r="EVV25" s="1124"/>
      <c r="EVW25" s="1125"/>
      <c r="EVX25" s="1122"/>
      <c r="EVY25" s="1123"/>
      <c r="EVZ25" s="1124"/>
      <c r="EWA25" s="1125"/>
      <c r="EWB25" s="1122"/>
      <c r="EWC25" s="1123"/>
      <c r="EWD25" s="1124"/>
      <c r="EWE25" s="1125"/>
      <c r="EWF25" s="1122"/>
      <c r="EWG25" s="1123"/>
      <c r="EWH25" s="1124"/>
      <c r="EWI25" s="1125"/>
      <c r="EWJ25" s="1122"/>
      <c r="EWK25" s="1123"/>
      <c r="EWL25" s="1124"/>
      <c r="EWM25" s="1125"/>
      <c r="EWN25" s="1122"/>
      <c r="EWO25" s="1123"/>
      <c r="EWP25" s="1124"/>
      <c r="EWQ25" s="1125"/>
      <c r="EWR25" s="1122"/>
      <c r="EWS25" s="1123"/>
      <c r="EWT25" s="1124"/>
      <c r="EWU25" s="1125"/>
      <c r="EWV25" s="1122"/>
      <c r="EWW25" s="1123"/>
      <c r="EWX25" s="1124"/>
      <c r="EWY25" s="1125"/>
      <c r="EWZ25" s="1122"/>
      <c r="EXA25" s="1123"/>
      <c r="EXB25" s="1124"/>
      <c r="EXC25" s="1125"/>
      <c r="EXD25" s="1122"/>
      <c r="EXE25" s="1123"/>
      <c r="EXF25" s="1124"/>
      <c r="EXG25" s="1125"/>
      <c r="EXH25" s="1122"/>
      <c r="EXI25" s="1123"/>
      <c r="EXJ25" s="1124"/>
      <c r="EXK25" s="1125"/>
      <c r="EXL25" s="1122"/>
      <c r="EXM25" s="1123"/>
      <c r="EXN25" s="1124"/>
      <c r="EXO25" s="1125"/>
      <c r="EXP25" s="1122"/>
      <c r="EXQ25" s="1123"/>
      <c r="EXR25" s="1124"/>
      <c r="EXS25" s="1125"/>
      <c r="EXT25" s="1122"/>
      <c r="EXU25" s="1123"/>
      <c r="EXV25" s="1124"/>
      <c r="EXW25" s="1125"/>
      <c r="EXX25" s="1122"/>
      <c r="EXY25" s="1123"/>
      <c r="EXZ25" s="1124"/>
      <c r="EYA25" s="1125"/>
      <c r="EYB25" s="1122"/>
      <c r="EYC25" s="1123"/>
      <c r="EYD25" s="1124"/>
      <c r="EYE25" s="1125"/>
      <c r="EYF25" s="1122"/>
      <c r="EYG25" s="1123"/>
      <c r="EYH25" s="1124"/>
      <c r="EYI25" s="1125"/>
      <c r="EYJ25" s="1122"/>
      <c r="EYK25" s="1123"/>
      <c r="EYL25" s="1124"/>
      <c r="EYM25" s="1125"/>
      <c r="EYN25" s="1122"/>
      <c r="EYO25" s="1123"/>
      <c r="EYP25" s="1124"/>
      <c r="EYQ25" s="1125"/>
      <c r="EYR25" s="1122"/>
      <c r="EYS25" s="1123"/>
      <c r="EYT25" s="1124"/>
      <c r="EYU25" s="1125"/>
      <c r="EYV25" s="1122"/>
      <c r="EYW25" s="1123"/>
      <c r="EYX25" s="1124"/>
      <c r="EYY25" s="1125"/>
      <c r="EYZ25" s="1122"/>
      <c r="EZA25" s="1123"/>
      <c r="EZB25" s="1124"/>
      <c r="EZC25" s="1125"/>
      <c r="EZD25" s="1122"/>
      <c r="EZE25" s="1123"/>
      <c r="EZF25" s="1124"/>
      <c r="EZG25" s="1125"/>
      <c r="EZH25" s="1122"/>
      <c r="EZI25" s="1123"/>
      <c r="EZJ25" s="1124"/>
      <c r="EZK25" s="1125"/>
      <c r="EZL25" s="1122"/>
      <c r="EZM25" s="1123"/>
      <c r="EZN25" s="1124"/>
      <c r="EZO25" s="1125"/>
      <c r="EZP25" s="1122"/>
      <c r="EZQ25" s="1123"/>
      <c r="EZR25" s="1124"/>
      <c r="EZS25" s="1125"/>
      <c r="EZT25" s="1122"/>
      <c r="EZU25" s="1123"/>
      <c r="EZV25" s="1124"/>
      <c r="EZW25" s="1125"/>
      <c r="EZX25" s="1122"/>
      <c r="EZY25" s="1123"/>
      <c r="EZZ25" s="1124"/>
      <c r="FAA25" s="1125"/>
      <c r="FAB25" s="1122"/>
      <c r="FAC25" s="1123"/>
      <c r="FAD25" s="1124"/>
      <c r="FAE25" s="1125"/>
      <c r="FAF25" s="1122"/>
      <c r="FAG25" s="1123"/>
      <c r="FAH25" s="1124"/>
      <c r="FAI25" s="1125"/>
      <c r="FAJ25" s="1122"/>
      <c r="FAK25" s="1123"/>
      <c r="FAL25" s="1124"/>
      <c r="FAM25" s="1125"/>
      <c r="FAN25" s="1122"/>
      <c r="FAO25" s="1123"/>
      <c r="FAP25" s="1124"/>
      <c r="FAQ25" s="1125"/>
      <c r="FAR25" s="1122"/>
      <c r="FAS25" s="1123"/>
      <c r="FAT25" s="1124"/>
      <c r="FAU25" s="1125"/>
      <c r="FAV25" s="1122"/>
      <c r="FAW25" s="1123"/>
      <c r="FAX25" s="1124"/>
      <c r="FAY25" s="1125"/>
      <c r="FAZ25" s="1122"/>
      <c r="FBA25" s="1123"/>
      <c r="FBB25" s="1124"/>
      <c r="FBC25" s="1125"/>
      <c r="FBD25" s="1122"/>
      <c r="FBE25" s="1123"/>
      <c r="FBF25" s="1124"/>
      <c r="FBG25" s="1125"/>
      <c r="FBH25" s="1122"/>
      <c r="FBI25" s="1123"/>
      <c r="FBJ25" s="1124"/>
      <c r="FBK25" s="1125"/>
      <c r="FBL25" s="1122"/>
      <c r="FBM25" s="1123"/>
      <c r="FBN25" s="1124"/>
      <c r="FBO25" s="1125"/>
      <c r="FBP25" s="1122"/>
      <c r="FBQ25" s="1123"/>
      <c r="FBR25" s="1124"/>
      <c r="FBS25" s="1125"/>
      <c r="FBT25" s="1122"/>
      <c r="FBU25" s="1123"/>
      <c r="FBV25" s="1124"/>
      <c r="FBW25" s="1125"/>
      <c r="FBX25" s="1122"/>
      <c r="FBY25" s="1123"/>
      <c r="FBZ25" s="1124"/>
      <c r="FCA25" s="1125"/>
      <c r="FCB25" s="1122"/>
      <c r="FCC25" s="1123"/>
      <c r="FCD25" s="1124"/>
      <c r="FCE25" s="1125"/>
      <c r="FCF25" s="1122"/>
      <c r="FCG25" s="1123"/>
      <c r="FCH25" s="1124"/>
      <c r="FCI25" s="1125"/>
      <c r="FCJ25" s="1122"/>
      <c r="FCK25" s="1123"/>
      <c r="FCL25" s="1124"/>
      <c r="FCM25" s="1125"/>
      <c r="FCN25" s="1122"/>
      <c r="FCO25" s="1123"/>
      <c r="FCP25" s="1124"/>
      <c r="FCQ25" s="1125"/>
      <c r="FCR25" s="1122"/>
      <c r="FCS25" s="1123"/>
      <c r="FCT25" s="1124"/>
      <c r="FCU25" s="1125"/>
      <c r="FCV25" s="1122"/>
      <c r="FCW25" s="1123"/>
      <c r="FCX25" s="1124"/>
      <c r="FCY25" s="1125"/>
      <c r="FCZ25" s="1122"/>
      <c r="FDA25" s="1123"/>
      <c r="FDB25" s="1124"/>
      <c r="FDC25" s="1125"/>
      <c r="FDD25" s="1122"/>
      <c r="FDE25" s="1123"/>
      <c r="FDF25" s="1124"/>
      <c r="FDG25" s="1125"/>
      <c r="FDH25" s="1122"/>
      <c r="FDI25" s="1123"/>
      <c r="FDJ25" s="1124"/>
      <c r="FDK25" s="1125"/>
      <c r="FDL25" s="1122"/>
      <c r="FDM25" s="1123"/>
      <c r="FDN25" s="1124"/>
      <c r="FDO25" s="1125"/>
      <c r="FDP25" s="1122"/>
      <c r="FDQ25" s="1123"/>
      <c r="FDR25" s="1124"/>
      <c r="FDS25" s="1125"/>
      <c r="FDT25" s="1122"/>
      <c r="FDU25" s="1123"/>
      <c r="FDV25" s="1124"/>
      <c r="FDW25" s="1125"/>
      <c r="FDX25" s="1122"/>
      <c r="FDY25" s="1123"/>
      <c r="FDZ25" s="1124"/>
      <c r="FEA25" s="1125"/>
      <c r="FEB25" s="1122"/>
      <c r="FEC25" s="1123"/>
      <c r="FED25" s="1124"/>
      <c r="FEE25" s="1125"/>
      <c r="FEF25" s="1122"/>
      <c r="FEG25" s="1123"/>
      <c r="FEH25" s="1124"/>
      <c r="FEI25" s="1125"/>
      <c r="FEJ25" s="1122"/>
      <c r="FEK25" s="1123"/>
      <c r="FEL25" s="1124"/>
      <c r="FEM25" s="1125"/>
      <c r="FEN25" s="1122"/>
      <c r="FEO25" s="1123"/>
      <c r="FEP25" s="1124"/>
      <c r="FEQ25" s="1125"/>
      <c r="FER25" s="1122"/>
      <c r="FES25" s="1123"/>
      <c r="FET25" s="1124"/>
      <c r="FEU25" s="1125"/>
      <c r="FEV25" s="1122"/>
      <c r="FEW25" s="1123"/>
      <c r="FEX25" s="1124"/>
      <c r="FEY25" s="1125"/>
      <c r="FEZ25" s="1122"/>
      <c r="FFA25" s="1123"/>
      <c r="FFB25" s="1124"/>
      <c r="FFC25" s="1125"/>
      <c r="FFD25" s="1122"/>
      <c r="FFE25" s="1123"/>
      <c r="FFF25" s="1124"/>
      <c r="FFG25" s="1125"/>
      <c r="FFH25" s="1122"/>
      <c r="FFI25" s="1123"/>
      <c r="FFJ25" s="1124"/>
      <c r="FFK25" s="1125"/>
      <c r="FFL25" s="1122"/>
      <c r="FFM25" s="1123"/>
      <c r="FFN25" s="1124"/>
      <c r="FFO25" s="1125"/>
      <c r="FFP25" s="1122"/>
      <c r="FFQ25" s="1123"/>
      <c r="FFR25" s="1124"/>
      <c r="FFS25" s="1125"/>
      <c r="FFT25" s="1122"/>
      <c r="FFU25" s="1123"/>
      <c r="FFV25" s="1124"/>
      <c r="FFW25" s="1125"/>
      <c r="FFX25" s="1122"/>
      <c r="FFY25" s="1123"/>
      <c r="FFZ25" s="1124"/>
      <c r="FGA25" s="1125"/>
      <c r="FGB25" s="1122"/>
      <c r="FGC25" s="1123"/>
      <c r="FGD25" s="1124"/>
      <c r="FGE25" s="1125"/>
      <c r="FGF25" s="1122"/>
      <c r="FGG25" s="1123"/>
      <c r="FGH25" s="1124"/>
      <c r="FGI25" s="1125"/>
      <c r="FGJ25" s="1122"/>
      <c r="FGK25" s="1123"/>
      <c r="FGL25" s="1124"/>
      <c r="FGM25" s="1125"/>
      <c r="FGN25" s="1122"/>
      <c r="FGO25" s="1123"/>
      <c r="FGP25" s="1124"/>
      <c r="FGQ25" s="1125"/>
      <c r="FGR25" s="1122"/>
      <c r="FGS25" s="1123"/>
      <c r="FGT25" s="1124"/>
      <c r="FGU25" s="1125"/>
      <c r="FGV25" s="1122"/>
      <c r="FGW25" s="1123"/>
      <c r="FGX25" s="1124"/>
      <c r="FGY25" s="1125"/>
      <c r="FGZ25" s="1122"/>
      <c r="FHA25" s="1123"/>
      <c r="FHB25" s="1124"/>
      <c r="FHC25" s="1125"/>
      <c r="FHD25" s="1122"/>
      <c r="FHE25" s="1123"/>
      <c r="FHF25" s="1124"/>
      <c r="FHG25" s="1125"/>
      <c r="FHH25" s="1122"/>
      <c r="FHI25" s="1123"/>
      <c r="FHJ25" s="1124"/>
      <c r="FHK25" s="1125"/>
      <c r="FHL25" s="1122"/>
      <c r="FHM25" s="1123"/>
      <c r="FHN25" s="1124"/>
      <c r="FHO25" s="1125"/>
      <c r="FHP25" s="1122"/>
      <c r="FHQ25" s="1123"/>
      <c r="FHR25" s="1124"/>
      <c r="FHS25" s="1125"/>
      <c r="FHT25" s="1122"/>
      <c r="FHU25" s="1123"/>
      <c r="FHV25" s="1124"/>
      <c r="FHW25" s="1125"/>
      <c r="FHX25" s="1122"/>
      <c r="FHY25" s="1123"/>
      <c r="FHZ25" s="1124"/>
      <c r="FIA25" s="1125"/>
      <c r="FIB25" s="1122"/>
      <c r="FIC25" s="1123"/>
      <c r="FID25" s="1124"/>
      <c r="FIE25" s="1125"/>
      <c r="FIF25" s="1122"/>
      <c r="FIG25" s="1123"/>
      <c r="FIH25" s="1124"/>
      <c r="FII25" s="1125"/>
      <c r="FIJ25" s="1122"/>
      <c r="FIK25" s="1123"/>
      <c r="FIL25" s="1124"/>
      <c r="FIM25" s="1125"/>
      <c r="FIN25" s="1122"/>
      <c r="FIO25" s="1123"/>
      <c r="FIP25" s="1124"/>
      <c r="FIQ25" s="1125"/>
      <c r="FIR25" s="1122"/>
      <c r="FIS25" s="1123"/>
      <c r="FIT25" s="1124"/>
      <c r="FIU25" s="1125"/>
      <c r="FIV25" s="1122"/>
      <c r="FIW25" s="1123"/>
      <c r="FIX25" s="1124"/>
      <c r="FIY25" s="1125"/>
      <c r="FIZ25" s="1122"/>
      <c r="FJA25" s="1123"/>
      <c r="FJB25" s="1124"/>
      <c r="FJC25" s="1125"/>
      <c r="FJD25" s="1122"/>
      <c r="FJE25" s="1123"/>
      <c r="FJF25" s="1124"/>
      <c r="FJG25" s="1125"/>
      <c r="FJH25" s="1122"/>
      <c r="FJI25" s="1123"/>
      <c r="FJJ25" s="1124"/>
      <c r="FJK25" s="1125"/>
      <c r="FJL25" s="1122"/>
      <c r="FJM25" s="1123"/>
      <c r="FJN25" s="1124"/>
      <c r="FJO25" s="1125"/>
      <c r="FJP25" s="1122"/>
      <c r="FJQ25" s="1123"/>
      <c r="FJR25" s="1124"/>
      <c r="FJS25" s="1125"/>
      <c r="FJT25" s="1122"/>
      <c r="FJU25" s="1123"/>
      <c r="FJV25" s="1124"/>
      <c r="FJW25" s="1125"/>
      <c r="FJX25" s="1122"/>
      <c r="FJY25" s="1123"/>
      <c r="FJZ25" s="1124"/>
      <c r="FKA25" s="1125"/>
      <c r="FKB25" s="1122"/>
      <c r="FKC25" s="1123"/>
      <c r="FKD25" s="1124"/>
      <c r="FKE25" s="1125"/>
      <c r="FKF25" s="1122"/>
      <c r="FKG25" s="1123"/>
      <c r="FKH25" s="1124"/>
      <c r="FKI25" s="1125"/>
      <c r="FKJ25" s="1122"/>
      <c r="FKK25" s="1123"/>
      <c r="FKL25" s="1124"/>
      <c r="FKM25" s="1125"/>
      <c r="FKN25" s="1122"/>
      <c r="FKO25" s="1123"/>
      <c r="FKP25" s="1124"/>
      <c r="FKQ25" s="1125"/>
      <c r="FKR25" s="1122"/>
      <c r="FKS25" s="1123"/>
      <c r="FKT25" s="1124"/>
      <c r="FKU25" s="1125"/>
      <c r="FKV25" s="1122"/>
      <c r="FKW25" s="1123"/>
      <c r="FKX25" s="1124"/>
      <c r="FKY25" s="1125"/>
      <c r="FKZ25" s="1122"/>
      <c r="FLA25" s="1123"/>
      <c r="FLB25" s="1124"/>
      <c r="FLC25" s="1125"/>
      <c r="FLD25" s="1122"/>
      <c r="FLE25" s="1123"/>
      <c r="FLF25" s="1124"/>
      <c r="FLG25" s="1125"/>
      <c r="FLH25" s="1122"/>
      <c r="FLI25" s="1123"/>
      <c r="FLJ25" s="1124"/>
      <c r="FLK25" s="1125"/>
      <c r="FLL25" s="1122"/>
      <c r="FLM25" s="1123"/>
      <c r="FLN25" s="1124"/>
      <c r="FLO25" s="1125"/>
      <c r="FLP25" s="1122"/>
      <c r="FLQ25" s="1123"/>
      <c r="FLR25" s="1124"/>
      <c r="FLS25" s="1125"/>
      <c r="FLT25" s="1122"/>
      <c r="FLU25" s="1123"/>
      <c r="FLV25" s="1124"/>
      <c r="FLW25" s="1125"/>
      <c r="FLX25" s="1122"/>
      <c r="FLY25" s="1123"/>
      <c r="FLZ25" s="1124"/>
      <c r="FMA25" s="1125"/>
      <c r="FMB25" s="1122"/>
      <c r="FMC25" s="1123"/>
      <c r="FMD25" s="1124"/>
      <c r="FME25" s="1125"/>
      <c r="FMF25" s="1122"/>
      <c r="FMG25" s="1123"/>
      <c r="FMH25" s="1124"/>
      <c r="FMI25" s="1125"/>
      <c r="FMJ25" s="1122"/>
      <c r="FMK25" s="1123"/>
      <c r="FML25" s="1124"/>
      <c r="FMM25" s="1125"/>
      <c r="FMN25" s="1122"/>
      <c r="FMO25" s="1123"/>
      <c r="FMP25" s="1124"/>
      <c r="FMQ25" s="1125"/>
      <c r="FMR25" s="1122"/>
      <c r="FMS25" s="1123"/>
      <c r="FMT25" s="1124"/>
      <c r="FMU25" s="1125"/>
      <c r="FMV25" s="1122"/>
      <c r="FMW25" s="1123"/>
      <c r="FMX25" s="1124"/>
      <c r="FMY25" s="1125"/>
      <c r="FMZ25" s="1122"/>
      <c r="FNA25" s="1123"/>
      <c r="FNB25" s="1124"/>
      <c r="FNC25" s="1125"/>
      <c r="FND25" s="1122"/>
      <c r="FNE25" s="1123"/>
      <c r="FNF25" s="1124"/>
      <c r="FNG25" s="1125"/>
      <c r="FNH25" s="1122"/>
      <c r="FNI25" s="1123"/>
      <c r="FNJ25" s="1124"/>
      <c r="FNK25" s="1125"/>
      <c r="FNL25" s="1122"/>
      <c r="FNM25" s="1123"/>
      <c r="FNN25" s="1124"/>
      <c r="FNO25" s="1125"/>
      <c r="FNP25" s="1122"/>
      <c r="FNQ25" s="1123"/>
      <c r="FNR25" s="1124"/>
      <c r="FNS25" s="1125"/>
      <c r="FNT25" s="1122"/>
      <c r="FNU25" s="1123"/>
      <c r="FNV25" s="1124"/>
      <c r="FNW25" s="1125"/>
      <c r="FNX25" s="1122"/>
      <c r="FNY25" s="1123"/>
      <c r="FNZ25" s="1124"/>
      <c r="FOA25" s="1125"/>
      <c r="FOB25" s="1122"/>
      <c r="FOC25" s="1123"/>
      <c r="FOD25" s="1124"/>
      <c r="FOE25" s="1125"/>
      <c r="FOF25" s="1122"/>
      <c r="FOG25" s="1123"/>
      <c r="FOH25" s="1124"/>
      <c r="FOI25" s="1125"/>
      <c r="FOJ25" s="1122"/>
      <c r="FOK25" s="1123"/>
      <c r="FOL25" s="1124"/>
      <c r="FOM25" s="1125"/>
      <c r="FON25" s="1122"/>
      <c r="FOO25" s="1123"/>
      <c r="FOP25" s="1124"/>
      <c r="FOQ25" s="1125"/>
      <c r="FOR25" s="1122"/>
      <c r="FOS25" s="1123"/>
      <c r="FOT25" s="1124"/>
      <c r="FOU25" s="1125"/>
      <c r="FOV25" s="1122"/>
      <c r="FOW25" s="1123"/>
      <c r="FOX25" s="1124"/>
      <c r="FOY25" s="1125"/>
      <c r="FOZ25" s="1122"/>
      <c r="FPA25" s="1123"/>
      <c r="FPB25" s="1124"/>
      <c r="FPC25" s="1125"/>
      <c r="FPD25" s="1122"/>
      <c r="FPE25" s="1123"/>
      <c r="FPF25" s="1124"/>
      <c r="FPG25" s="1125"/>
      <c r="FPH25" s="1122"/>
      <c r="FPI25" s="1123"/>
      <c r="FPJ25" s="1124"/>
      <c r="FPK25" s="1125"/>
      <c r="FPL25" s="1122"/>
      <c r="FPM25" s="1123"/>
      <c r="FPN25" s="1124"/>
      <c r="FPO25" s="1125"/>
      <c r="FPP25" s="1122"/>
      <c r="FPQ25" s="1123"/>
      <c r="FPR25" s="1124"/>
      <c r="FPS25" s="1125"/>
      <c r="FPT25" s="1122"/>
      <c r="FPU25" s="1123"/>
      <c r="FPV25" s="1124"/>
      <c r="FPW25" s="1125"/>
      <c r="FPX25" s="1122"/>
      <c r="FPY25" s="1123"/>
      <c r="FPZ25" s="1124"/>
      <c r="FQA25" s="1125"/>
      <c r="FQB25" s="1122"/>
      <c r="FQC25" s="1123"/>
      <c r="FQD25" s="1124"/>
      <c r="FQE25" s="1125"/>
      <c r="FQF25" s="1122"/>
      <c r="FQG25" s="1123"/>
      <c r="FQH25" s="1124"/>
      <c r="FQI25" s="1125"/>
      <c r="FQJ25" s="1122"/>
      <c r="FQK25" s="1123"/>
      <c r="FQL25" s="1124"/>
      <c r="FQM25" s="1125"/>
      <c r="FQN25" s="1122"/>
      <c r="FQO25" s="1123"/>
      <c r="FQP25" s="1124"/>
      <c r="FQQ25" s="1125"/>
      <c r="FQR25" s="1122"/>
      <c r="FQS25" s="1123"/>
      <c r="FQT25" s="1124"/>
      <c r="FQU25" s="1125"/>
      <c r="FQV25" s="1122"/>
      <c r="FQW25" s="1123"/>
      <c r="FQX25" s="1124"/>
      <c r="FQY25" s="1125"/>
      <c r="FQZ25" s="1122"/>
      <c r="FRA25" s="1123"/>
      <c r="FRB25" s="1124"/>
      <c r="FRC25" s="1125"/>
      <c r="FRD25" s="1122"/>
      <c r="FRE25" s="1123"/>
      <c r="FRF25" s="1124"/>
      <c r="FRG25" s="1125"/>
      <c r="FRH25" s="1122"/>
      <c r="FRI25" s="1123"/>
      <c r="FRJ25" s="1124"/>
      <c r="FRK25" s="1125"/>
      <c r="FRL25" s="1122"/>
      <c r="FRM25" s="1123"/>
      <c r="FRN25" s="1124"/>
      <c r="FRO25" s="1125"/>
      <c r="FRP25" s="1122"/>
      <c r="FRQ25" s="1123"/>
      <c r="FRR25" s="1124"/>
      <c r="FRS25" s="1125"/>
      <c r="FRT25" s="1122"/>
      <c r="FRU25" s="1123"/>
      <c r="FRV25" s="1124"/>
      <c r="FRW25" s="1125"/>
      <c r="FRX25" s="1122"/>
      <c r="FRY25" s="1123"/>
      <c r="FRZ25" s="1124"/>
      <c r="FSA25" s="1125"/>
      <c r="FSB25" s="1122"/>
      <c r="FSC25" s="1123"/>
      <c r="FSD25" s="1124"/>
      <c r="FSE25" s="1125"/>
      <c r="FSF25" s="1122"/>
      <c r="FSG25" s="1123"/>
      <c r="FSH25" s="1124"/>
      <c r="FSI25" s="1125"/>
      <c r="FSJ25" s="1122"/>
      <c r="FSK25" s="1123"/>
      <c r="FSL25" s="1124"/>
      <c r="FSM25" s="1125"/>
      <c r="FSN25" s="1122"/>
      <c r="FSO25" s="1123"/>
      <c r="FSP25" s="1124"/>
      <c r="FSQ25" s="1125"/>
      <c r="FSR25" s="1122"/>
      <c r="FSS25" s="1123"/>
      <c r="FST25" s="1124"/>
      <c r="FSU25" s="1125"/>
      <c r="FSV25" s="1122"/>
      <c r="FSW25" s="1123"/>
      <c r="FSX25" s="1124"/>
      <c r="FSY25" s="1125"/>
      <c r="FSZ25" s="1122"/>
      <c r="FTA25" s="1123"/>
      <c r="FTB25" s="1124"/>
      <c r="FTC25" s="1125"/>
      <c r="FTD25" s="1122"/>
      <c r="FTE25" s="1123"/>
      <c r="FTF25" s="1124"/>
      <c r="FTG25" s="1125"/>
      <c r="FTH25" s="1122"/>
      <c r="FTI25" s="1123"/>
      <c r="FTJ25" s="1124"/>
      <c r="FTK25" s="1125"/>
      <c r="FTL25" s="1122"/>
      <c r="FTM25" s="1123"/>
      <c r="FTN25" s="1124"/>
      <c r="FTO25" s="1125"/>
      <c r="FTP25" s="1122"/>
      <c r="FTQ25" s="1123"/>
      <c r="FTR25" s="1124"/>
      <c r="FTS25" s="1125"/>
      <c r="FTT25" s="1122"/>
      <c r="FTU25" s="1123"/>
      <c r="FTV25" s="1124"/>
      <c r="FTW25" s="1125"/>
      <c r="FTX25" s="1122"/>
      <c r="FTY25" s="1123"/>
      <c r="FTZ25" s="1124"/>
      <c r="FUA25" s="1125"/>
      <c r="FUB25" s="1122"/>
      <c r="FUC25" s="1123"/>
      <c r="FUD25" s="1124"/>
      <c r="FUE25" s="1125"/>
      <c r="FUF25" s="1122"/>
      <c r="FUG25" s="1123"/>
      <c r="FUH25" s="1124"/>
      <c r="FUI25" s="1125"/>
      <c r="FUJ25" s="1122"/>
      <c r="FUK25" s="1123"/>
      <c r="FUL25" s="1124"/>
      <c r="FUM25" s="1125"/>
      <c r="FUN25" s="1122"/>
      <c r="FUO25" s="1123"/>
      <c r="FUP25" s="1124"/>
      <c r="FUQ25" s="1125"/>
      <c r="FUR25" s="1122"/>
      <c r="FUS25" s="1123"/>
      <c r="FUT25" s="1124"/>
      <c r="FUU25" s="1125"/>
      <c r="FUV25" s="1122"/>
      <c r="FUW25" s="1123"/>
      <c r="FUX25" s="1124"/>
      <c r="FUY25" s="1125"/>
      <c r="FUZ25" s="1122"/>
      <c r="FVA25" s="1123"/>
      <c r="FVB25" s="1124"/>
      <c r="FVC25" s="1125"/>
      <c r="FVD25" s="1122"/>
      <c r="FVE25" s="1123"/>
      <c r="FVF25" s="1124"/>
      <c r="FVG25" s="1125"/>
      <c r="FVH25" s="1122"/>
      <c r="FVI25" s="1123"/>
      <c r="FVJ25" s="1124"/>
      <c r="FVK25" s="1125"/>
      <c r="FVL25" s="1122"/>
      <c r="FVM25" s="1123"/>
      <c r="FVN25" s="1124"/>
      <c r="FVO25" s="1125"/>
      <c r="FVP25" s="1122"/>
      <c r="FVQ25" s="1123"/>
      <c r="FVR25" s="1124"/>
      <c r="FVS25" s="1125"/>
      <c r="FVT25" s="1122"/>
      <c r="FVU25" s="1123"/>
      <c r="FVV25" s="1124"/>
      <c r="FVW25" s="1125"/>
      <c r="FVX25" s="1122"/>
      <c r="FVY25" s="1123"/>
      <c r="FVZ25" s="1124"/>
      <c r="FWA25" s="1125"/>
      <c r="FWB25" s="1122"/>
      <c r="FWC25" s="1123"/>
      <c r="FWD25" s="1124"/>
      <c r="FWE25" s="1125"/>
      <c r="FWF25" s="1122"/>
      <c r="FWG25" s="1123"/>
      <c r="FWH25" s="1124"/>
      <c r="FWI25" s="1125"/>
      <c r="FWJ25" s="1122"/>
      <c r="FWK25" s="1123"/>
      <c r="FWL25" s="1124"/>
      <c r="FWM25" s="1125"/>
      <c r="FWN25" s="1122"/>
      <c r="FWO25" s="1123"/>
      <c r="FWP25" s="1124"/>
      <c r="FWQ25" s="1125"/>
      <c r="FWR25" s="1122"/>
      <c r="FWS25" s="1123"/>
      <c r="FWT25" s="1124"/>
      <c r="FWU25" s="1125"/>
      <c r="FWV25" s="1122"/>
      <c r="FWW25" s="1123"/>
      <c r="FWX25" s="1124"/>
      <c r="FWY25" s="1125"/>
      <c r="FWZ25" s="1122"/>
      <c r="FXA25" s="1123"/>
      <c r="FXB25" s="1124"/>
      <c r="FXC25" s="1125"/>
      <c r="FXD25" s="1122"/>
      <c r="FXE25" s="1123"/>
      <c r="FXF25" s="1124"/>
      <c r="FXG25" s="1125"/>
      <c r="FXH25" s="1122"/>
      <c r="FXI25" s="1123"/>
      <c r="FXJ25" s="1124"/>
      <c r="FXK25" s="1125"/>
      <c r="FXL25" s="1122"/>
      <c r="FXM25" s="1123"/>
      <c r="FXN25" s="1124"/>
      <c r="FXO25" s="1125"/>
      <c r="FXP25" s="1122"/>
      <c r="FXQ25" s="1123"/>
      <c r="FXR25" s="1124"/>
      <c r="FXS25" s="1125"/>
      <c r="FXT25" s="1122"/>
      <c r="FXU25" s="1123"/>
      <c r="FXV25" s="1124"/>
      <c r="FXW25" s="1125"/>
      <c r="FXX25" s="1122"/>
      <c r="FXY25" s="1123"/>
      <c r="FXZ25" s="1124"/>
      <c r="FYA25" s="1125"/>
      <c r="FYB25" s="1122"/>
      <c r="FYC25" s="1123"/>
      <c r="FYD25" s="1124"/>
      <c r="FYE25" s="1125"/>
      <c r="FYF25" s="1122"/>
      <c r="FYG25" s="1123"/>
      <c r="FYH25" s="1124"/>
      <c r="FYI25" s="1125"/>
      <c r="FYJ25" s="1122"/>
      <c r="FYK25" s="1123"/>
      <c r="FYL25" s="1124"/>
      <c r="FYM25" s="1125"/>
      <c r="FYN25" s="1122"/>
      <c r="FYO25" s="1123"/>
      <c r="FYP25" s="1124"/>
      <c r="FYQ25" s="1125"/>
      <c r="FYR25" s="1122"/>
      <c r="FYS25" s="1123"/>
      <c r="FYT25" s="1124"/>
      <c r="FYU25" s="1125"/>
      <c r="FYV25" s="1122"/>
      <c r="FYW25" s="1123"/>
      <c r="FYX25" s="1124"/>
      <c r="FYY25" s="1125"/>
      <c r="FYZ25" s="1122"/>
      <c r="FZA25" s="1123"/>
      <c r="FZB25" s="1124"/>
      <c r="FZC25" s="1125"/>
      <c r="FZD25" s="1122"/>
      <c r="FZE25" s="1123"/>
      <c r="FZF25" s="1124"/>
      <c r="FZG25" s="1125"/>
      <c r="FZH25" s="1122"/>
      <c r="FZI25" s="1123"/>
      <c r="FZJ25" s="1124"/>
      <c r="FZK25" s="1125"/>
      <c r="FZL25" s="1122"/>
      <c r="FZM25" s="1123"/>
      <c r="FZN25" s="1124"/>
      <c r="FZO25" s="1125"/>
      <c r="FZP25" s="1122"/>
      <c r="FZQ25" s="1123"/>
      <c r="FZR25" s="1124"/>
      <c r="FZS25" s="1125"/>
      <c r="FZT25" s="1122"/>
      <c r="FZU25" s="1123"/>
      <c r="FZV25" s="1124"/>
      <c r="FZW25" s="1125"/>
      <c r="FZX25" s="1122"/>
      <c r="FZY25" s="1123"/>
      <c r="FZZ25" s="1124"/>
      <c r="GAA25" s="1125"/>
      <c r="GAB25" s="1122"/>
      <c r="GAC25" s="1123"/>
      <c r="GAD25" s="1124"/>
      <c r="GAE25" s="1125"/>
      <c r="GAF25" s="1122"/>
      <c r="GAG25" s="1123"/>
      <c r="GAH25" s="1124"/>
      <c r="GAI25" s="1125"/>
      <c r="GAJ25" s="1122"/>
      <c r="GAK25" s="1123"/>
      <c r="GAL25" s="1124"/>
      <c r="GAM25" s="1125"/>
      <c r="GAN25" s="1122"/>
      <c r="GAO25" s="1123"/>
      <c r="GAP25" s="1124"/>
      <c r="GAQ25" s="1125"/>
      <c r="GAR25" s="1122"/>
      <c r="GAS25" s="1123"/>
      <c r="GAT25" s="1124"/>
      <c r="GAU25" s="1125"/>
      <c r="GAV25" s="1122"/>
      <c r="GAW25" s="1123"/>
      <c r="GAX25" s="1124"/>
      <c r="GAY25" s="1125"/>
      <c r="GAZ25" s="1122"/>
      <c r="GBA25" s="1123"/>
      <c r="GBB25" s="1124"/>
      <c r="GBC25" s="1125"/>
      <c r="GBD25" s="1122"/>
      <c r="GBE25" s="1123"/>
      <c r="GBF25" s="1124"/>
      <c r="GBG25" s="1125"/>
      <c r="GBH25" s="1122"/>
      <c r="GBI25" s="1123"/>
      <c r="GBJ25" s="1124"/>
      <c r="GBK25" s="1125"/>
      <c r="GBL25" s="1122"/>
      <c r="GBM25" s="1123"/>
      <c r="GBN25" s="1124"/>
      <c r="GBO25" s="1125"/>
      <c r="GBP25" s="1122"/>
      <c r="GBQ25" s="1123"/>
      <c r="GBR25" s="1124"/>
      <c r="GBS25" s="1125"/>
      <c r="GBT25" s="1122"/>
      <c r="GBU25" s="1123"/>
      <c r="GBV25" s="1124"/>
      <c r="GBW25" s="1125"/>
      <c r="GBX25" s="1122"/>
      <c r="GBY25" s="1123"/>
      <c r="GBZ25" s="1124"/>
      <c r="GCA25" s="1125"/>
      <c r="GCB25" s="1122"/>
      <c r="GCC25" s="1123"/>
      <c r="GCD25" s="1124"/>
      <c r="GCE25" s="1125"/>
      <c r="GCF25" s="1122"/>
      <c r="GCG25" s="1123"/>
      <c r="GCH25" s="1124"/>
      <c r="GCI25" s="1125"/>
      <c r="GCJ25" s="1122"/>
      <c r="GCK25" s="1123"/>
      <c r="GCL25" s="1124"/>
      <c r="GCM25" s="1125"/>
      <c r="GCN25" s="1122"/>
      <c r="GCO25" s="1123"/>
      <c r="GCP25" s="1124"/>
      <c r="GCQ25" s="1125"/>
      <c r="GCR25" s="1122"/>
      <c r="GCS25" s="1123"/>
      <c r="GCT25" s="1124"/>
      <c r="GCU25" s="1125"/>
      <c r="GCV25" s="1122"/>
      <c r="GCW25" s="1123"/>
      <c r="GCX25" s="1124"/>
      <c r="GCY25" s="1125"/>
      <c r="GCZ25" s="1122"/>
      <c r="GDA25" s="1123"/>
      <c r="GDB25" s="1124"/>
      <c r="GDC25" s="1125"/>
      <c r="GDD25" s="1122"/>
      <c r="GDE25" s="1123"/>
      <c r="GDF25" s="1124"/>
      <c r="GDG25" s="1125"/>
      <c r="GDH25" s="1122"/>
      <c r="GDI25" s="1123"/>
      <c r="GDJ25" s="1124"/>
      <c r="GDK25" s="1125"/>
      <c r="GDL25" s="1122"/>
      <c r="GDM25" s="1123"/>
      <c r="GDN25" s="1124"/>
      <c r="GDO25" s="1125"/>
      <c r="GDP25" s="1122"/>
      <c r="GDQ25" s="1123"/>
      <c r="GDR25" s="1124"/>
      <c r="GDS25" s="1125"/>
      <c r="GDT25" s="1122"/>
      <c r="GDU25" s="1123"/>
      <c r="GDV25" s="1124"/>
      <c r="GDW25" s="1125"/>
      <c r="GDX25" s="1122"/>
      <c r="GDY25" s="1123"/>
      <c r="GDZ25" s="1124"/>
      <c r="GEA25" s="1125"/>
      <c r="GEB25" s="1122"/>
      <c r="GEC25" s="1123"/>
      <c r="GED25" s="1124"/>
      <c r="GEE25" s="1125"/>
      <c r="GEF25" s="1122"/>
      <c r="GEG25" s="1123"/>
      <c r="GEH25" s="1124"/>
      <c r="GEI25" s="1125"/>
      <c r="GEJ25" s="1122"/>
      <c r="GEK25" s="1123"/>
      <c r="GEL25" s="1124"/>
      <c r="GEM25" s="1125"/>
      <c r="GEN25" s="1122"/>
      <c r="GEO25" s="1123"/>
      <c r="GEP25" s="1124"/>
      <c r="GEQ25" s="1125"/>
      <c r="GER25" s="1122"/>
      <c r="GES25" s="1123"/>
      <c r="GET25" s="1124"/>
      <c r="GEU25" s="1125"/>
      <c r="GEV25" s="1122"/>
      <c r="GEW25" s="1123"/>
      <c r="GEX25" s="1124"/>
      <c r="GEY25" s="1125"/>
      <c r="GEZ25" s="1122"/>
      <c r="GFA25" s="1123"/>
      <c r="GFB25" s="1124"/>
      <c r="GFC25" s="1125"/>
      <c r="GFD25" s="1122"/>
      <c r="GFE25" s="1123"/>
      <c r="GFF25" s="1124"/>
      <c r="GFG25" s="1125"/>
      <c r="GFH25" s="1122"/>
      <c r="GFI25" s="1123"/>
      <c r="GFJ25" s="1124"/>
      <c r="GFK25" s="1125"/>
      <c r="GFL25" s="1122"/>
      <c r="GFM25" s="1123"/>
      <c r="GFN25" s="1124"/>
      <c r="GFO25" s="1125"/>
      <c r="GFP25" s="1122"/>
      <c r="GFQ25" s="1123"/>
      <c r="GFR25" s="1124"/>
      <c r="GFS25" s="1125"/>
      <c r="GFT25" s="1122"/>
      <c r="GFU25" s="1123"/>
      <c r="GFV25" s="1124"/>
      <c r="GFW25" s="1125"/>
      <c r="GFX25" s="1122"/>
      <c r="GFY25" s="1123"/>
      <c r="GFZ25" s="1124"/>
      <c r="GGA25" s="1125"/>
      <c r="GGB25" s="1122"/>
      <c r="GGC25" s="1123"/>
      <c r="GGD25" s="1124"/>
      <c r="GGE25" s="1125"/>
      <c r="GGF25" s="1122"/>
      <c r="GGG25" s="1123"/>
      <c r="GGH25" s="1124"/>
      <c r="GGI25" s="1125"/>
      <c r="GGJ25" s="1122"/>
      <c r="GGK25" s="1123"/>
      <c r="GGL25" s="1124"/>
      <c r="GGM25" s="1125"/>
      <c r="GGN25" s="1122"/>
      <c r="GGO25" s="1123"/>
      <c r="GGP25" s="1124"/>
      <c r="GGQ25" s="1125"/>
      <c r="GGR25" s="1122"/>
      <c r="GGS25" s="1123"/>
      <c r="GGT25" s="1124"/>
      <c r="GGU25" s="1125"/>
      <c r="GGV25" s="1122"/>
      <c r="GGW25" s="1123"/>
      <c r="GGX25" s="1124"/>
      <c r="GGY25" s="1125"/>
      <c r="GGZ25" s="1122"/>
      <c r="GHA25" s="1123"/>
      <c r="GHB25" s="1124"/>
      <c r="GHC25" s="1125"/>
      <c r="GHD25" s="1122"/>
      <c r="GHE25" s="1123"/>
      <c r="GHF25" s="1124"/>
      <c r="GHG25" s="1125"/>
      <c r="GHH25" s="1122"/>
      <c r="GHI25" s="1123"/>
      <c r="GHJ25" s="1124"/>
      <c r="GHK25" s="1125"/>
      <c r="GHL25" s="1122"/>
      <c r="GHM25" s="1123"/>
      <c r="GHN25" s="1124"/>
      <c r="GHO25" s="1125"/>
      <c r="GHP25" s="1122"/>
      <c r="GHQ25" s="1123"/>
      <c r="GHR25" s="1124"/>
      <c r="GHS25" s="1125"/>
      <c r="GHT25" s="1122"/>
      <c r="GHU25" s="1123"/>
      <c r="GHV25" s="1124"/>
      <c r="GHW25" s="1125"/>
      <c r="GHX25" s="1122"/>
      <c r="GHY25" s="1123"/>
      <c r="GHZ25" s="1124"/>
      <c r="GIA25" s="1125"/>
      <c r="GIB25" s="1122"/>
      <c r="GIC25" s="1123"/>
      <c r="GID25" s="1124"/>
      <c r="GIE25" s="1125"/>
      <c r="GIF25" s="1122"/>
      <c r="GIG25" s="1123"/>
      <c r="GIH25" s="1124"/>
      <c r="GII25" s="1125"/>
      <c r="GIJ25" s="1122"/>
      <c r="GIK25" s="1123"/>
      <c r="GIL25" s="1124"/>
      <c r="GIM25" s="1125"/>
      <c r="GIN25" s="1122"/>
      <c r="GIO25" s="1123"/>
      <c r="GIP25" s="1124"/>
      <c r="GIQ25" s="1125"/>
      <c r="GIR25" s="1122"/>
      <c r="GIS25" s="1123"/>
      <c r="GIT25" s="1124"/>
      <c r="GIU25" s="1125"/>
      <c r="GIV25" s="1122"/>
      <c r="GIW25" s="1123"/>
      <c r="GIX25" s="1124"/>
      <c r="GIY25" s="1125"/>
      <c r="GIZ25" s="1122"/>
      <c r="GJA25" s="1123"/>
      <c r="GJB25" s="1124"/>
      <c r="GJC25" s="1125"/>
      <c r="GJD25" s="1122"/>
      <c r="GJE25" s="1123"/>
      <c r="GJF25" s="1124"/>
      <c r="GJG25" s="1125"/>
      <c r="GJH25" s="1122"/>
      <c r="GJI25" s="1123"/>
      <c r="GJJ25" s="1124"/>
      <c r="GJK25" s="1125"/>
      <c r="GJL25" s="1122"/>
      <c r="GJM25" s="1123"/>
      <c r="GJN25" s="1124"/>
      <c r="GJO25" s="1125"/>
      <c r="GJP25" s="1122"/>
      <c r="GJQ25" s="1123"/>
      <c r="GJR25" s="1124"/>
      <c r="GJS25" s="1125"/>
      <c r="GJT25" s="1122"/>
      <c r="GJU25" s="1123"/>
      <c r="GJV25" s="1124"/>
      <c r="GJW25" s="1125"/>
      <c r="GJX25" s="1122"/>
      <c r="GJY25" s="1123"/>
      <c r="GJZ25" s="1124"/>
      <c r="GKA25" s="1125"/>
      <c r="GKB25" s="1122"/>
      <c r="GKC25" s="1123"/>
      <c r="GKD25" s="1124"/>
      <c r="GKE25" s="1125"/>
      <c r="GKF25" s="1122"/>
      <c r="GKG25" s="1123"/>
      <c r="GKH25" s="1124"/>
      <c r="GKI25" s="1125"/>
      <c r="GKJ25" s="1122"/>
      <c r="GKK25" s="1123"/>
      <c r="GKL25" s="1124"/>
      <c r="GKM25" s="1125"/>
      <c r="GKN25" s="1122"/>
      <c r="GKO25" s="1123"/>
      <c r="GKP25" s="1124"/>
      <c r="GKQ25" s="1125"/>
      <c r="GKR25" s="1122"/>
      <c r="GKS25" s="1123"/>
      <c r="GKT25" s="1124"/>
      <c r="GKU25" s="1125"/>
      <c r="GKV25" s="1122"/>
      <c r="GKW25" s="1123"/>
      <c r="GKX25" s="1124"/>
      <c r="GKY25" s="1125"/>
      <c r="GKZ25" s="1122"/>
      <c r="GLA25" s="1123"/>
      <c r="GLB25" s="1124"/>
      <c r="GLC25" s="1125"/>
      <c r="GLD25" s="1122"/>
      <c r="GLE25" s="1123"/>
      <c r="GLF25" s="1124"/>
      <c r="GLG25" s="1125"/>
      <c r="GLH25" s="1122"/>
      <c r="GLI25" s="1123"/>
      <c r="GLJ25" s="1124"/>
      <c r="GLK25" s="1125"/>
      <c r="GLL25" s="1122"/>
      <c r="GLM25" s="1123"/>
      <c r="GLN25" s="1124"/>
      <c r="GLO25" s="1125"/>
      <c r="GLP25" s="1122"/>
      <c r="GLQ25" s="1123"/>
      <c r="GLR25" s="1124"/>
      <c r="GLS25" s="1125"/>
      <c r="GLT25" s="1122"/>
      <c r="GLU25" s="1123"/>
      <c r="GLV25" s="1124"/>
      <c r="GLW25" s="1125"/>
      <c r="GLX25" s="1122"/>
      <c r="GLY25" s="1123"/>
      <c r="GLZ25" s="1124"/>
      <c r="GMA25" s="1125"/>
      <c r="GMB25" s="1122"/>
      <c r="GMC25" s="1123"/>
      <c r="GMD25" s="1124"/>
      <c r="GME25" s="1125"/>
      <c r="GMF25" s="1122"/>
      <c r="GMG25" s="1123"/>
      <c r="GMH25" s="1124"/>
      <c r="GMI25" s="1125"/>
      <c r="GMJ25" s="1122"/>
      <c r="GMK25" s="1123"/>
      <c r="GML25" s="1124"/>
      <c r="GMM25" s="1125"/>
      <c r="GMN25" s="1122"/>
      <c r="GMO25" s="1123"/>
      <c r="GMP25" s="1124"/>
      <c r="GMQ25" s="1125"/>
      <c r="GMR25" s="1122"/>
      <c r="GMS25" s="1123"/>
      <c r="GMT25" s="1124"/>
      <c r="GMU25" s="1125"/>
      <c r="GMV25" s="1122"/>
      <c r="GMW25" s="1123"/>
      <c r="GMX25" s="1124"/>
      <c r="GMY25" s="1125"/>
      <c r="GMZ25" s="1122"/>
      <c r="GNA25" s="1123"/>
      <c r="GNB25" s="1124"/>
      <c r="GNC25" s="1125"/>
      <c r="GND25" s="1122"/>
      <c r="GNE25" s="1123"/>
      <c r="GNF25" s="1124"/>
      <c r="GNG25" s="1125"/>
      <c r="GNH25" s="1122"/>
      <c r="GNI25" s="1123"/>
      <c r="GNJ25" s="1124"/>
      <c r="GNK25" s="1125"/>
      <c r="GNL25" s="1122"/>
      <c r="GNM25" s="1123"/>
      <c r="GNN25" s="1124"/>
      <c r="GNO25" s="1125"/>
      <c r="GNP25" s="1122"/>
      <c r="GNQ25" s="1123"/>
      <c r="GNR25" s="1124"/>
      <c r="GNS25" s="1125"/>
      <c r="GNT25" s="1122"/>
      <c r="GNU25" s="1123"/>
      <c r="GNV25" s="1124"/>
      <c r="GNW25" s="1125"/>
      <c r="GNX25" s="1122"/>
      <c r="GNY25" s="1123"/>
      <c r="GNZ25" s="1124"/>
      <c r="GOA25" s="1125"/>
      <c r="GOB25" s="1122"/>
      <c r="GOC25" s="1123"/>
      <c r="GOD25" s="1124"/>
      <c r="GOE25" s="1125"/>
      <c r="GOF25" s="1122"/>
      <c r="GOG25" s="1123"/>
      <c r="GOH25" s="1124"/>
      <c r="GOI25" s="1125"/>
      <c r="GOJ25" s="1122"/>
      <c r="GOK25" s="1123"/>
      <c r="GOL25" s="1124"/>
      <c r="GOM25" s="1125"/>
      <c r="GON25" s="1122"/>
      <c r="GOO25" s="1123"/>
      <c r="GOP25" s="1124"/>
      <c r="GOQ25" s="1125"/>
      <c r="GOR25" s="1122"/>
      <c r="GOS25" s="1123"/>
      <c r="GOT25" s="1124"/>
      <c r="GOU25" s="1125"/>
      <c r="GOV25" s="1122"/>
      <c r="GOW25" s="1123"/>
      <c r="GOX25" s="1124"/>
      <c r="GOY25" s="1125"/>
      <c r="GOZ25" s="1122"/>
      <c r="GPA25" s="1123"/>
      <c r="GPB25" s="1124"/>
      <c r="GPC25" s="1125"/>
      <c r="GPD25" s="1122"/>
      <c r="GPE25" s="1123"/>
      <c r="GPF25" s="1124"/>
      <c r="GPG25" s="1125"/>
      <c r="GPH25" s="1122"/>
      <c r="GPI25" s="1123"/>
      <c r="GPJ25" s="1124"/>
      <c r="GPK25" s="1125"/>
      <c r="GPL25" s="1122"/>
      <c r="GPM25" s="1123"/>
      <c r="GPN25" s="1124"/>
      <c r="GPO25" s="1125"/>
      <c r="GPP25" s="1122"/>
      <c r="GPQ25" s="1123"/>
      <c r="GPR25" s="1124"/>
      <c r="GPS25" s="1125"/>
      <c r="GPT25" s="1122"/>
      <c r="GPU25" s="1123"/>
      <c r="GPV25" s="1124"/>
      <c r="GPW25" s="1125"/>
      <c r="GPX25" s="1122"/>
      <c r="GPY25" s="1123"/>
      <c r="GPZ25" s="1124"/>
      <c r="GQA25" s="1125"/>
      <c r="GQB25" s="1122"/>
      <c r="GQC25" s="1123"/>
      <c r="GQD25" s="1124"/>
      <c r="GQE25" s="1125"/>
      <c r="GQF25" s="1122"/>
      <c r="GQG25" s="1123"/>
      <c r="GQH25" s="1124"/>
      <c r="GQI25" s="1125"/>
      <c r="GQJ25" s="1122"/>
      <c r="GQK25" s="1123"/>
      <c r="GQL25" s="1124"/>
      <c r="GQM25" s="1125"/>
      <c r="GQN25" s="1122"/>
      <c r="GQO25" s="1123"/>
      <c r="GQP25" s="1124"/>
      <c r="GQQ25" s="1125"/>
      <c r="GQR25" s="1122"/>
      <c r="GQS25" s="1123"/>
      <c r="GQT25" s="1124"/>
      <c r="GQU25" s="1125"/>
      <c r="GQV25" s="1122"/>
      <c r="GQW25" s="1123"/>
      <c r="GQX25" s="1124"/>
      <c r="GQY25" s="1125"/>
      <c r="GQZ25" s="1122"/>
      <c r="GRA25" s="1123"/>
      <c r="GRB25" s="1124"/>
      <c r="GRC25" s="1125"/>
      <c r="GRD25" s="1122"/>
      <c r="GRE25" s="1123"/>
      <c r="GRF25" s="1124"/>
      <c r="GRG25" s="1125"/>
      <c r="GRH25" s="1122"/>
      <c r="GRI25" s="1123"/>
      <c r="GRJ25" s="1124"/>
      <c r="GRK25" s="1125"/>
      <c r="GRL25" s="1122"/>
      <c r="GRM25" s="1123"/>
      <c r="GRN25" s="1124"/>
      <c r="GRO25" s="1125"/>
      <c r="GRP25" s="1122"/>
      <c r="GRQ25" s="1123"/>
      <c r="GRR25" s="1124"/>
      <c r="GRS25" s="1125"/>
      <c r="GRT25" s="1122"/>
      <c r="GRU25" s="1123"/>
      <c r="GRV25" s="1124"/>
      <c r="GRW25" s="1125"/>
      <c r="GRX25" s="1122"/>
      <c r="GRY25" s="1123"/>
      <c r="GRZ25" s="1124"/>
      <c r="GSA25" s="1125"/>
      <c r="GSB25" s="1122"/>
      <c r="GSC25" s="1123"/>
      <c r="GSD25" s="1124"/>
      <c r="GSE25" s="1125"/>
      <c r="GSF25" s="1122"/>
      <c r="GSG25" s="1123"/>
      <c r="GSH25" s="1124"/>
      <c r="GSI25" s="1125"/>
      <c r="GSJ25" s="1122"/>
      <c r="GSK25" s="1123"/>
      <c r="GSL25" s="1124"/>
      <c r="GSM25" s="1125"/>
      <c r="GSN25" s="1122"/>
      <c r="GSO25" s="1123"/>
      <c r="GSP25" s="1124"/>
      <c r="GSQ25" s="1125"/>
      <c r="GSR25" s="1122"/>
      <c r="GSS25" s="1123"/>
      <c r="GST25" s="1124"/>
      <c r="GSU25" s="1125"/>
      <c r="GSV25" s="1122"/>
      <c r="GSW25" s="1123"/>
      <c r="GSX25" s="1124"/>
      <c r="GSY25" s="1125"/>
      <c r="GSZ25" s="1122"/>
      <c r="GTA25" s="1123"/>
      <c r="GTB25" s="1124"/>
      <c r="GTC25" s="1125"/>
      <c r="GTD25" s="1122"/>
      <c r="GTE25" s="1123"/>
      <c r="GTF25" s="1124"/>
      <c r="GTG25" s="1125"/>
      <c r="GTH25" s="1122"/>
      <c r="GTI25" s="1123"/>
      <c r="GTJ25" s="1124"/>
      <c r="GTK25" s="1125"/>
      <c r="GTL25" s="1122"/>
      <c r="GTM25" s="1123"/>
      <c r="GTN25" s="1124"/>
      <c r="GTO25" s="1125"/>
      <c r="GTP25" s="1122"/>
      <c r="GTQ25" s="1123"/>
      <c r="GTR25" s="1124"/>
      <c r="GTS25" s="1125"/>
      <c r="GTT25" s="1122"/>
      <c r="GTU25" s="1123"/>
      <c r="GTV25" s="1124"/>
      <c r="GTW25" s="1125"/>
      <c r="GTX25" s="1122"/>
      <c r="GTY25" s="1123"/>
      <c r="GTZ25" s="1124"/>
      <c r="GUA25" s="1125"/>
      <c r="GUB25" s="1122"/>
      <c r="GUC25" s="1123"/>
      <c r="GUD25" s="1124"/>
      <c r="GUE25" s="1125"/>
      <c r="GUF25" s="1122"/>
      <c r="GUG25" s="1123"/>
      <c r="GUH25" s="1124"/>
      <c r="GUI25" s="1125"/>
      <c r="GUJ25" s="1122"/>
      <c r="GUK25" s="1123"/>
      <c r="GUL25" s="1124"/>
      <c r="GUM25" s="1125"/>
      <c r="GUN25" s="1122"/>
      <c r="GUO25" s="1123"/>
      <c r="GUP25" s="1124"/>
      <c r="GUQ25" s="1125"/>
      <c r="GUR25" s="1122"/>
      <c r="GUS25" s="1123"/>
      <c r="GUT25" s="1124"/>
      <c r="GUU25" s="1125"/>
      <c r="GUV25" s="1122"/>
      <c r="GUW25" s="1123"/>
      <c r="GUX25" s="1124"/>
      <c r="GUY25" s="1125"/>
      <c r="GUZ25" s="1122"/>
      <c r="GVA25" s="1123"/>
      <c r="GVB25" s="1124"/>
      <c r="GVC25" s="1125"/>
      <c r="GVD25" s="1122"/>
      <c r="GVE25" s="1123"/>
      <c r="GVF25" s="1124"/>
      <c r="GVG25" s="1125"/>
      <c r="GVH25" s="1122"/>
      <c r="GVI25" s="1123"/>
      <c r="GVJ25" s="1124"/>
      <c r="GVK25" s="1125"/>
      <c r="GVL25" s="1122"/>
      <c r="GVM25" s="1123"/>
      <c r="GVN25" s="1124"/>
      <c r="GVO25" s="1125"/>
      <c r="GVP25" s="1122"/>
      <c r="GVQ25" s="1123"/>
      <c r="GVR25" s="1124"/>
      <c r="GVS25" s="1125"/>
      <c r="GVT25" s="1122"/>
      <c r="GVU25" s="1123"/>
      <c r="GVV25" s="1124"/>
      <c r="GVW25" s="1125"/>
      <c r="GVX25" s="1122"/>
      <c r="GVY25" s="1123"/>
      <c r="GVZ25" s="1124"/>
      <c r="GWA25" s="1125"/>
      <c r="GWB25" s="1122"/>
      <c r="GWC25" s="1123"/>
      <c r="GWD25" s="1124"/>
      <c r="GWE25" s="1125"/>
      <c r="GWF25" s="1122"/>
      <c r="GWG25" s="1123"/>
      <c r="GWH25" s="1124"/>
      <c r="GWI25" s="1125"/>
      <c r="GWJ25" s="1122"/>
      <c r="GWK25" s="1123"/>
      <c r="GWL25" s="1124"/>
      <c r="GWM25" s="1125"/>
      <c r="GWN25" s="1122"/>
      <c r="GWO25" s="1123"/>
      <c r="GWP25" s="1124"/>
      <c r="GWQ25" s="1125"/>
      <c r="GWR25" s="1122"/>
      <c r="GWS25" s="1123"/>
      <c r="GWT25" s="1124"/>
      <c r="GWU25" s="1125"/>
      <c r="GWV25" s="1122"/>
      <c r="GWW25" s="1123"/>
      <c r="GWX25" s="1124"/>
      <c r="GWY25" s="1125"/>
      <c r="GWZ25" s="1122"/>
      <c r="GXA25" s="1123"/>
      <c r="GXB25" s="1124"/>
      <c r="GXC25" s="1125"/>
      <c r="GXD25" s="1122"/>
      <c r="GXE25" s="1123"/>
      <c r="GXF25" s="1124"/>
      <c r="GXG25" s="1125"/>
      <c r="GXH25" s="1122"/>
      <c r="GXI25" s="1123"/>
      <c r="GXJ25" s="1124"/>
      <c r="GXK25" s="1125"/>
      <c r="GXL25" s="1122"/>
      <c r="GXM25" s="1123"/>
      <c r="GXN25" s="1124"/>
      <c r="GXO25" s="1125"/>
      <c r="GXP25" s="1122"/>
      <c r="GXQ25" s="1123"/>
      <c r="GXR25" s="1124"/>
      <c r="GXS25" s="1125"/>
      <c r="GXT25" s="1122"/>
      <c r="GXU25" s="1123"/>
      <c r="GXV25" s="1124"/>
      <c r="GXW25" s="1125"/>
      <c r="GXX25" s="1122"/>
      <c r="GXY25" s="1123"/>
      <c r="GXZ25" s="1124"/>
      <c r="GYA25" s="1125"/>
      <c r="GYB25" s="1122"/>
      <c r="GYC25" s="1123"/>
      <c r="GYD25" s="1124"/>
      <c r="GYE25" s="1125"/>
      <c r="GYF25" s="1122"/>
      <c r="GYG25" s="1123"/>
      <c r="GYH25" s="1124"/>
      <c r="GYI25" s="1125"/>
      <c r="GYJ25" s="1122"/>
      <c r="GYK25" s="1123"/>
      <c r="GYL25" s="1124"/>
      <c r="GYM25" s="1125"/>
      <c r="GYN25" s="1122"/>
      <c r="GYO25" s="1123"/>
      <c r="GYP25" s="1124"/>
      <c r="GYQ25" s="1125"/>
      <c r="GYR25" s="1122"/>
      <c r="GYS25" s="1123"/>
      <c r="GYT25" s="1124"/>
      <c r="GYU25" s="1125"/>
      <c r="GYV25" s="1122"/>
      <c r="GYW25" s="1123"/>
      <c r="GYX25" s="1124"/>
      <c r="GYY25" s="1125"/>
      <c r="GYZ25" s="1122"/>
      <c r="GZA25" s="1123"/>
      <c r="GZB25" s="1124"/>
      <c r="GZC25" s="1125"/>
      <c r="GZD25" s="1122"/>
      <c r="GZE25" s="1123"/>
      <c r="GZF25" s="1124"/>
      <c r="GZG25" s="1125"/>
      <c r="GZH25" s="1122"/>
      <c r="GZI25" s="1123"/>
      <c r="GZJ25" s="1124"/>
      <c r="GZK25" s="1125"/>
      <c r="GZL25" s="1122"/>
      <c r="GZM25" s="1123"/>
      <c r="GZN25" s="1124"/>
      <c r="GZO25" s="1125"/>
      <c r="GZP25" s="1122"/>
      <c r="GZQ25" s="1123"/>
      <c r="GZR25" s="1124"/>
      <c r="GZS25" s="1125"/>
      <c r="GZT25" s="1122"/>
      <c r="GZU25" s="1123"/>
      <c r="GZV25" s="1124"/>
      <c r="GZW25" s="1125"/>
      <c r="GZX25" s="1122"/>
      <c r="GZY25" s="1123"/>
      <c r="GZZ25" s="1124"/>
      <c r="HAA25" s="1125"/>
      <c r="HAB25" s="1122"/>
      <c r="HAC25" s="1123"/>
      <c r="HAD25" s="1124"/>
      <c r="HAE25" s="1125"/>
      <c r="HAF25" s="1122"/>
      <c r="HAG25" s="1123"/>
      <c r="HAH25" s="1124"/>
      <c r="HAI25" s="1125"/>
      <c r="HAJ25" s="1122"/>
      <c r="HAK25" s="1123"/>
      <c r="HAL25" s="1124"/>
      <c r="HAM25" s="1125"/>
      <c r="HAN25" s="1122"/>
      <c r="HAO25" s="1123"/>
      <c r="HAP25" s="1124"/>
      <c r="HAQ25" s="1125"/>
      <c r="HAR25" s="1122"/>
      <c r="HAS25" s="1123"/>
      <c r="HAT25" s="1124"/>
      <c r="HAU25" s="1125"/>
      <c r="HAV25" s="1122"/>
      <c r="HAW25" s="1123"/>
      <c r="HAX25" s="1124"/>
      <c r="HAY25" s="1125"/>
      <c r="HAZ25" s="1122"/>
      <c r="HBA25" s="1123"/>
      <c r="HBB25" s="1124"/>
      <c r="HBC25" s="1125"/>
      <c r="HBD25" s="1122"/>
      <c r="HBE25" s="1123"/>
      <c r="HBF25" s="1124"/>
      <c r="HBG25" s="1125"/>
      <c r="HBH25" s="1122"/>
      <c r="HBI25" s="1123"/>
      <c r="HBJ25" s="1124"/>
      <c r="HBK25" s="1125"/>
      <c r="HBL25" s="1122"/>
      <c r="HBM25" s="1123"/>
      <c r="HBN25" s="1124"/>
      <c r="HBO25" s="1125"/>
      <c r="HBP25" s="1122"/>
      <c r="HBQ25" s="1123"/>
      <c r="HBR25" s="1124"/>
      <c r="HBS25" s="1125"/>
      <c r="HBT25" s="1122"/>
      <c r="HBU25" s="1123"/>
      <c r="HBV25" s="1124"/>
      <c r="HBW25" s="1125"/>
      <c r="HBX25" s="1122"/>
      <c r="HBY25" s="1123"/>
      <c r="HBZ25" s="1124"/>
      <c r="HCA25" s="1125"/>
      <c r="HCB25" s="1122"/>
      <c r="HCC25" s="1123"/>
      <c r="HCD25" s="1124"/>
      <c r="HCE25" s="1125"/>
      <c r="HCF25" s="1122"/>
      <c r="HCG25" s="1123"/>
      <c r="HCH25" s="1124"/>
      <c r="HCI25" s="1125"/>
      <c r="HCJ25" s="1122"/>
      <c r="HCK25" s="1123"/>
      <c r="HCL25" s="1124"/>
      <c r="HCM25" s="1125"/>
      <c r="HCN25" s="1122"/>
      <c r="HCO25" s="1123"/>
      <c r="HCP25" s="1124"/>
      <c r="HCQ25" s="1125"/>
      <c r="HCR25" s="1122"/>
      <c r="HCS25" s="1123"/>
      <c r="HCT25" s="1124"/>
      <c r="HCU25" s="1125"/>
      <c r="HCV25" s="1122"/>
      <c r="HCW25" s="1123"/>
      <c r="HCX25" s="1124"/>
      <c r="HCY25" s="1125"/>
      <c r="HCZ25" s="1122"/>
      <c r="HDA25" s="1123"/>
      <c r="HDB25" s="1124"/>
      <c r="HDC25" s="1125"/>
      <c r="HDD25" s="1122"/>
      <c r="HDE25" s="1123"/>
      <c r="HDF25" s="1124"/>
      <c r="HDG25" s="1125"/>
      <c r="HDH25" s="1122"/>
      <c r="HDI25" s="1123"/>
      <c r="HDJ25" s="1124"/>
      <c r="HDK25" s="1125"/>
      <c r="HDL25" s="1122"/>
      <c r="HDM25" s="1123"/>
      <c r="HDN25" s="1124"/>
      <c r="HDO25" s="1125"/>
      <c r="HDP25" s="1122"/>
      <c r="HDQ25" s="1123"/>
      <c r="HDR25" s="1124"/>
      <c r="HDS25" s="1125"/>
      <c r="HDT25" s="1122"/>
      <c r="HDU25" s="1123"/>
      <c r="HDV25" s="1124"/>
      <c r="HDW25" s="1125"/>
      <c r="HDX25" s="1122"/>
      <c r="HDY25" s="1123"/>
      <c r="HDZ25" s="1124"/>
      <c r="HEA25" s="1125"/>
      <c r="HEB25" s="1122"/>
      <c r="HEC25" s="1123"/>
      <c r="HED25" s="1124"/>
      <c r="HEE25" s="1125"/>
      <c r="HEF25" s="1122"/>
      <c r="HEG25" s="1123"/>
      <c r="HEH25" s="1124"/>
      <c r="HEI25" s="1125"/>
      <c r="HEJ25" s="1122"/>
      <c r="HEK25" s="1123"/>
      <c r="HEL25" s="1124"/>
      <c r="HEM25" s="1125"/>
      <c r="HEN25" s="1122"/>
      <c r="HEO25" s="1123"/>
      <c r="HEP25" s="1124"/>
      <c r="HEQ25" s="1125"/>
      <c r="HER25" s="1122"/>
      <c r="HES25" s="1123"/>
      <c r="HET25" s="1124"/>
      <c r="HEU25" s="1125"/>
      <c r="HEV25" s="1122"/>
      <c r="HEW25" s="1123"/>
      <c r="HEX25" s="1124"/>
      <c r="HEY25" s="1125"/>
      <c r="HEZ25" s="1122"/>
      <c r="HFA25" s="1123"/>
      <c r="HFB25" s="1124"/>
      <c r="HFC25" s="1125"/>
      <c r="HFD25" s="1122"/>
      <c r="HFE25" s="1123"/>
      <c r="HFF25" s="1124"/>
      <c r="HFG25" s="1125"/>
      <c r="HFH25" s="1122"/>
      <c r="HFI25" s="1123"/>
      <c r="HFJ25" s="1124"/>
      <c r="HFK25" s="1125"/>
      <c r="HFL25" s="1122"/>
      <c r="HFM25" s="1123"/>
      <c r="HFN25" s="1124"/>
      <c r="HFO25" s="1125"/>
      <c r="HFP25" s="1122"/>
      <c r="HFQ25" s="1123"/>
      <c r="HFR25" s="1124"/>
      <c r="HFS25" s="1125"/>
      <c r="HFT25" s="1122"/>
      <c r="HFU25" s="1123"/>
      <c r="HFV25" s="1124"/>
      <c r="HFW25" s="1125"/>
      <c r="HFX25" s="1122"/>
      <c r="HFY25" s="1123"/>
      <c r="HFZ25" s="1124"/>
      <c r="HGA25" s="1125"/>
      <c r="HGB25" s="1122"/>
      <c r="HGC25" s="1123"/>
      <c r="HGD25" s="1124"/>
      <c r="HGE25" s="1125"/>
      <c r="HGF25" s="1122"/>
      <c r="HGG25" s="1123"/>
      <c r="HGH25" s="1124"/>
      <c r="HGI25" s="1125"/>
      <c r="HGJ25" s="1122"/>
      <c r="HGK25" s="1123"/>
      <c r="HGL25" s="1124"/>
      <c r="HGM25" s="1125"/>
      <c r="HGN25" s="1122"/>
      <c r="HGO25" s="1123"/>
      <c r="HGP25" s="1124"/>
      <c r="HGQ25" s="1125"/>
      <c r="HGR25" s="1122"/>
      <c r="HGS25" s="1123"/>
      <c r="HGT25" s="1124"/>
      <c r="HGU25" s="1125"/>
      <c r="HGV25" s="1122"/>
      <c r="HGW25" s="1123"/>
      <c r="HGX25" s="1124"/>
      <c r="HGY25" s="1125"/>
      <c r="HGZ25" s="1122"/>
      <c r="HHA25" s="1123"/>
      <c r="HHB25" s="1124"/>
      <c r="HHC25" s="1125"/>
      <c r="HHD25" s="1122"/>
      <c r="HHE25" s="1123"/>
      <c r="HHF25" s="1124"/>
      <c r="HHG25" s="1125"/>
      <c r="HHH25" s="1122"/>
      <c r="HHI25" s="1123"/>
      <c r="HHJ25" s="1124"/>
      <c r="HHK25" s="1125"/>
      <c r="HHL25" s="1122"/>
      <c r="HHM25" s="1123"/>
      <c r="HHN25" s="1124"/>
      <c r="HHO25" s="1125"/>
      <c r="HHP25" s="1122"/>
      <c r="HHQ25" s="1123"/>
      <c r="HHR25" s="1124"/>
      <c r="HHS25" s="1125"/>
      <c r="HHT25" s="1122"/>
      <c r="HHU25" s="1123"/>
      <c r="HHV25" s="1124"/>
      <c r="HHW25" s="1125"/>
      <c r="HHX25" s="1122"/>
      <c r="HHY25" s="1123"/>
      <c r="HHZ25" s="1124"/>
      <c r="HIA25" s="1125"/>
      <c r="HIB25" s="1122"/>
      <c r="HIC25" s="1123"/>
      <c r="HID25" s="1124"/>
      <c r="HIE25" s="1125"/>
      <c r="HIF25" s="1122"/>
      <c r="HIG25" s="1123"/>
      <c r="HIH25" s="1124"/>
      <c r="HII25" s="1125"/>
      <c r="HIJ25" s="1122"/>
      <c r="HIK25" s="1123"/>
      <c r="HIL25" s="1124"/>
      <c r="HIM25" s="1125"/>
      <c r="HIN25" s="1122"/>
      <c r="HIO25" s="1123"/>
      <c r="HIP25" s="1124"/>
      <c r="HIQ25" s="1125"/>
      <c r="HIR25" s="1122"/>
      <c r="HIS25" s="1123"/>
      <c r="HIT25" s="1124"/>
      <c r="HIU25" s="1125"/>
      <c r="HIV25" s="1122"/>
      <c r="HIW25" s="1123"/>
      <c r="HIX25" s="1124"/>
      <c r="HIY25" s="1125"/>
      <c r="HIZ25" s="1122"/>
      <c r="HJA25" s="1123"/>
      <c r="HJB25" s="1124"/>
      <c r="HJC25" s="1125"/>
      <c r="HJD25" s="1122"/>
      <c r="HJE25" s="1123"/>
      <c r="HJF25" s="1124"/>
      <c r="HJG25" s="1125"/>
      <c r="HJH25" s="1122"/>
      <c r="HJI25" s="1123"/>
      <c r="HJJ25" s="1124"/>
      <c r="HJK25" s="1125"/>
      <c r="HJL25" s="1122"/>
      <c r="HJM25" s="1123"/>
      <c r="HJN25" s="1124"/>
      <c r="HJO25" s="1125"/>
      <c r="HJP25" s="1122"/>
      <c r="HJQ25" s="1123"/>
      <c r="HJR25" s="1124"/>
      <c r="HJS25" s="1125"/>
      <c r="HJT25" s="1122"/>
      <c r="HJU25" s="1123"/>
      <c r="HJV25" s="1124"/>
      <c r="HJW25" s="1125"/>
      <c r="HJX25" s="1122"/>
      <c r="HJY25" s="1123"/>
      <c r="HJZ25" s="1124"/>
      <c r="HKA25" s="1125"/>
      <c r="HKB25" s="1122"/>
      <c r="HKC25" s="1123"/>
      <c r="HKD25" s="1124"/>
      <c r="HKE25" s="1125"/>
      <c r="HKF25" s="1122"/>
      <c r="HKG25" s="1123"/>
      <c r="HKH25" s="1124"/>
      <c r="HKI25" s="1125"/>
      <c r="HKJ25" s="1122"/>
      <c r="HKK25" s="1123"/>
      <c r="HKL25" s="1124"/>
      <c r="HKM25" s="1125"/>
      <c r="HKN25" s="1122"/>
      <c r="HKO25" s="1123"/>
      <c r="HKP25" s="1124"/>
      <c r="HKQ25" s="1125"/>
      <c r="HKR25" s="1122"/>
      <c r="HKS25" s="1123"/>
      <c r="HKT25" s="1124"/>
      <c r="HKU25" s="1125"/>
      <c r="HKV25" s="1122"/>
      <c r="HKW25" s="1123"/>
      <c r="HKX25" s="1124"/>
      <c r="HKY25" s="1125"/>
      <c r="HKZ25" s="1122"/>
      <c r="HLA25" s="1123"/>
      <c r="HLB25" s="1124"/>
      <c r="HLC25" s="1125"/>
      <c r="HLD25" s="1122"/>
      <c r="HLE25" s="1123"/>
      <c r="HLF25" s="1124"/>
      <c r="HLG25" s="1125"/>
      <c r="HLH25" s="1122"/>
      <c r="HLI25" s="1123"/>
      <c r="HLJ25" s="1124"/>
      <c r="HLK25" s="1125"/>
      <c r="HLL25" s="1122"/>
      <c r="HLM25" s="1123"/>
      <c r="HLN25" s="1124"/>
      <c r="HLO25" s="1125"/>
      <c r="HLP25" s="1122"/>
      <c r="HLQ25" s="1123"/>
      <c r="HLR25" s="1124"/>
      <c r="HLS25" s="1125"/>
      <c r="HLT25" s="1122"/>
      <c r="HLU25" s="1123"/>
      <c r="HLV25" s="1124"/>
      <c r="HLW25" s="1125"/>
      <c r="HLX25" s="1122"/>
      <c r="HLY25" s="1123"/>
      <c r="HLZ25" s="1124"/>
      <c r="HMA25" s="1125"/>
      <c r="HMB25" s="1122"/>
      <c r="HMC25" s="1123"/>
      <c r="HMD25" s="1124"/>
      <c r="HME25" s="1125"/>
      <c r="HMF25" s="1122"/>
      <c r="HMG25" s="1123"/>
      <c r="HMH25" s="1124"/>
      <c r="HMI25" s="1125"/>
      <c r="HMJ25" s="1122"/>
      <c r="HMK25" s="1123"/>
      <c r="HML25" s="1124"/>
      <c r="HMM25" s="1125"/>
      <c r="HMN25" s="1122"/>
      <c r="HMO25" s="1123"/>
      <c r="HMP25" s="1124"/>
      <c r="HMQ25" s="1125"/>
      <c r="HMR25" s="1122"/>
      <c r="HMS25" s="1123"/>
      <c r="HMT25" s="1124"/>
      <c r="HMU25" s="1125"/>
      <c r="HMV25" s="1122"/>
      <c r="HMW25" s="1123"/>
      <c r="HMX25" s="1124"/>
      <c r="HMY25" s="1125"/>
      <c r="HMZ25" s="1122"/>
      <c r="HNA25" s="1123"/>
      <c r="HNB25" s="1124"/>
      <c r="HNC25" s="1125"/>
      <c r="HND25" s="1122"/>
      <c r="HNE25" s="1123"/>
      <c r="HNF25" s="1124"/>
      <c r="HNG25" s="1125"/>
      <c r="HNH25" s="1122"/>
      <c r="HNI25" s="1123"/>
      <c r="HNJ25" s="1124"/>
      <c r="HNK25" s="1125"/>
      <c r="HNL25" s="1122"/>
      <c r="HNM25" s="1123"/>
      <c r="HNN25" s="1124"/>
      <c r="HNO25" s="1125"/>
      <c r="HNP25" s="1122"/>
      <c r="HNQ25" s="1123"/>
      <c r="HNR25" s="1124"/>
      <c r="HNS25" s="1125"/>
      <c r="HNT25" s="1122"/>
      <c r="HNU25" s="1123"/>
      <c r="HNV25" s="1124"/>
      <c r="HNW25" s="1125"/>
      <c r="HNX25" s="1122"/>
      <c r="HNY25" s="1123"/>
      <c r="HNZ25" s="1124"/>
      <c r="HOA25" s="1125"/>
      <c r="HOB25" s="1122"/>
      <c r="HOC25" s="1123"/>
      <c r="HOD25" s="1124"/>
      <c r="HOE25" s="1125"/>
      <c r="HOF25" s="1122"/>
      <c r="HOG25" s="1123"/>
      <c r="HOH25" s="1124"/>
      <c r="HOI25" s="1125"/>
      <c r="HOJ25" s="1122"/>
      <c r="HOK25" s="1123"/>
      <c r="HOL25" s="1124"/>
      <c r="HOM25" s="1125"/>
      <c r="HON25" s="1122"/>
      <c r="HOO25" s="1123"/>
      <c r="HOP25" s="1124"/>
      <c r="HOQ25" s="1125"/>
      <c r="HOR25" s="1122"/>
      <c r="HOS25" s="1123"/>
      <c r="HOT25" s="1124"/>
      <c r="HOU25" s="1125"/>
      <c r="HOV25" s="1122"/>
      <c r="HOW25" s="1123"/>
      <c r="HOX25" s="1124"/>
      <c r="HOY25" s="1125"/>
      <c r="HOZ25" s="1122"/>
      <c r="HPA25" s="1123"/>
      <c r="HPB25" s="1124"/>
      <c r="HPC25" s="1125"/>
      <c r="HPD25" s="1122"/>
      <c r="HPE25" s="1123"/>
      <c r="HPF25" s="1124"/>
      <c r="HPG25" s="1125"/>
      <c r="HPH25" s="1122"/>
      <c r="HPI25" s="1123"/>
      <c r="HPJ25" s="1124"/>
      <c r="HPK25" s="1125"/>
      <c r="HPL25" s="1122"/>
      <c r="HPM25" s="1123"/>
      <c r="HPN25" s="1124"/>
      <c r="HPO25" s="1125"/>
      <c r="HPP25" s="1122"/>
      <c r="HPQ25" s="1123"/>
      <c r="HPR25" s="1124"/>
      <c r="HPS25" s="1125"/>
      <c r="HPT25" s="1122"/>
      <c r="HPU25" s="1123"/>
      <c r="HPV25" s="1124"/>
      <c r="HPW25" s="1125"/>
      <c r="HPX25" s="1122"/>
      <c r="HPY25" s="1123"/>
      <c r="HPZ25" s="1124"/>
      <c r="HQA25" s="1125"/>
      <c r="HQB25" s="1122"/>
      <c r="HQC25" s="1123"/>
      <c r="HQD25" s="1124"/>
      <c r="HQE25" s="1125"/>
      <c r="HQF25" s="1122"/>
      <c r="HQG25" s="1123"/>
      <c r="HQH25" s="1124"/>
      <c r="HQI25" s="1125"/>
      <c r="HQJ25" s="1122"/>
      <c r="HQK25" s="1123"/>
      <c r="HQL25" s="1124"/>
      <c r="HQM25" s="1125"/>
      <c r="HQN25" s="1122"/>
      <c r="HQO25" s="1123"/>
      <c r="HQP25" s="1124"/>
      <c r="HQQ25" s="1125"/>
      <c r="HQR25" s="1122"/>
      <c r="HQS25" s="1123"/>
      <c r="HQT25" s="1124"/>
      <c r="HQU25" s="1125"/>
      <c r="HQV25" s="1122"/>
      <c r="HQW25" s="1123"/>
      <c r="HQX25" s="1124"/>
      <c r="HQY25" s="1125"/>
      <c r="HQZ25" s="1122"/>
      <c r="HRA25" s="1123"/>
      <c r="HRB25" s="1124"/>
      <c r="HRC25" s="1125"/>
      <c r="HRD25" s="1122"/>
      <c r="HRE25" s="1123"/>
      <c r="HRF25" s="1124"/>
      <c r="HRG25" s="1125"/>
      <c r="HRH25" s="1122"/>
      <c r="HRI25" s="1123"/>
      <c r="HRJ25" s="1124"/>
      <c r="HRK25" s="1125"/>
      <c r="HRL25" s="1122"/>
      <c r="HRM25" s="1123"/>
      <c r="HRN25" s="1124"/>
      <c r="HRO25" s="1125"/>
      <c r="HRP25" s="1122"/>
      <c r="HRQ25" s="1123"/>
      <c r="HRR25" s="1124"/>
      <c r="HRS25" s="1125"/>
      <c r="HRT25" s="1122"/>
      <c r="HRU25" s="1123"/>
      <c r="HRV25" s="1124"/>
      <c r="HRW25" s="1125"/>
      <c r="HRX25" s="1122"/>
      <c r="HRY25" s="1123"/>
      <c r="HRZ25" s="1124"/>
      <c r="HSA25" s="1125"/>
      <c r="HSB25" s="1122"/>
      <c r="HSC25" s="1123"/>
      <c r="HSD25" s="1124"/>
      <c r="HSE25" s="1125"/>
      <c r="HSF25" s="1122"/>
      <c r="HSG25" s="1123"/>
      <c r="HSH25" s="1124"/>
      <c r="HSI25" s="1125"/>
      <c r="HSJ25" s="1122"/>
      <c r="HSK25" s="1123"/>
      <c r="HSL25" s="1124"/>
      <c r="HSM25" s="1125"/>
      <c r="HSN25" s="1122"/>
      <c r="HSO25" s="1123"/>
      <c r="HSP25" s="1124"/>
      <c r="HSQ25" s="1125"/>
      <c r="HSR25" s="1122"/>
      <c r="HSS25" s="1123"/>
      <c r="HST25" s="1124"/>
      <c r="HSU25" s="1125"/>
      <c r="HSV25" s="1122"/>
      <c r="HSW25" s="1123"/>
      <c r="HSX25" s="1124"/>
      <c r="HSY25" s="1125"/>
      <c r="HSZ25" s="1122"/>
      <c r="HTA25" s="1123"/>
      <c r="HTB25" s="1124"/>
      <c r="HTC25" s="1125"/>
      <c r="HTD25" s="1122"/>
      <c r="HTE25" s="1123"/>
      <c r="HTF25" s="1124"/>
      <c r="HTG25" s="1125"/>
      <c r="HTH25" s="1122"/>
      <c r="HTI25" s="1123"/>
      <c r="HTJ25" s="1124"/>
      <c r="HTK25" s="1125"/>
      <c r="HTL25" s="1122"/>
      <c r="HTM25" s="1123"/>
      <c r="HTN25" s="1124"/>
      <c r="HTO25" s="1125"/>
      <c r="HTP25" s="1122"/>
      <c r="HTQ25" s="1123"/>
      <c r="HTR25" s="1124"/>
      <c r="HTS25" s="1125"/>
      <c r="HTT25" s="1122"/>
      <c r="HTU25" s="1123"/>
      <c r="HTV25" s="1124"/>
      <c r="HTW25" s="1125"/>
      <c r="HTX25" s="1122"/>
      <c r="HTY25" s="1123"/>
      <c r="HTZ25" s="1124"/>
      <c r="HUA25" s="1125"/>
      <c r="HUB25" s="1122"/>
      <c r="HUC25" s="1123"/>
      <c r="HUD25" s="1124"/>
      <c r="HUE25" s="1125"/>
      <c r="HUF25" s="1122"/>
      <c r="HUG25" s="1123"/>
      <c r="HUH25" s="1124"/>
      <c r="HUI25" s="1125"/>
      <c r="HUJ25" s="1122"/>
      <c r="HUK25" s="1123"/>
      <c r="HUL25" s="1124"/>
      <c r="HUM25" s="1125"/>
      <c r="HUN25" s="1122"/>
      <c r="HUO25" s="1123"/>
      <c r="HUP25" s="1124"/>
      <c r="HUQ25" s="1125"/>
      <c r="HUR25" s="1122"/>
      <c r="HUS25" s="1123"/>
      <c r="HUT25" s="1124"/>
      <c r="HUU25" s="1125"/>
      <c r="HUV25" s="1122"/>
      <c r="HUW25" s="1123"/>
      <c r="HUX25" s="1124"/>
      <c r="HUY25" s="1125"/>
      <c r="HUZ25" s="1122"/>
      <c r="HVA25" s="1123"/>
      <c r="HVB25" s="1124"/>
      <c r="HVC25" s="1125"/>
      <c r="HVD25" s="1122"/>
      <c r="HVE25" s="1123"/>
      <c r="HVF25" s="1124"/>
      <c r="HVG25" s="1125"/>
      <c r="HVH25" s="1122"/>
      <c r="HVI25" s="1123"/>
      <c r="HVJ25" s="1124"/>
      <c r="HVK25" s="1125"/>
      <c r="HVL25" s="1122"/>
      <c r="HVM25" s="1123"/>
      <c r="HVN25" s="1124"/>
      <c r="HVO25" s="1125"/>
      <c r="HVP25" s="1122"/>
      <c r="HVQ25" s="1123"/>
      <c r="HVR25" s="1124"/>
      <c r="HVS25" s="1125"/>
      <c r="HVT25" s="1122"/>
      <c r="HVU25" s="1123"/>
      <c r="HVV25" s="1124"/>
      <c r="HVW25" s="1125"/>
      <c r="HVX25" s="1122"/>
      <c r="HVY25" s="1123"/>
      <c r="HVZ25" s="1124"/>
      <c r="HWA25" s="1125"/>
      <c r="HWB25" s="1122"/>
      <c r="HWC25" s="1123"/>
      <c r="HWD25" s="1124"/>
      <c r="HWE25" s="1125"/>
      <c r="HWF25" s="1122"/>
      <c r="HWG25" s="1123"/>
      <c r="HWH25" s="1124"/>
      <c r="HWI25" s="1125"/>
      <c r="HWJ25" s="1122"/>
      <c r="HWK25" s="1123"/>
      <c r="HWL25" s="1124"/>
      <c r="HWM25" s="1125"/>
      <c r="HWN25" s="1122"/>
      <c r="HWO25" s="1123"/>
      <c r="HWP25" s="1124"/>
      <c r="HWQ25" s="1125"/>
      <c r="HWR25" s="1122"/>
      <c r="HWS25" s="1123"/>
      <c r="HWT25" s="1124"/>
      <c r="HWU25" s="1125"/>
      <c r="HWV25" s="1122"/>
      <c r="HWW25" s="1123"/>
      <c r="HWX25" s="1124"/>
      <c r="HWY25" s="1125"/>
      <c r="HWZ25" s="1122"/>
      <c r="HXA25" s="1123"/>
      <c r="HXB25" s="1124"/>
      <c r="HXC25" s="1125"/>
      <c r="HXD25" s="1122"/>
      <c r="HXE25" s="1123"/>
      <c r="HXF25" s="1124"/>
      <c r="HXG25" s="1125"/>
      <c r="HXH25" s="1122"/>
      <c r="HXI25" s="1123"/>
      <c r="HXJ25" s="1124"/>
      <c r="HXK25" s="1125"/>
      <c r="HXL25" s="1122"/>
      <c r="HXM25" s="1123"/>
      <c r="HXN25" s="1124"/>
      <c r="HXO25" s="1125"/>
      <c r="HXP25" s="1122"/>
      <c r="HXQ25" s="1123"/>
      <c r="HXR25" s="1124"/>
      <c r="HXS25" s="1125"/>
      <c r="HXT25" s="1122"/>
      <c r="HXU25" s="1123"/>
      <c r="HXV25" s="1124"/>
      <c r="HXW25" s="1125"/>
      <c r="HXX25" s="1122"/>
      <c r="HXY25" s="1123"/>
      <c r="HXZ25" s="1124"/>
      <c r="HYA25" s="1125"/>
      <c r="HYB25" s="1122"/>
      <c r="HYC25" s="1123"/>
      <c r="HYD25" s="1124"/>
      <c r="HYE25" s="1125"/>
      <c r="HYF25" s="1122"/>
      <c r="HYG25" s="1123"/>
      <c r="HYH25" s="1124"/>
      <c r="HYI25" s="1125"/>
      <c r="HYJ25" s="1122"/>
      <c r="HYK25" s="1123"/>
      <c r="HYL25" s="1124"/>
      <c r="HYM25" s="1125"/>
      <c r="HYN25" s="1122"/>
      <c r="HYO25" s="1123"/>
      <c r="HYP25" s="1124"/>
      <c r="HYQ25" s="1125"/>
      <c r="HYR25" s="1122"/>
      <c r="HYS25" s="1123"/>
      <c r="HYT25" s="1124"/>
      <c r="HYU25" s="1125"/>
      <c r="HYV25" s="1122"/>
      <c r="HYW25" s="1123"/>
      <c r="HYX25" s="1124"/>
      <c r="HYY25" s="1125"/>
      <c r="HYZ25" s="1122"/>
      <c r="HZA25" s="1123"/>
      <c r="HZB25" s="1124"/>
      <c r="HZC25" s="1125"/>
      <c r="HZD25" s="1122"/>
      <c r="HZE25" s="1123"/>
      <c r="HZF25" s="1124"/>
      <c r="HZG25" s="1125"/>
      <c r="HZH25" s="1122"/>
      <c r="HZI25" s="1123"/>
      <c r="HZJ25" s="1124"/>
      <c r="HZK25" s="1125"/>
      <c r="HZL25" s="1122"/>
      <c r="HZM25" s="1123"/>
      <c r="HZN25" s="1124"/>
      <c r="HZO25" s="1125"/>
      <c r="HZP25" s="1122"/>
      <c r="HZQ25" s="1123"/>
      <c r="HZR25" s="1124"/>
      <c r="HZS25" s="1125"/>
      <c r="HZT25" s="1122"/>
      <c r="HZU25" s="1123"/>
      <c r="HZV25" s="1124"/>
      <c r="HZW25" s="1125"/>
      <c r="HZX25" s="1122"/>
      <c r="HZY25" s="1123"/>
      <c r="HZZ25" s="1124"/>
      <c r="IAA25" s="1125"/>
      <c r="IAB25" s="1122"/>
      <c r="IAC25" s="1123"/>
      <c r="IAD25" s="1124"/>
      <c r="IAE25" s="1125"/>
      <c r="IAF25" s="1122"/>
      <c r="IAG25" s="1123"/>
      <c r="IAH25" s="1124"/>
      <c r="IAI25" s="1125"/>
      <c r="IAJ25" s="1122"/>
      <c r="IAK25" s="1123"/>
      <c r="IAL25" s="1124"/>
      <c r="IAM25" s="1125"/>
      <c r="IAN25" s="1122"/>
      <c r="IAO25" s="1123"/>
      <c r="IAP25" s="1124"/>
      <c r="IAQ25" s="1125"/>
      <c r="IAR25" s="1122"/>
      <c r="IAS25" s="1123"/>
      <c r="IAT25" s="1124"/>
      <c r="IAU25" s="1125"/>
      <c r="IAV25" s="1122"/>
      <c r="IAW25" s="1123"/>
      <c r="IAX25" s="1124"/>
      <c r="IAY25" s="1125"/>
      <c r="IAZ25" s="1122"/>
      <c r="IBA25" s="1123"/>
      <c r="IBB25" s="1124"/>
      <c r="IBC25" s="1125"/>
      <c r="IBD25" s="1122"/>
      <c r="IBE25" s="1123"/>
      <c r="IBF25" s="1124"/>
      <c r="IBG25" s="1125"/>
      <c r="IBH25" s="1122"/>
      <c r="IBI25" s="1123"/>
      <c r="IBJ25" s="1124"/>
      <c r="IBK25" s="1125"/>
      <c r="IBL25" s="1122"/>
      <c r="IBM25" s="1123"/>
      <c r="IBN25" s="1124"/>
      <c r="IBO25" s="1125"/>
      <c r="IBP25" s="1122"/>
      <c r="IBQ25" s="1123"/>
      <c r="IBR25" s="1124"/>
      <c r="IBS25" s="1125"/>
      <c r="IBT25" s="1122"/>
      <c r="IBU25" s="1123"/>
      <c r="IBV25" s="1124"/>
      <c r="IBW25" s="1125"/>
      <c r="IBX25" s="1122"/>
      <c r="IBY25" s="1123"/>
      <c r="IBZ25" s="1124"/>
      <c r="ICA25" s="1125"/>
      <c r="ICB25" s="1122"/>
      <c r="ICC25" s="1123"/>
      <c r="ICD25" s="1124"/>
      <c r="ICE25" s="1125"/>
      <c r="ICF25" s="1122"/>
      <c r="ICG25" s="1123"/>
      <c r="ICH25" s="1124"/>
      <c r="ICI25" s="1125"/>
      <c r="ICJ25" s="1122"/>
      <c r="ICK25" s="1123"/>
      <c r="ICL25" s="1124"/>
      <c r="ICM25" s="1125"/>
      <c r="ICN25" s="1122"/>
      <c r="ICO25" s="1123"/>
      <c r="ICP25" s="1124"/>
      <c r="ICQ25" s="1125"/>
      <c r="ICR25" s="1122"/>
      <c r="ICS25" s="1123"/>
      <c r="ICT25" s="1124"/>
      <c r="ICU25" s="1125"/>
      <c r="ICV25" s="1122"/>
      <c r="ICW25" s="1123"/>
      <c r="ICX25" s="1124"/>
      <c r="ICY25" s="1125"/>
      <c r="ICZ25" s="1122"/>
      <c r="IDA25" s="1123"/>
      <c r="IDB25" s="1124"/>
      <c r="IDC25" s="1125"/>
      <c r="IDD25" s="1122"/>
      <c r="IDE25" s="1123"/>
      <c r="IDF25" s="1124"/>
      <c r="IDG25" s="1125"/>
      <c r="IDH25" s="1122"/>
      <c r="IDI25" s="1123"/>
      <c r="IDJ25" s="1124"/>
      <c r="IDK25" s="1125"/>
      <c r="IDL25" s="1122"/>
      <c r="IDM25" s="1123"/>
      <c r="IDN25" s="1124"/>
      <c r="IDO25" s="1125"/>
      <c r="IDP25" s="1122"/>
      <c r="IDQ25" s="1123"/>
      <c r="IDR25" s="1124"/>
      <c r="IDS25" s="1125"/>
      <c r="IDT25" s="1122"/>
      <c r="IDU25" s="1123"/>
      <c r="IDV25" s="1124"/>
      <c r="IDW25" s="1125"/>
      <c r="IDX25" s="1122"/>
      <c r="IDY25" s="1123"/>
      <c r="IDZ25" s="1124"/>
      <c r="IEA25" s="1125"/>
      <c r="IEB25" s="1122"/>
      <c r="IEC25" s="1123"/>
      <c r="IED25" s="1124"/>
      <c r="IEE25" s="1125"/>
      <c r="IEF25" s="1122"/>
      <c r="IEG25" s="1123"/>
      <c r="IEH25" s="1124"/>
      <c r="IEI25" s="1125"/>
      <c r="IEJ25" s="1122"/>
      <c r="IEK25" s="1123"/>
      <c r="IEL25" s="1124"/>
      <c r="IEM25" s="1125"/>
      <c r="IEN25" s="1122"/>
      <c r="IEO25" s="1123"/>
      <c r="IEP25" s="1124"/>
      <c r="IEQ25" s="1125"/>
      <c r="IER25" s="1122"/>
      <c r="IES25" s="1123"/>
      <c r="IET25" s="1124"/>
      <c r="IEU25" s="1125"/>
      <c r="IEV25" s="1122"/>
      <c r="IEW25" s="1123"/>
      <c r="IEX25" s="1124"/>
      <c r="IEY25" s="1125"/>
      <c r="IEZ25" s="1122"/>
      <c r="IFA25" s="1123"/>
      <c r="IFB25" s="1124"/>
      <c r="IFC25" s="1125"/>
      <c r="IFD25" s="1122"/>
      <c r="IFE25" s="1123"/>
      <c r="IFF25" s="1124"/>
      <c r="IFG25" s="1125"/>
      <c r="IFH25" s="1122"/>
      <c r="IFI25" s="1123"/>
      <c r="IFJ25" s="1124"/>
      <c r="IFK25" s="1125"/>
      <c r="IFL25" s="1122"/>
      <c r="IFM25" s="1123"/>
      <c r="IFN25" s="1124"/>
      <c r="IFO25" s="1125"/>
      <c r="IFP25" s="1122"/>
      <c r="IFQ25" s="1123"/>
      <c r="IFR25" s="1124"/>
      <c r="IFS25" s="1125"/>
      <c r="IFT25" s="1122"/>
      <c r="IFU25" s="1123"/>
      <c r="IFV25" s="1124"/>
      <c r="IFW25" s="1125"/>
      <c r="IFX25" s="1122"/>
      <c r="IFY25" s="1123"/>
      <c r="IFZ25" s="1124"/>
      <c r="IGA25" s="1125"/>
      <c r="IGB25" s="1122"/>
      <c r="IGC25" s="1123"/>
      <c r="IGD25" s="1124"/>
      <c r="IGE25" s="1125"/>
      <c r="IGF25" s="1122"/>
      <c r="IGG25" s="1123"/>
      <c r="IGH25" s="1124"/>
      <c r="IGI25" s="1125"/>
      <c r="IGJ25" s="1122"/>
      <c r="IGK25" s="1123"/>
      <c r="IGL25" s="1124"/>
      <c r="IGM25" s="1125"/>
      <c r="IGN25" s="1122"/>
      <c r="IGO25" s="1123"/>
      <c r="IGP25" s="1124"/>
      <c r="IGQ25" s="1125"/>
      <c r="IGR25" s="1122"/>
      <c r="IGS25" s="1123"/>
      <c r="IGT25" s="1124"/>
      <c r="IGU25" s="1125"/>
      <c r="IGV25" s="1122"/>
      <c r="IGW25" s="1123"/>
      <c r="IGX25" s="1124"/>
      <c r="IGY25" s="1125"/>
      <c r="IGZ25" s="1122"/>
      <c r="IHA25" s="1123"/>
      <c r="IHB25" s="1124"/>
      <c r="IHC25" s="1125"/>
      <c r="IHD25" s="1122"/>
      <c r="IHE25" s="1123"/>
      <c r="IHF25" s="1124"/>
      <c r="IHG25" s="1125"/>
      <c r="IHH25" s="1122"/>
      <c r="IHI25" s="1123"/>
      <c r="IHJ25" s="1124"/>
      <c r="IHK25" s="1125"/>
      <c r="IHL25" s="1122"/>
      <c r="IHM25" s="1123"/>
      <c r="IHN25" s="1124"/>
      <c r="IHO25" s="1125"/>
      <c r="IHP25" s="1122"/>
      <c r="IHQ25" s="1123"/>
      <c r="IHR25" s="1124"/>
      <c r="IHS25" s="1125"/>
      <c r="IHT25" s="1122"/>
      <c r="IHU25" s="1123"/>
      <c r="IHV25" s="1124"/>
      <c r="IHW25" s="1125"/>
      <c r="IHX25" s="1122"/>
      <c r="IHY25" s="1123"/>
      <c r="IHZ25" s="1124"/>
      <c r="IIA25" s="1125"/>
      <c r="IIB25" s="1122"/>
      <c r="IIC25" s="1123"/>
      <c r="IID25" s="1124"/>
      <c r="IIE25" s="1125"/>
      <c r="IIF25" s="1122"/>
      <c r="IIG25" s="1123"/>
      <c r="IIH25" s="1124"/>
      <c r="III25" s="1125"/>
      <c r="IIJ25" s="1122"/>
      <c r="IIK25" s="1123"/>
      <c r="IIL25" s="1124"/>
      <c r="IIM25" s="1125"/>
      <c r="IIN25" s="1122"/>
      <c r="IIO25" s="1123"/>
      <c r="IIP25" s="1124"/>
      <c r="IIQ25" s="1125"/>
      <c r="IIR25" s="1122"/>
      <c r="IIS25" s="1123"/>
      <c r="IIT25" s="1124"/>
      <c r="IIU25" s="1125"/>
      <c r="IIV25" s="1122"/>
      <c r="IIW25" s="1123"/>
      <c r="IIX25" s="1124"/>
      <c r="IIY25" s="1125"/>
      <c r="IIZ25" s="1122"/>
      <c r="IJA25" s="1123"/>
      <c r="IJB25" s="1124"/>
      <c r="IJC25" s="1125"/>
      <c r="IJD25" s="1122"/>
      <c r="IJE25" s="1123"/>
      <c r="IJF25" s="1124"/>
      <c r="IJG25" s="1125"/>
      <c r="IJH25" s="1122"/>
      <c r="IJI25" s="1123"/>
      <c r="IJJ25" s="1124"/>
      <c r="IJK25" s="1125"/>
      <c r="IJL25" s="1122"/>
      <c r="IJM25" s="1123"/>
      <c r="IJN25" s="1124"/>
      <c r="IJO25" s="1125"/>
      <c r="IJP25" s="1122"/>
      <c r="IJQ25" s="1123"/>
      <c r="IJR25" s="1124"/>
      <c r="IJS25" s="1125"/>
      <c r="IJT25" s="1122"/>
      <c r="IJU25" s="1123"/>
      <c r="IJV25" s="1124"/>
      <c r="IJW25" s="1125"/>
      <c r="IJX25" s="1122"/>
      <c r="IJY25" s="1123"/>
      <c r="IJZ25" s="1124"/>
      <c r="IKA25" s="1125"/>
      <c r="IKB25" s="1122"/>
      <c r="IKC25" s="1123"/>
      <c r="IKD25" s="1124"/>
      <c r="IKE25" s="1125"/>
      <c r="IKF25" s="1122"/>
      <c r="IKG25" s="1123"/>
      <c r="IKH25" s="1124"/>
      <c r="IKI25" s="1125"/>
      <c r="IKJ25" s="1122"/>
      <c r="IKK25" s="1123"/>
      <c r="IKL25" s="1124"/>
      <c r="IKM25" s="1125"/>
      <c r="IKN25" s="1122"/>
      <c r="IKO25" s="1123"/>
      <c r="IKP25" s="1124"/>
      <c r="IKQ25" s="1125"/>
      <c r="IKR25" s="1122"/>
      <c r="IKS25" s="1123"/>
      <c r="IKT25" s="1124"/>
      <c r="IKU25" s="1125"/>
      <c r="IKV25" s="1122"/>
      <c r="IKW25" s="1123"/>
      <c r="IKX25" s="1124"/>
      <c r="IKY25" s="1125"/>
      <c r="IKZ25" s="1122"/>
      <c r="ILA25" s="1123"/>
      <c r="ILB25" s="1124"/>
      <c r="ILC25" s="1125"/>
      <c r="ILD25" s="1122"/>
      <c r="ILE25" s="1123"/>
      <c r="ILF25" s="1124"/>
      <c r="ILG25" s="1125"/>
      <c r="ILH25" s="1122"/>
      <c r="ILI25" s="1123"/>
      <c r="ILJ25" s="1124"/>
      <c r="ILK25" s="1125"/>
      <c r="ILL25" s="1122"/>
      <c r="ILM25" s="1123"/>
      <c r="ILN25" s="1124"/>
      <c r="ILO25" s="1125"/>
      <c r="ILP25" s="1122"/>
      <c r="ILQ25" s="1123"/>
      <c r="ILR25" s="1124"/>
      <c r="ILS25" s="1125"/>
      <c r="ILT25" s="1122"/>
      <c r="ILU25" s="1123"/>
      <c r="ILV25" s="1124"/>
      <c r="ILW25" s="1125"/>
      <c r="ILX25" s="1122"/>
      <c r="ILY25" s="1123"/>
      <c r="ILZ25" s="1124"/>
      <c r="IMA25" s="1125"/>
      <c r="IMB25" s="1122"/>
      <c r="IMC25" s="1123"/>
      <c r="IMD25" s="1124"/>
      <c r="IME25" s="1125"/>
      <c r="IMF25" s="1122"/>
      <c r="IMG25" s="1123"/>
      <c r="IMH25" s="1124"/>
      <c r="IMI25" s="1125"/>
      <c r="IMJ25" s="1122"/>
      <c r="IMK25" s="1123"/>
      <c r="IML25" s="1124"/>
      <c r="IMM25" s="1125"/>
      <c r="IMN25" s="1122"/>
      <c r="IMO25" s="1123"/>
      <c r="IMP25" s="1124"/>
      <c r="IMQ25" s="1125"/>
      <c r="IMR25" s="1122"/>
      <c r="IMS25" s="1123"/>
      <c r="IMT25" s="1124"/>
      <c r="IMU25" s="1125"/>
      <c r="IMV25" s="1122"/>
      <c r="IMW25" s="1123"/>
      <c r="IMX25" s="1124"/>
      <c r="IMY25" s="1125"/>
      <c r="IMZ25" s="1122"/>
      <c r="INA25" s="1123"/>
      <c r="INB25" s="1124"/>
      <c r="INC25" s="1125"/>
      <c r="IND25" s="1122"/>
      <c r="INE25" s="1123"/>
      <c r="INF25" s="1124"/>
      <c r="ING25" s="1125"/>
      <c r="INH25" s="1122"/>
      <c r="INI25" s="1123"/>
      <c r="INJ25" s="1124"/>
      <c r="INK25" s="1125"/>
      <c r="INL25" s="1122"/>
      <c r="INM25" s="1123"/>
      <c r="INN25" s="1124"/>
      <c r="INO25" s="1125"/>
      <c r="INP25" s="1122"/>
      <c r="INQ25" s="1123"/>
      <c r="INR25" s="1124"/>
      <c r="INS25" s="1125"/>
      <c r="INT25" s="1122"/>
      <c r="INU25" s="1123"/>
      <c r="INV25" s="1124"/>
      <c r="INW25" s="1125"/>
      <c r="INX25" s="1122"/>
      <c r="INY25" s="1123"/>
      <c r="INZ25" s="1124"/>
      <c r="IOA25" s="1125"/>
      <c r="IOB25" s="1122"/>
      <c r="IOC25" s="1123"/>
      <c r="IOD25" s="1124"/>
      <c r="IOE25" s="1125"/>
      <c r="IOF25" s="1122"/>
      <c r="IOG25" s="1123"/>
      <c r="IOH25" s="1124"/>
      <c r="IOI25" s="1125"/>
      <c r="IOJ25" s="1122"/>
      <c r="IOK25" s="1123"/>
      <c r="IOL25" s="1124"/>
      <c r="IOM25" s="1125"/>
      <c r="ION25" s="1122"/>
      <c r="IOO25" s="1123"/>
      <c r="IOP25" s="1124"/>
      <c r="IOQ25" s="1125"/>
      <c r="IOR25" s="1122"/>
      <c r="IOS25" s="1123"/>
      <c r="IOT25" s="1124"/>
      <c r="IOU25" s="1125"/>
      <c r="IOV25" s="1122"/>
      <c r="IOW25" s="1123"/>
      <c r="IOX25" s="1124"/>
      <c r="IOY25" s="1125"/>
      <c r="IOZ25" s="1122"/>
      <c r="IPA25" s="1123"/>
      <c r="IPB25" s="1124"/>
      <c r="IPC25" s="1125"/>
      <c r="IPD25" s="1122"/>
      <c r="IPE25" s="1123"/>
      <c r="IPF25" s="1124"/>
      <c r="IPG25" s="1125"/>
      <c r="IPH25" s="1122"/>
      <c r="IPI25" s="1123"/>
      <c r="IPJ25" s="1124"/>
      <c r="IPK25" s="1125"/>
      <c r="IPL25" s="1122"/>
      <c r="IPM25" s="1123"/>
      <c r="IPN25" s="1124"/>
      <c r="IPO25" s="1125"/>
      <c r="IPP25" s="1122"/>
      <c r="IPQ25" s="1123"/>
      <c r="IPR25" s="1124"/>
      <c r="IPS25" s="1125"/>
      <c r="IPT25" s="1122"/>
      <c r="IPU25" s="1123"/>
      <c r="IPV25" s="1124"/>
      <c r="IPW25" s="1125"/>
      <c r="IPX25" s="1122"/>
      <c r="IPY25" s="1123"/>
      <c r="IPZ25" s="1124"/>
      <c r="IQA25" s="1125"/>
      <c r="IQB25" s="1122"/>
      <c r="IQC25" s="1123"/>
      <c r="IQD25" s="1124"/>
      <c r="IQE25" s="1125"/>
      <c r="IQF25" s="1122"/>
      <c r="IQG25" s="1123"/>
      <c r="IQH25" s="1124"/>
      <c r="IQI25" s="1125"/>
      <c r="IQJ25" s="1122"/>
      <c r="IQK25" s="1123"/>
      <c r="IQL25" s="1124"/>
      <c r="IQM25" s="1125"/>
      <c r="IQN25" s="1122"/>
      <c r="IQO25" s="1123"/>
      <c r="IQP25" s="1124"/>
      <c r="IQQ25" s="1125"/>
      <c r="IQR25" s="1122"/>
      <c r="IQS25" s="1123"/>
      <c r="IQT25" s="1124"/>
      <c r="IQU25" s="1125"/>
      <c r="IQV25" s="1122"/>
      <c r="IQW25" s="1123"/>
      <c r="IQX25" s="1124"/>
      <c r="IQY25" s="1125"/>
      <c r="IQZ25" s="1122"/>
      <c r="IRA25" s="1123"/>
      <c r="IRB25" s="1124"/>
      <c r="IRC25" s="1125"/>
      <c r="IRD25" s="1122"/>
      <c r="IRE25" s="1123"/>
      <c r="IRF25" s="1124"/>
      <c r="IRG25" s="1125"/>
      <c r="IRH25" s="1122"/>
      <c r="IRI25" s="1123"/>
      <c r="IRJ25" s="1124"/>
      <c r="IRK25" s="1125"/>
      <c r="IRL25" s="1122"/>
      <c r="IRM25" s="1123"/>
      <c r="IRN25" s="1124"/>
      <c r="IRO25" s="1125"/>
      <c r="IRP25" s="1122"/>
      <c r="IRQ25" s="1123"/>
      <c r="IRR25" s="1124"/>
      <c r="IRS25" s="1125"/>
      <c r="IRT25" s="1122"/>
      <c r="IRU25" s="1123"/>
      <c r="IRV25" s="1124"/>
      <c r="IRW25" s="1125"/>
      <c r="IRX25" s="1122"/>
      <c r="IRY25" s="1123"/>
      <c r="IRZ25" s="1124"/>
      <c r="ISA25" s="1125"/>
      <c r="ISB25" s="1122"/>
      <c r="ISC25" s="1123"/>
      <c r="ISD25" s="1124"/>
      <c r="ISE25" s="1125"/>
      <c r="ISF25" s="1122"/>
      <c r="ISG25" s="1123"/>
      <c r="ISH25" s="1124"/>
      <c r="ISI25" s="1125"/>
      <c r="ISJ25" s="1122"/>
      <c r="ISK25" s="1123"/>
      <c r="ISL25" s="1124"/>
      <c r="ISM25" s="1125"/>
      <c r="ISN25" s="1122"/>
      <c r="ISO25" s="1123"/>
      <c r="ISP25" s="1124"/>
      <c r="ISQ25" s="1125"/>
      <c r="ISR25" s="1122"/>
      <c r="ISS25" s="1123"/>
      <c r="IST25" s="1124"/>
      <c r="ISU25" s="1125"/>
      <c r="ISV25" s="1122"/>
      <c r="ISW25" s="1123"/>
      <c r="ISX25" s="1124"/>
      <c r="ISY25" s="1125"/>
      <c r="ISZ25" s="1122"/>
      <c r="ITA25" s="1123"/>
      <c r="ITB25" s="1124"/>
      <c r="ITC25" s="1125"/>
      <c r="ITD25" s="1122"/>
      <c r="ITE25" s="1123"/>
      <c r="ITF25" s="1124"/>
      <c r="ITG25" s="1125"/>
      <c r="ITH25" s="1122"/>
      <c r="ITI25" s="1123"/>
      <c r="ITJ25" s="1124"/>
      <c r="ITK25" s="1125"/>
      <c r="ITL25" s="1122"/>
      <c r="ITM25" s="1123"/>
      <c r="ITN25" s="1124"/>
      <c r="ITO25" s="1125"/>
      <c r="ITP25" s="1122"/>
      <c r="ITQ25" s="1123"/>
      <c r="ITR25" s="1124"/>
      <c r="ITS25" s="1125"/>
      <c r="ITT25" s="1122"/>
      <c r="ITU25" s="1123"/>
      <c r="ITV25" s="1124"/>
      <c r="ITW25" s="1125"/>
      <c r="ITX25" s="1122"/>
      <c r="ITY25" s="1123"/>
      <c r="ITZ25" s="1124"/>
      <c r="IUA25" s="1125"/>
      <c r="IUB25" s="1122"/>
      <c r="IUC25" s="1123"/>
      <c r="IUD25" s="1124"/>
      <c r="IUE25" s="1125"/>
      <c r="IUF25" s="1122"/>
      <c r="IUG25" s="1123"/>
      <c r="IUH25" s="1124"/>
      <c r="IUI25" s="1125"/>
      <c r="IUJ25" s="1122"/>
      <c r="IUK25" s="1123"/>
      <c r="IUL25" s="1124"/>
      <c r="IUM25" s="1125"/>
      <c r="IUN25" s="1122"/>
      <c r="IUO25" s="1123"/>
      <c r="IUP25" s="1124"/>
      <c r="IUQ25" s="1125"/>
      <c r="IUR25" s="1122"/>
      <c r="IUS25" s="1123"/>
      <c r="IUT25" s="1124"/>
      <c r="IUU25" s="1125"/>
      <c r="IUV25" s="1122"/>
      <c r="IUW25" s="1123"/>
      <c r="IUX25" s="1124"/>
      <c r="IUY25" s="1125"/>
      <c r="IUZ25" s="1122"/>
      <c r="IVA25" s="1123"/>
      <c r="IVB25" s="1124"/>
      <c r="IVC25" s="1125"/>
      <c r="IVD25" s="1122"/>
      <c r="IVE25" s="1123"/>
      <c r="IVF25" s="1124"/>
      <c r="IVG25" s="1125"/>
      <c r="IVH25" s="1122"/>
      <c r="IVI25" s="1123"/>
      <c r="IVJ25" s="1124"/>
      <c r="IVK25" s="1125"/>
      <c r="IVL25" s="1122"/>
      <c r="IVM25" s="1123"/>
      <c r="IVN25" s="1124"/>
      <c r="IVO25" s="1125"/>
      <c r="IVP25" s="1122"/>
      <c r="IVQ25" s="1123"/>
      <c r="IVR25" s="1124"/>
      <c r="IVS25" s="1125"/>
      <c r="IVT25" s="1122"/>
      <c r="IVU25" s="1123"/>
      <c r="IVV25" s="1124"/>
      <c r="IVW25" s="1125"/>
      <c r="IVX25" s="1122"/>
      <c r="IVY25" s="1123"/>
      <c r="IVZ25" s="1124"/>
      <c r="IWA25" s="1125"/>
      <c r="IWB25" s="1122"/>
      <c r="IWC25" s="1123"/>
      <c r="IWD25" s="1124"/>
      <c r="IWE25" s="1125"/>
      <c r="IWF25" s="1122"/>
      <c r="IWG25" s="1123"/>
      <c r="IWH25" s="1124"/>
      <c r="IWI25" s="1125"/>
      <c r="IWJ25" s="1122"/>
      <c r="IWK25" s="1123"/>
      <c r="IWL25" s="1124"/>
      <c r="IWM25" s="1125"/>
      <c r="IWN25" s="1122"/>
      <c r="IWO25" s="1123"/>
      <c r="IWP25" s="1124"/>
      <c r="IWQ25" s="1125"/>
      <c r="IWR25" s="1122"/>
      <c r="IWS25" s="1123"/>
      <c r="IWT25" s="1124"/>
      <c r="IWU25" s="1125"/>
      <c r="IWV25" s="1122"/>
      <c r="IWW25" s="1123"/>
      <c r="IWX25" s="1124"/>
      <c r="IWY25" s="1125"/>
      <c r="IWZ25" s="1122"/>
      <c r="IXA25" s="1123"/>
      <c r="IXB25" s="1124"/>
      <c r="IXC25" s="1125"/>
      <c r="IXD25" s="1122"/>
      <c r="IXE25" s="1123"/>
      <c r="IXF25" s="1124"/>
      <c r="IXG25" s="1125"/>
      <c r="IXH25" s="1122"/>
      <c r="IXI25" s="1123"/>
      <c r="IXJ25" s="1124"/>
      <c r="IXK25" s="1125"/>
      <c r="IXL25" s="1122"/>
      <c r="IXM25" s="1123"/>
      <c r="IXN25" s="1124"/>
      <c r="IXO25" s="1125"/>
      <c r="IXP25" s="1122"/>
      <c r="IXQ25" s="1123"/>
      <c r="IXR25" s="1124"/>
      <c r="IXS25" s="1125"/>
      <c r="IXT25" s="1122"/>
      <c r="IXU25" s="1123"/>
      <c r="IXV25" s="1124"/>
      <c r="IXW25" s="1125"/>
      <c r="IXX25" s="1122"/>
      <c r="IXY25" s="1123"/>
      <c r="IXZ25" s="1124"/>
      <c r="IYA25" s="1125"/>
      <c r="IYB25" s="1122"/>
      <c r="IYC25" s="1123"/>
      <c r="IYD25" s="1124"/>
      <c r="IYE25" s="1125"/>
      <c r="IYF25" s="1122"/>
      <c r="IYG25" s="1123"/>
      <c r="IYH25" s="1124"/>
      <c r="IYI25" s="1125"/>
      <c r="IYJ25" s="1122"/>
      <c r="IYK25" s="1123"/>
      <c r="IYL25" s="1124"/>
      <c r="IYM25" s="1125"/>
      <c r="IYN25" s="1122"/>
      <c r="IYO25" s="1123"/>
      <c r="IYP25" s="1124"/>
      <c r="IYQ25" s="1125"/>
      <c r="IYR25" s="1122"/>
      <c r="IYS25" s="1123"/>
      <c r="IYT25" s="1124"/>
      <c r="IYU25" s="1125"/>
      <c r="IYV25" s="1122"/>
      <c r="IYW25" s="1123"/>
      <c r="IYX25" s="1124"/>
      <c r="IYY25" s="1125"/>
      <c r="IYZ25" s="1122"/>
      <c r="IZA25" s="1123"/>
      <c r="IZB25" s="1124"/>
      <c r="IZC25" s="1125"/>
      <c r="IZD25" s="1122"/>
      <c r="IZE25" s="1123"/>
      <c r="IZF25" s="1124"/>
      <c r="IZG25" s="1125"/>
      <c r="IZH25" s="1122"/>
      <c r="IZI25" s="1123"/>
      <c r="IZJ25" s="1124"/>
      <c r="IZK25" s="1125"/>
      <c r="IZL25" s="1122"/>
      <c r="IZM25" s="1123"/>
      <c r="IZN25" s="1124"/>
      <c r="IZO25" s="1125"/>
      <c r="IZP25" s="1122"/>
      <c r="IZQ25" s="1123"/>
      <c r="IZR25" s="1124"/>
      <c r="IZS25" s="1125"/>
      <c r="IZT25" s="1122"/>
      <c r="IZU25" s="1123"/>
      <c r="IZV25" s="1124"/>
      <c r="IZW25" s="1125"/>
      <c r="IZX25" s="1122"/>
      <c r="IZY25" s="1123"/>
      <c r="IZZ25" s="1124"/>
      <c r="JAA25" s="1125"/>
      <c r="JAB25" s="1122"/>
      <c r="JAC25" s="1123"/>
      <c r="JAD25" s="1124"/>
      <c r="JAE25" s="1125"/>
      <c r="JAF25" s="1122"/>
      <c r="JAG25" s="1123"/>
      <c r="JAH25" s="1124"/>
      <c r="JAI25" s="1125"/>
      <c r="JAJ25" s="1122"/>
      <c r="JAK25" s="1123"/>
      <c r="JAL25" s="1124"/>
      <c r="JAM25" s="1125"/>
      <c r="JAN25" s="1122"/>
      <c r="JAO25" s="1123"/>
      <c r="JAP25" s="1124"/>
      <c r="JAQ25" s="1125"/>
      <c r="JAR25" s="1122"/>
      <c r="JAS25" s="1123"/>
      <c r="JAT25" s="1124"/>
      <c r="JAU25" s="1125"/>
      <c r="JAV25" s="1122"/>
      <c r="JAW25" s="1123"/>
      <c r="JAX25" s="1124"/>
      <c r="JAY25" s="1125"/>
      <c r="JAZ25" s="1122"/>
      <c r="JBA25" s="1123"/>
      <c r="JBB25" s="1124"/>
      <c r="JBC25" s="1125"/>
      <c r="JBD25" s="1122"/>
      <c r="JBE25" s="1123"/>
      <c r="JBF25" s="1124"/>
      <c r="JBG25" s="1125"/>
      <c r="JBH25" s="1122"/>
      <c r="JBI25" s="1123"/>
      <c r="JBJ25" s="1124"/>
      <c r="JBK25" s="1125"/>
      <c r="JBL25" s="1122"/>
      <c r="JBM25" s="1123"/>
      <c r="JBN25" s="1124"/>
      <c r="JBO25" s="1125"/>
      <c r="JBP25" s="1122"/>
      <c r="JBQ25" s="1123"/>
      <c r="JBR25" s="1124"/>
      <c r="JBS25" s="1125"/>
      <c r="JBT25" s="1122"/>
      <c r="JBU25" s="1123"/>
      <c r="JBV25" s="1124"/>
      <c r="JBW25" s="1125"/>
      <c r="JBX25" s="1122"/>
      <c r="JBY25" s="1123"/>
      <c r="JBZ25" s="1124"/>
      <c r="JCA25" s="1125"/>
      <c r="JCB25" s="1122"/>
      <c r="JCC25" s="1123"/>
      <c r="JCD25" s="1124"/>
      <c r="JCE25" s="1125"/>
      <c r="JCF25" s="1122"/>
      <c r="JCG25" s="1123"/>
      <c r="JCH25" s="1124"/>
      <c r="JCI25" s="1125"/>
      <c r="JCJ25" s="1122"/>
      <c r="JCK25" s="1123"/>
      <c r="JCL25" s="1124"/>
      <c r="JCM25" s="1125"/>
      <c r="JCN25" s="1122"/>
      <c r="JCO25" s="1123"/>
      <c r="JCP25" s="1124"/>
      <c r="JCQ25" s="1125"/>
      <c r="JCR25" s="1122"/>
      <c r="JCS25" s="1123"/>
      <c r="JCT25" s="1124"/>
      <c r="JCU25" s="1125"/>
      <c r="JCV25" s="1122"/>
      <c r="JCW25" s="1123"/>
      <c r="JCX25" s="1124"/>
      <c r="JCY25" s="1125"/>
      <c r="JCZ25" s="1122"/>
      <c r="JDA25" s="1123"/>
      <c r="JDB25" s="1124"/>
      <c r="JDC25" s="1125"/>
      <c r="JDD25" s="1122"/>
      <c r="JDE25" s="1123"/>
      <c r="JDF25" s="1124"/>
      <c r="JDG25" s="1125"/>
      <c r="JDH25" s="1122"/>
      <c r="JDI25" s="1123"/>
      <c r="JDJ25" s="1124"/>
      <c r="JDK25" s="1125"/>
      <c r="JDL25" s="1122"/>
      <c r="JDM25" s="1123"/>
      <c r="JDN25" s="1124"/>
      <c r="JDO25" s="1125"/>
      <c r="JDP25" s="1122"/>
      <c r="JDQ25" s="1123"/>
      <c r="JDR25" s="1124"/>
      <c r="JDS25" s="1125"/>
      <c r="JDT25" s="1122"/>
      <c r="JDU25" s="1123"/>
      <c r="JDV25" s="1124"/>
      <c r="JDW25" s="1125"/>
      <c r="JDX25" s="1122"/>
      <c r="JDY25" s="1123"/>
      <c r="JDZ25" s="1124"/>
      <c r="JEA25" s="1125"/>
      <c r="JEB25" s="1122"/>
      <c r="JEC25" s="1123"/>
      <c r="JED25" s="1124"/>
      <c r="JEE25" s="1125"/>
      <c r="JEF25" s="1122"/>
      <c r="JEG25" s="1123"/>
      <c r="JEH25" s="1124"/>
      <c r="JEI25" s="1125"/>
      <c r="JEJ25" s="1122"/>
      <c r="JEK25" s="1123"/>
      <c r="JEL25" s="1124"/>
      <c r="JEM25" s="1125"/>
      <c r="JEN25" s="1122"/>
      <c r="JEO25" s="1123"/>
      <c r="JEP25" s="1124"/>
      <c r="JEQ25" s="1125"/>
      <c r="JER25" s="1122"/>
      <c r="JES25" s="1123"/>
      <c r="JET25" s="1124"/>
      <c r="JEU25" s="1125"/>
      <c r="JEV25" s="1122"/>
      <c r="JEW25" s="1123"/>
      <c r="JEX25" s="1124"/>
      <c r="JEY25" s="1125"/>
      <c r="JEZ25" s="1122"/>
      <c r="JFA25" s="1123"/>
      <c r="JFB25" s="1124"/>
      <c r="JFC25" s="1125"/>
      <c r="JFD25" s="1122"/>
      <c r="JFE25" s="1123"/>
      <c r="JFF25" s="1124"/>
      <c r="JFG25" s="1125"/>
      <c r="JFH25" s="1122"/>
      <c r="JFI25" s="1123"/>
      <c r="JFJ25" s="1124"/>
      <c r="JFK25" s="1125"/>
      <c r="JFL25" s="1122"/>
      <c r="JFM25" s="1123"/>
      <c r="JFN25" s="1124"/>
      <c r="JFO25" s="1125"/>
      <c r="JFP25" s="1122"/>
      <c r="JFQ25" s="1123"/>
      <c r="JFR25" s="1124"/>
      <c r="JFS25" s="1125"/>
      <c r="JFT25" s="1122"/>
      <c r="JFU25" s="1123"/>
      <c r="JFV25" s="1124"/>
      <c r="JFW25" s="1125"/>
      <c r="JFX25" s="1122"/>
      <c r="JFY25" s="1123"/>
      <c r="JFZ25" s="1124"/>
      <c r="JGA25" s="1125"/>
      <c r="JGB25" s="1122"/>
      <c r="JGC25" s="1123"/>
      <c r="JGD25" s="1124"/>
      <c r="JGE25" s="1125"/>
      <c r="JGF25" s="1122"/>
      <c r="JGG25" s="1123"/>
      <c r="JGH25" s="1124"/>
      <c r="JGI25" s="1125"/>
      <c r="JGJ25" s="1122"/>
      <c r="JGK25" s="1123"/>
      <c r="JGL25" s="1124"/>
      <c r="JGM25" s="1125"/>
      <c r="JGN25" s="1122"/>
      <c r="JGO25" s="1123"/>
      <c r="JGP25" s="1124"/>
      <c r="JGQ25" s="1125"/>
      <c r="JGR25" s="1122"/>
      <c r="JGS25" s="1123"/>
      <c r="JGT25" s="1124"/>
      <c r="JGU25" s="1125"/>
      <c r="JGV25" s="1122"/>
      <c r="JGW25" s="1123"/>
      <c r="JGX25" s="1124"/>
      <c r="JGY25" s="1125"/>
      <c r="JGZ25" s="1122"/>
      <c r="JHA25" s="1123"/>
      <c r="JHB25" s="1124"/>
      <c r="JHC25" s="1125"/>
      <c r="JHD25" s="1122"/>
      <c r="JHE25" s="1123"/>
      <c r="JHF25" s="1124"/>
      <c r="JHG25" s="1125"/>
      <c r="JHH25" s="1122"/>
      <c r="JHI25" s="1123"/>
      <c r="JHJ25" s="1124"/>
      <c r="JHK25" s="1125"/>
      <c r="JHL25" s="1122"/>
      <c r="JHM25" s="1123"/>
      <c r="JHN25" s="1124"/>
      <c r="JHO25" s="1125"/>
      <c r="JHP25" s="1122"/>
      <c r="JHQ25" s="1123"/>
      <c r="JHR25" s="1124"/>
      <c r="JHS25" s="1125"/>
      <c r="JHT25" s="1122"/>
      <c r="JHU25" s="1123"/>
      <c r="JHV25" s="1124"/>
      <c r="JHW25" s="1125"/>
      <c r="JHX25" s="1122"/>
      <c r="JHY25" s="1123"/>
      <c r="JHZ25" s="1124"/>
      <c r="JIA25" s="1125"/>
      <c r="JIB25" s="1122"/>
      <c r="JIC25" s="1123"/>
      <c r="JID25" s="1124"/>
      <c r="JIE25" s="1125"/>
      <c r="JIF25" s="1122"/>
      <c r="JIG25" s="1123"/>
      <c r="JIH25" s="1124"/>
      <c r="JII25" s="1125"/>
      <c r="JIJ25" s="1122"/>
      <c r="JIK25" s="1123"/>
      <c r="JIL25" s="1124"/>
      <c r="JIM25" s="1125"/>
      <c r="JIN25" s="1122"/>
      <c r="JIO25" s="1123"/>
      <c r="JIP25" s="1124"/>
      <c r="JIQ25" s="1125"/>
      <c r="JIR25" s="1122"/>
      <c r="JIS25" s="1123"/>
      <c r="JIT25" s="1124"/>
      <c r="JIU25" s="1125"/>
      <c r="JIV25" s="1122"/>
      <c r="JIW25" s="1123"/>
      <c r="JIX25" s="1124"/>
      <c r="JIY25" s="1125"/>
      <c r="JIZ25" s="1122"/>
      <c r="JJA25" s="1123"/>
      <c r="JJB25" s="1124"/>
      <c r="JJC25" s="1125"/>
      <c r="JJD25" s="1122"/>
      <c r="JJE25" s="1123"/>
      <c r="JJF25" s="1124"/>
      <c r="JJG25" s="1125"/>
      <c r="JJH25" s="1122"/>
      <c r="JJI25" s="1123"/>
      <c r="JJJ25" s="1124"/>
      <c r="JJK25" s="1125"/>
      <c r="JJL25" s="1122"/>
      <c r="JJM25" s="1123"/>
      <c r="JJN25" s="1124"/>
      <c r="JJO25" s="1125"/>
      <c r="JJP25" s="1122"/>
      <c r="JJQ25" s="1123"/>
      <c r="JJR25" s="1124"/>
      <c r="JJS25" s="1125"/>
      <c r="JJT25" s="1122"/>
      <c r="JJU25" s="1123"/>
      <c r="JJV25" s="1124"/>
      <c r="JJW25" s="1125"/>
      <c r="JJX25" s="1122"/>
      <c r="JJY25" s="1123"/>
      <c r="JJZ25" s="1124"/>
      <c r="JKA25" s="1125"/>
      <c r="JKB25" s="1122"/>
      <c r="JKC25" s="1123"/>
      <c r="JKD25" s="1124"/>
      <c r="JKE25" s="1125"/>
      <c r="JKF25" s="1122"/>
      <c r="JKG25" s="1123"/>
      <c r="JKH25" s="1124"/>
      <c r="JKI25" s="1125"/>
      <c r="JKJ25" s="1122"/>
      <c r="JKK25" s="1123"/>
      <c r="JKL25" s="1124"/>
      <c r="JKM25" s="1125"/>
      <c r="JKN25" s="1122"/>
      <c r="JKO25" s="1123"/>
      <c r="JKP25" s="1124"/>
      <c r="JKQ25" s="1125"/>
      <c r="JKR25" s="1122"/>
      <c r="JKS25" s="1123"/>
      <c r="JKT25" s="1124"/>
      <c r="JKU25" s="1125"/>
      <c r="JKV25" s="1122"/>
      <c r="JKW25" s="1123"/>
      <c r="JKX25" s="1124"/>
      <c r="JKY25" s="1125"/>
      <c r="JKZ25" s="1122"/>
      <c r="JLA25" s="1123"/>
      <c r="JLB25" s="1124"/>
      <c r="JLC25" s="1125"/>
      <c r="JLD25" s="1122"/>
      <c r="JLE25" s="1123"/>
      <c r="JLF25" s="1124"/>
      <c r="JLG25" s="1125"/>
      <c r="JLH25" s="1122"/>
      <c r="JLI25" s="1123"/>
      <c r="JLJ25" s="1124"/>
      <c r="JLK25" s="1125"/>
      <c r="JLL25" s="1122"/>
      <c r="JLM25" s="1123"/>
      <c r="JLN25" s="1124"/>
      <c r="JLO25" s="1125"/>
      <c r="JLP25" s="1122"/>
      <c r="JLQ25" s="1123"/>
      <c r="JLR25" s="1124"/>
      <c r="JLS25" s="1125"/>
      <c r="JLT25" s="1122"/>
      <c r="JLU25" s="1123"/>
      <c r="JLV25" s="1124"/>
      <c r="JLW25" s="1125"/>
      <c r="JLX25" s="1122"/>
      <c r="JLY25" s="1123"/>
      <c r="JLZ25" s="1124"/>
      <c r="JMA25" s="1125"/>
      <c r="JMB25" s="1122"/>
      <c r="JMC25" s="1123"/>
      <c r="JMD25" s="1124"/>
      <c r="JME25" s="1125"/>
      <c r="JMF25" s="1122"/>
      <c r="JMG25" s="1123"/>
      <c r="JMH25" s="1124"/>
      <c r="JMI25" s="1125"/>
      <c r="JMJ25" s="1122"/>
      <c r="JMK25" s="1123"/>
      <c r="JML25" s="1124"/>
      <c r="JMM25" s="1125"/>
      <c r="JMN25" s="1122"/>
      <c r="JMO25" s="1123"/>
      <c r="JMP25" s="1124"/>
      <c r="JMQ25" s="1125"/>
      <c r="JMR25" s="1122"/>
      <c r="JMS25" s="1123"/>
      <c r="JMT25" s="1124"/>
      <c r="JMU25" s="1125"/>
      <c r="JMV25" s="1122"/>
      <c r="JMW25" s="1123"/>
      <c r="JMX25" s="1124"/>
      <c r="JMY25" s="1125"/>
      <c r="JMZ25" s="1122"/>
      <c r="JNA25" s="1123"/>
      <c r="JNB25" s="1124"/>
      <c r="JNC25" s="1125"/>
      <c r="JND25" s="1122"/>
      <c r="JNE25" s="1123"/>
      <c r="JNF25" s="1124"/>
      <c r="JNG25" s="1125"/>
      <c r="JNH25" s="1122"/>
      <c r="JNI25" s="1123"/>
      <c r="JNJ25" s="1124"/>
      <c r="JNK25" s="1125"/>
      <c r="JNL25" s="1122"/>
      <c r="JNM25" s="1123"/>
      <c r="JNN25" s="1124"/>
      <c r="JNO25" s="1125"/>
      <c r="JNP25" s="1122"/>
      <c r="JNQ25" s="1123"/>
      <c r="JNR25" s="1124"/>
      <c r="JNS25" s="1125"/>
      <c r="JNT25" s="1122"/>
      <c r="JNU25" s="1123"/>
      <c r="JNV25" s="1124"/>
      <c r="JNW25" s="1125"/>
      <c r="JNX25" s="1122"/>
      <c r="JNY25" s="1123"/>
      <c r="JNZ25" s="1124"/>
      <c r="JOA25" s="1125"/>
      <c r="JOB25" s="1122"/>
      <c r="JOC25" s="1123"/>
      <c r="JOD25" s="1124"/>
      <c r="JOE25" s="1125"/>
      <c r="JOF25" s="1122"/>
      <c r="JOG25" s="1123"/>
      <c r="JOH25" s="1124"/>
      <c r="JOI25" s="1125"/>
      <c r="JOJ25" s="1122"/>
      <c r="JOK25" s="1123"/>
      <c r="JOL25" s="1124"/>
      <c r="JOM25" s="1125"/>
      <c r="JON25" s="1122"/>
      <c r="JOO25" s="1123"/>
      <c r="JOP25" s="1124"/>
      <c r="JOQ25" s="1125"/>
      <c r="JOR25" s="1122"/>
      <c r="JOS25" s="1123"/>
      <c r="JOT25" s="1124"/>
      <c r="JOU25" s="1125"/>
      <c r="JOV25" s="1122"/>
      <c r="JOW25" s="1123"/>
      <c r="JOX25" s="1124"/>
      <c r="JOY25" s="1125"/>
      <c r="JOZ25" s="1122"/>
      <c r="JPA25" s="1123"/>
      <c r="JPB25" s="1124"/>
      <c r="JPC25" s="1125"/>
      <c r="JPD25" s="1122"/>
      <c r="JPE25" s="1123"/>
      <c r="JPF25" s="1124"/>
      <c r="JPG25" s="1125"/>
      <c r="JPH25" s="1122"/>
      <c r="JPI25" s="1123"/>
      <c r="JPJ25" s="1124"/>
      <c r="JPK25" s="1125"/>
      <c r="JPL25" s="1122"/>
      <c r="JPM25" s="1123"/>
      <c r="JPN25" s="1124"/>
      <c r="JPO25" s="1125"/>
      <c r="JPP25" s="1122"/>
      <c r="JPQ25" s="1123"/>
      <c r="JPR25" s="1124"/>
      <c r="JPS25" s="1125"/>
      <c r="JPT25" s="1122"/>
      <c r="JPU25" s="1123"/>
      <c r="JPV25" s="1124"/>
      <c r="JPW25" s="1125"/>
      <c r="JPX25" s="1122"/>
      <c r="JPY25" s="1123"/>
      <c r="JPZ25" s="1124"/>
      <c r="JQA25" s="1125"/>
      <c r="JQB25" s="1122"/>
      <c r="JQC25" s="1123"/>
      <c r="JQD25" s="1124"/>
      <c r="JQE25" s="1125"/>
      <c r="JQF25" s="1122"/>
      <c r="JQG25" s="1123"/>
      <c r="JQH25" s="1124"/>
      <c r="JQI25" s="1125"/>
      <c r="JQJ25" s="1122"/>
      <c r="JQK25" s="1123"/>
      <c r="JQL25" s="1124"/>
      <c r="JQM25" s="1125"/>
      <c r="JQN25" s="1122"/>
      <c r="JQO25" s="1123"/>
      <c r="JQP25" s="1124"/>
      <c r="JQQ25" s="1125"/>
      <c r="JQR25" s="1122"/>
      <c r="JQS25" s="1123"/>
      <c r="JQT25" s="1124"/>
      <c r="JQU25" s="1125"/>
      <c r="JQV25" s="1122"/>
      <c r="JQW25" s="1123"/>
      <c r="JQX25" s="1124"/>
      <c r="JQY25" s="1125"/>
      <c r="JQZ25" s="1122"/>
      <c r="JRA25" s="1123"/>
      <c r="JRB25" s="1124"/>
      <c r="JRC25" s="1125"/>
      <c r="JRD25" s="1122"/>
      <c r="JRE25" s="1123"/>
      <c r="JRF25" s="1124"/>
      <c r="JRG25" s="1125"/>
      <c r="JRH25" s="1122"/>
      <c r="JRI25" s="1123"/>
      <c r="JRJ25" s="1124"/>
      <c r="JRK25" s="1125"/>
      <c r="JRL25" s="1122"/>
      <c r="JRM25" s="1123"/>
      <c r="JRN25" s="1124"/>
      <c r="JRO25" s="1125"/>
      <c r="JRP25" s="1122"/>
      <c r="JRQ25" s="1123"/>
      <c r="JRR25" s="1124"/>
      <c r="JRS25" s="1125"/>
      <c r="JRT25" s="1122"/>
      <c r="JRU25" s="1123"/>
      <c r="JRV25" s="1124"/>
      <c r="JRW25" s="1125"/>
      <c r="JRX25" s="1122"/>
      <c r="JRY25" s="1123"/>
      <c r="JRZ25" s="1124"/>
      <c r="JSA25" s="1125"/>
      <c r="JSB25" s="1122"/>
      <c r="JSC25" s="1123"/>
      <c r="JSD25" s="1124"/>
      <c r="JSE25" s="1125"/>
      <c r="JSF25" s="1122"/>
      <c r="JSG25" s="1123"/>
      <c r="JSH25" s="1124"/>
      <c r="JSI25" s="1125"/>
      <c r="JSJ25" s="1122"/>
      <c r="JSK25" s="1123"/>
      <c r="JSL25" s="1124"/>
      <c r="JSM25" s="1125"/>
      <c r="JSN25" s="1122"/>
      <c r="JSO25" s="1123"/>
      <c r="JSP25" s="1124"/>
      <c r="JSQ25" s="1125"/>
      <c r="JSR25" s="1122"/>
      <c r="JSS25" s="1123"/>
      <c r="JST25" s="1124"/>
      <c r="JSU25" s="1125"/>
      <c r="JSV25" s="1122"/>
      <c r="JSW25" s="1123"/>
      <c r="JSX25" s="1124"/>
      <c r="JSY25" s="1125"/>
      <c r="JSZ25" s="1122"/>
      <c r="JTA25" s="1123"/>
      <c r="JTB25" s="1124"/>
      <c r="JTC25" s="1125"/>
      <c r="JTD25" s="1122"/>
      <c r="JTE25" s="1123"/>
      <c r="JTF25" s="1124"/>
      <c r="JTG25" s="1125"/>
      <c r="JTH25" s="1122"/>
      <c r="JTI25" s="1123"/>
      <c r="JTJ25" s="1124"/>
      <c r="JTK25" s="1125"/>
      <c r="JTL25" s="1122"/>
      <c r="JTM25" s="1123"/>
      <c r="JTN25" s="1124"/>
      <c r="JTO25" s="1125"/>
      <c r="JTP25" s="1122"/>
      <c r="JTQ25" s="1123"/>
      <c r="JTR25" s="1124"/>
      <c r="JTS25" s="1125"/>
      <c r="JTT25" s="1122"/>
      <c r="JTU25" s="1123"/>
      <c r="JTV25" s="1124"/>
      <c r="JTW25" s="1125"/>
      <c r="JTX25" s="1122"/>
      <c r="JTY25" s="1123"/>
      <c r="JTZ25" s="1124"/>
      <c r="JUA25" s="1125"/>
      <c r="JUB25" s="1122"/>
      <c r="JUC25" s="1123"/>
      <c r="JUD25" s="1124"/>
      <c r="JUE25" s="1125"/>
      <c r="JUF25" s="1122"/>
      <c r="JUG25" s="1123"/>
      <c r="JUH25" s="1124"/>
      <c r="JUI25" s="1125"/>
      <c r="JUJ25" s="1122"/>
      <c r="JUK25" s="1123"/>
      <c r="JUL25" s="1124"/>
      <c r="JUM25" s="1125"/>
      <c r="JUN25" s="1122"/>
      <c r="JUO25" s="1123"/>
      <c r="JUP25" s="1124"/>
      <c r="JUQ25" s="1125"/>
      <c r="JUR25" s="1122"/>
      <c r="JUS25" s="1123"/>
      <c r="JUT25" s="1124"/>
      <c r="JUU25" s="1125"/>
      <c r="JUV25" s="1122"/>
      <c r="JUW25" s="1123"/>
      <c r="JUX25" s="1124"/>
      <c r="JUY25" s="1125"/>
      <c r="JUZ25" s="1122"/>
      <c r="JVA25" s="1123"/>
      <c r="JVB25" s="1124"/>
      <c r="JVC25" s="1125"/>
      <c r="JVD25" s="1122"/>
      <c r="JVE25" s="1123"/>
      <c r="JVF25" s="1124"/>
      <c r="JVG25" s="1125"/>
      <c r="JVH25" s="1122"/>
      <c r="JVI25" s="1123"/>
      <c r="JVJ25" s="1124"/>
      <c r="JVK25" s="1125"/>
      <c r="JVL25" s="1122"/>
      <c r="JVM25" s="1123"/>
      <c r="JVN25" s="1124"/>
      <c r="JVO25" s="1125"/>
      <c r="JVP25" s="1122"/>
      <c r="JVQ25" s="1123"/>
      <c r="JVR25" s="1124"/>
      <c r="JVS25" s="1125"/>
      <c r="JVT25" s="1122"/>
      <c r="JVU25" s="1123"/>
      <c r="JVV25" s="1124"/>
      <c r="JVW25" s="1125"/>
      <c r="JVX25" s="1122"/>
      <c r="JVY25" s="1123"/>
      <c r="JVZ25" s="1124"/>
      <c r="JWA25" s="1125"/>
      <c r="JWB25" s="1122"/>
      <c r="JWC25" s="1123"/>
      <c r="JWD25" s="1124"/>
      <c r="JWE25" s="1125"/>
      <c r="JWF25" s="1122"/>
      <c r="JWG25" s="1123"/>
      <c r="JWH25" s="1124"/>
      <c r="JWI25" s="1125"/>
      <c r="JWJ25" s="1122"/>
      <c r="JWK25" s="1123"/>
      <c r="JWL25" s="1124"/>
      <c r="JWM25" s="1125"/>
      <c r="JWN25" s="1122"/>
      <c r="JWO25" s="1123"/>
      <c r="JWP25" s="1124"/>
      <c r="JWQ25" s="1125"/>
      <c r="JWR25" s="1122"/>
      <c r="JWS25" s="1123"/>
      <c r="JWT25" s="1124"/>
      <c r="JWU25" s="1125"/>
      <c r="JWV25" s="1122"/>
      <c r="JWW25" s="1123"/>
      <c r="JWX25" s="1124"/>
      <c r="JWY25" s="1125"/>
      <c r="JWZ25" s="1122"/>
      <c r="JXA25" s="1123"/>
      <c r="JXB25" s="1124"/>
      <c r="JXC25" s="1125"/>
      <c r="JXD25" s="1122"/>
      <c r="JXE25" s="1123"/>
      <c r="JXF25" s="1124"/>
      <c r="JXG25" s="1125"/>
      <c r="JXH25" s="1122"/>
      <c r="JXI25" s="1123"/>
      <c r="JXJ25" s="1124"/>
      <c r="JXK25" s="1125"/>
      <c r="JXL25" s="1122"/>
      <c r="JXM25" s="1123"/>
      <c r="JXN25" s="1124"/>
      <c r="JXO25" s="1125"/>
      <c r="JXP25" s="1122"/>
      <c r="JXQ25" s="1123"/>
      <c r="JXR25" s="1124"/>
      <c r="JXS25" s="1125"/>
      <c r="JXT25" s="1122"/>
      <c r="JXU25" s="1123"/>
      <c r="JXV25" s="1124"/>
      <c r="JXW25" s="1125"/>
      <c r="JXX25" s="1122"/>
      <c r="JXY25" s="1123"/>
      <c r="JXZ25" s="1124"/>
      <c r="JYA25" s="1125"/>
      <c r="JYB25" s="1122"/>
      <c r="JYC25" s="1123"/>
      <c r="JYD25" s="1124"/>
      <c r="JYE25" s="1125"/>
      <c r="JYF25" s="1122"/>
      <c r="JYG25" s="1123"/>
      <c r="JYH25" s="1124"/>
      <c r="JYI25" s="1125"/>
      <c r="JYJ25" s="1122"/>
      <c r="JYK25" s="1123"/>
      <c r="JYL25" s="1124"/>
      <c r="JYM25" s="1125"/>
      <c r="JYN25" s="1122"/>
      <c r="JYO25" s="1123"/>
      <c r="JYP25" s="1124"/>
      <c r="JYQ25" s="1125"/>
      <c r="JYR25" s="1122"/>
      <c r="JYS25" s="1123"/>
      <c r="JYT25" s="1124"/>
      <c r="JYU25" s="1125"/>
      <c r="JYV25" s="1122"/>
      <c r="JYW25" s="1123"/>
      <c r="JYX25" s="1124"/>
      <c r="JYY25" s="1125"/>
      <c r="JYZ25" s="1122"/>
      <c r="JZA25" s="1123"/>
      <c r="JZB25" s="1124"/>
      <c r="JZC25" s="1125"/>
      <c r="JZD25" s="1122"/>
      <c r="JZE25" s="1123"/>
      <c r="JZF25" s="1124"/>
      <c r="JZG25" s="1125"/>
      <c r="JZH25" s="1122"/>
      <c r="JZI25" s="1123"/>
      <c r="JZJ25" s="1124"/>
      <c r="JZK25" s="1125"/>
      <c r="JZL25" s="1122"/>
      <c r="JZM25" s="1123"/>
      <c r="JZN25" s="1124"/>
      <c r="JZO25" s="1125"/>
      <c r="JZP25" s="1122"/>
      <c r="JZQ25" s="1123"/>
      <c r="JZR25" s="1124"/>
      <c r="JZS25" s="1125"/>
      <c r="JZT25" s="1122"/>
      <c r="JZU25" s="1123"/>
      <c r="JZV25" s="1124"/>
      <c r="JZW25" s="1125"/>
      <c r="JZX25" s="1122"/>
      <c r="JZY25" s="1123"/>
      <c r="JZZ25" s="1124"/>
      <c r="KAA25" s="1125"/>
      <c r="KAB25" s="1122"/>
      <c r="KAC25" s="1123"/>
      <c r="KAD25" s="1124"/>
      <c r="KAE25" s="1125"/>
      <c r="KAF25" s="1122"/>
      <c r="KAG25" s="1123"/>
      <c r="KAH25" s="1124"/>
      <c r="KAI25" s="1125"/>
      <c r="KAJ25" s="1122"/>
      <c r="KAK25" s="1123"/>
      <c r="KAL25" s="1124"/>
      <c r="KAM25" s="1125"/>
      <c r="KAN25" s="1122"/>
      <c r="KAO25" s="1123"/>
      <c r="KAP25" s="1124"/>
      <c r="KAQ25" s="1125"/>
      <c r="KAR25" s="1122"/>
      <c r="KAS25" s="1123"/>
      <c r="KAT25" s="1124"/>
      <c r="KAU25" s="1125"/>
      <c r="KAV25" s="1122"/>
      <c r="KAW25" s="1123"/>
      <c r="KAX25" s="1124"/>
      <c r="KAY25" s="1125"/>
      <c r="KAZ25" s="1122"/>
      <c r="KBA25" s="1123"/>
      <c r="KBB25" s="1124"/>
      <c r="KBC25" s="1125"/>
      <c r="KBD25" s="1122"/>
      <c r="KBE25" s="1123"/>
      <c r="KBF25" s="1124"/>
      <c r="KBG25" s="1125"/>
      <c r="KBH25" s="1122"/>
      <c r="KBI25" s="1123"/>
      <c r="KBJ25" s="1124"/>
      <c r="KBK25" s="1125"/>
      <c r="KBL25" s="1122"/>
      <c r="KBM25" s="1123"/>
      <c r="KBN25" s="1124"/>
      <c r="KBO25" s="1125"/>
      <c r="KBP25" s="1122"/>
      <c r="KBQ25" s="1123"/>
      <c r="KBR25" s="1124"/>
      <c r="KBS25" s="1125"/>
      <c r="KBT25" s="1122"/>
      <c r="KBU25" s="1123"/>
      <c r="KBV25" s="1124"/>
      <c r="KBW25" s="1125"/>
      <c r="KBX25" s="1122"/>
      <c r="KBY25" s="1123"/>
      <c r="KBZ25" s="1124"/>
      <c r="KCA25" s="1125"/>
      <c r="KCB25" s="1122"/>
      <c r="KCC25" s="1123"/>
      <c r="KCD25" s="1124"/>
      <c r="KCE25" s="1125"/>
      <c r="KCF25" s="1122"/>
      <c r="KCG25" s="1123"/>
      <c r="KCH25" s="1124"/>
      <c r="KCI25" s="1125"/>
      <c r="KCJ25" s="1122"/>
      <c r="KCK25" s="1123"/>
      <c r="KCL25" s="1124"/>
      <c r="KCM25" s="1125"/>
      <c r="KCN25" s="1122"/>
      <c r="KCO25" s="1123"/>
      <c r="KCP25" s="1124"/>
      <c r="KCQ25" s="1125"/>
      <c r="KCR25" s="1122"/>
      <c r="KCS25" s="1123"/>
      <c r="KCT25" s="1124"/>
      <c r="KCU25" s="1125"/>
      <c r="KCV25" s="1122"/>
      <c r="KCW25" s="1123"/>
      <c r="KCX25" s="1124"/>
      <c r="KCY25" s="1125"/>
      <c r="KCZ25" s="1122"/>
      <c r="KDA25" s="1123"/>
      <c r="KDB25" s="1124"/>
      <c r="KDC25" s="1125"/>
      <c r="KDD25" s="1122"/>
      <c r="KDE25" s="1123"/>
      <c r="KDF25" s="1124"/>
      <c r="KDG25" s="1125"/>
      <c r="KDH25" s="1122"/>
      <c r="KDI25" s="1123"/>
      <c r="KDJ25" s="1124"/>
      <c r="KDK25" s="1125"/>
      <c r="KDL25" s="1122"/>
      <c r="KDM25" s="1123"/>
      <c r="KDN25" s="1124"/>
      <c r="KDO25" s="1125"/>
      <c r="KDP25" s="1122"/>
      <c r="KDQ25" s="1123"/>
      <c r="KDR25" s="1124"/>
      <c r="KDS25" s="1125"/>
      <c r="KDT25" s="1122"/>
      <c r="KDU25" s="1123"/>
      <c r="KDV25" s="1124"/>
      <c r="KDW25" s="1125"/>
      <c r="KDX25" s="1122"/>
      <c r="KDY25" s="1123"/>
      <c r="KDZ25" s="1124"/>
      <c r="KEA25" s="1125"/>
      <c r="KEB25" s="1122"/>
      <c r="KEC25" s="1123"/>
      <c r="KED25" s="1124"/>
      <c r="KEE25" s="1125"/>
      <c r="KEF25" s="1122"/>
      <c r="KEG25" s="1123"/>
      <c r="KEH25" s="1124"/>
      <c r="KEI25" s="1125"/>
      <c r="KEJ25" s="1122"/>
      <c r="KEK25" s="1123"/>
      <c r="KEL25" s="1124"/>
      <c r="KEM25" s="1125"/>
      <c r="KEN25" s="1122"/>
      <c r="KEO25" s="1123"/>
      <c r="KEP25" s="1124"/>
      <c r="KEQ25" s="1125"/>
      <c r="KER25" s="1122"/>
      <c r="KES25" s="1123"/>
      <c r="KET25" s="1124"/>
      <c r="KEU25" s="1125"/>
      <c r="KEV25" s="1122"/>
      <c r="KEW25" s="1123"/>
      <c r="KEX25" s="1124"/>
      <c r="KEY25" s="1125"/>
      <c r="KEZ25" s="1122"/>
      <c r="KFA25" s="1123"/>
      <c r="KFB25" s="1124"/>
      <c r="KFC25" s="1125"/>
      <c r="KFD25" s="1122"/>
      <c r="KFE25" s="1123"/>
      <c r="KFF25" s="1124"/>
      <c r="KFG25" s="1125"/>
      <c r="KFH25" s="1122"/>
      <c r="KFI25" s="1123"/>
      <c r="KFJ25" s="1124"/>
      <c r="KFK25" s="1125"/>
      <c r="KFL25" s="1122"/>
      <c r="KFM25" s="1123"/>
      <c r="KFN25" s="1124"/>
      <c r="KFO25" s="1125"/>
      <c r="KFP25" s="1122"/>
      <c r="KFQ25" s="1123"/>
      <c r="KFR25" s="1124"/>
      <c r="KFS25" s="1125"/>
      <c r="KFT25" s="1122"/>
      <c r="KFU25" s="1123"/>
      <c r="KFV25" s="1124"/>
      <c r="KFW25" s="1125"/>
      <c r="KFX25" s="1122"/>
      <c r="KFY25" s="1123"/>
      <c r="KFZ25" s="1124"/>
      <c r="KGA25" s="1125"/>
      <c r="KGB25" s="1122"/>
      <c r="KGC25" s="1123"/>
      <c r="KGD25" s="1124"/>
      <c r="KGE25" s="1125"/>
      <c r="KGF25" s="1122"/>
      <c r="KGG25" s="1123"/>
      <c r="KGH25" s="1124"/>
      <c r="KGI25" s="1125"/>
      <c r="KGJ25" s="1122"/>
      <c r="KGK25" s="1123"/>
      <c r="KGL25" s="1124"/>
      <c r="KGM25" s="1125"/>
      <c r="KGN25" s="1122"/>
      <c r="KGO25" s="1123"/>
      <c r="KGP25" s="1124"/>
      <c r="KGQ25" s="1125"/>
      <c r="KGR25" s="1122"/>
      <c r="KGS25" s="1123"/>
      <c r="KGT25" s="1124"/>
      <c r="KGU25" s="1125"/>
      <c r="KGV25" s="1122"/>
      <c r="KGW25" s="1123"/>
      <c r="KGX25" s="1124"/>
      <c r="KGY25" s="1125"/>
      <c r="KGZ25" s="1122"/>
      <c r="KHA25" s="1123"/>
      <c r="KHB25" s="1124"/>
      <c r="KHC25" s="1125"/>
      <c r="KHD25" s="1122"/>
      <c r="KHE25" s="1123"/>
      <c r="KHF25" s="1124"/>
      <c r="KHG25" s="1125"/>
      <c r="KHH25" s="1122"/>
      <c r="KHI25" s="1123"/>
      <c r="KHJ25" s="1124"/>
      <c r="KHK25" s="1125"/>
      <c r="KHL25" s="1122"/>
      <c r="KHM25" s="1123"/>
      <c r="KHN25" s="1124"/>
      <c r="KHO25" s="1125"/>
      <c r="KHP25" s="1122"/>
      <c r="KHQ25" s="1123"/>
      <c r="KHR25" s="1124"/>
      <c r="KHS25" s="1125"/>
      <c r="KHT25" s="1122"/>
      <c r="KHU25" s="1123"/>
      <c r="KHV25" s="1124"/>
      <c r="KHW25" s="1125"/>
      <c r="KHX25" s="1122"/>
      <c r="KHY25" s="1123"/>
      <c r="KHZ25" s="1124"/>
      <c r="KIA25" s="1125"/>
      <c r="KIB25" s="1122"/>
      <c r="KIC25" s="1123"/>
      <c r="KID25" s="1124"/>
      <c r="KIE25" s="1125"/>
      <c r="KIF25" s="1122"/>
      <c r="KIG25" s="1123"/>
      <c r="KIH25" s="1124"/>
      <c r="KII25" s="1125"/>
      <c r="KIJ25" s="1122"/>
      <c r="KIK25" s="1123"/>
      <c r="KIL25" s="1124"/>
      <c r="KIM25" s="1125"/>
      <c r="KIN25" s="1122"/>
      <c r="KIO25" s="1123"/>
      <c r="KIP25" s="1124"/>
      <c r="KIQ25" s="1125"/>
      <c r="KIR25" s="1122"/>
      <c r="KIS25" s="1123"/>
      <c r="KIT25" s="1124"/>
      <c r="KIU25" s="1125"/>
      <c r="KIV25" s="1122"/>
      <c r="KIW25" s="1123"/>
      <c r="KIX25" s="1124"/>
      <c r="KIY25" s="1125"/>
      <c r="KIZ25" s="1122"/>
      <c r="KJA25" s="1123"/>
      <c r="KJB25" s="1124"/>
      <c r="KJC25" s="1125"/>
      <c r="KJD25" s="1122"/>
      <c r="KJE25" s="1123"/>
      <c r="KJF25" s="1124"/>
      <c r="KJG25" s="1125"/>
      <c r="KJH25" s="1122"/>
      <c r="KJI25" s="1123"/>
      <c r="KJJ25" s="1124"/>
      <c r="KJK25" s="1125"/>
      <c r="KJL25" s="1122"/>
      <c r="KJM25" s="1123"/>
      <c r="KJN25" s="1124"/>
      <c r="KJO25" s="1125"/>
      <c r="KJP25" s="1122"/>
      <c r="KJQ25" s="1123"/>
      <c r="KJR25" s="1124"/>
      <c r="KJS25" s="1125"/>
      <c r="KJT25" s="1122"/>
      <c r="KJU25" s="1123"/>
      <c r="KJV25" s="1124"/>
      <c r="KJW25" s="1125"/>
      <c r="KJX25" s="1122"/>
      <c r="KJY25" s="1123"/>
      <c r="KJZ25" s="1124"/>
      <c r="KKA25" s="1125"/>
      <c r="KKB25" s="1122"/>
      <c r="KKC25" s="1123"/>
      <c r="KKD25" s="1124"/>
      <c r="KKE25" s="1125"/>
      <c r="KKF25" s="1122"/>
      <c r="KKG25" s="1123"/>
      <c r="KKH25" s="1124"/>
      <c r="KKI25" s="1125"/>
      <c r="KKJ25" s="1122"/>
      <c r="KKK25" s="1123"/>
      <c r="KKL25" s="1124"/>
      <c r="KKM25" s="1125"/>
      <c r="KKN25" s="1122"/>
      <c r="KKO25" s="1123"/>
      <c r="KKP25" s="1124"/>
      <c r="KKQ25" s="1125"/>
      <c r="KKR25" s="1122"/>
      <c r="KKS25" s="1123"/>
      <c r="KKT25" s="1124"/>
      <c r="KKU25" s="1125"/>
      <c r="KKV25" s="1122"/>
      <c r="KKW25" s="1123"/>
      <c r="KKX25" s="1124"/>
      <c r="KKY25" s="1125"/>
      <c r="KKZ25" s="1122"/>
      <c r="KLA25" s="1123"/>
      <c r="KLB25" s="1124"/>
      <c r="KLC25" s="1125"/>
      <c r="KLD25" s="1122"/>
      <c r="KLE25" s="1123"/>
      <c r="KLF25" s="1124"/>
      <c r="KLG25" s="1125"/>
      <c r="KLH25" s="1122"/>
      <c r="KLI25" s="1123"/>
      <c r="KLJ25" s="1124"/>
      <c r="KLK25" s="1125"/>
      <c r="KLL25" s="1122"/>
      <c r="KLM25" s="1123"/>
      <c r="KLN25" s="1124"/>
      <c r="KLO25" s="1125"/>
      <c r="KLP25" s="1122"/>
      <c r="KLQ25" s="1123"/>
      <c r="KLR25" s="1124"/>
      <c r="KLS25" s="1125"/>
      <c r="KLT25" s="1122"/>
      <c r="KLU25" s="1123"/>
      <c r="KLV25" s="1124"/>
      <c r="KLW25" s="1125"/>
      <c r="KLX25" s="1122"/>
      <c r="KLY25" s="1123"/>
      <c r="KLZ25" s="1124"/>
      <c r="KMA25" s="1125"/>
      <c r="KMB25" s="1122"/>
      <c r="KMC25" s="1123"/>
      <c r="KMD25" s="1124"/>
      <c r="KME25" s="1125"/>
      <c r="KMF25" s="1122"/>
      <c r="KMG25" s="1123"/>
      <c r="KMH25" s="1124"/>
      <c r="KMI25" s="1125"/>
      <c r="KMJ25" s="1122"/>
      <c r="KMK25" s="1123"/>
      <c r="KML25" s="1124"/>
      <c r="KMM25" s="1125"/>
      <c r="KMN25" s="1122"/>
      <c r="KMO25" s="1123"/>
      <c r="KMP25" s="1124"/>
      <c r="KMQ25" s="1125"/>
      <c r="KMR25" s="1122"/>
      <c r="KMS25" s="1123"/>
      <c r="KMT25" s="1124"/>
      <c r="KMU25" s="1125"/>
      <c r="KMV25" s="1122"/>
      <c r="KMW25" s="1123"/>
      <c r="KMX25" s="1124"/>
      <c r="KMY25" s="1125"/>
      <c r="KMZ25" s="1122"/>
      <c r="KNA25" s="1123"/>
      <c r="KNB25" s="1124"/>
      <c r="KNC25" s="1125"/>
      <c r="KND25" s="1122"/>
      <c r="KNE25" s="1123"/>
      <c r="KNF25" s="1124"/>
      <c r="KNG25" s="1125"/>
      <c r="KNH25" s="1122"/>
      <c r="KNI25" s="1123"/>
      <c r="KNJ25" s="1124"/>
      <c r="KNK25" s="1125"/>
      <c r="KNL25" s="1122"/>
      <c r="KNM25" s="1123"/>
      <c r="KNN25" s="1124"/>
      <c r="KNO25" s="1125"/>
      <c r="KNP25" s="1122"/>
      <c r="KNQ25" s="1123"/>
      <c r="KNR25" s="1124"/>
      <c r="KNS25" s="1125"/>
      <c r="KNT25" s="1122"/>
      <c r="KNU25" s="1123"/>
      <c r="KNV25" s="1124"/>
      <c r="KNW25" s="1125"/>
      <c r="KNX25" s="1122"/>
      <c r="KNY25" s="1123"/>
      <c r="KNZ25" s="1124"/>
      <c r="KOA25" s="1125"/>
      <c r="KOB25" s="1122"/>
      <c r="KOC25" s="1123"/>
      <c r="KOD25" s="1124"/>
      <c r="KOE25" s="1125"/>
      <c r="KOF25" s="1122"/>
      <c r="KOG25" s="1123"/>
      <c r="KOH25" s="1124"/>
      <c r="KOI25" s="1125"/>
      <c r="KOJ25" s="1122"/>
      <c r="KOK25" s="1123"/>
      <c r="KOL25" s="1124"/>
      <c r="KOM25" s="1125"/>
      <c r="KON25" s="1122"/>
      <c r="KOO25" s="1123"/>
      <c r="KOP25" s="1124"/>
      <c r="KOQ25" s="1125"/>
      <c r="KOR25" s="1122"/>
      <c r="KOS25" s="1123"/>
      <c r="KOT25" s="1124"/>
      <c r="KOU25" s="1125"/>
      <c r="KOV25" s="1122"/>
      <c r="KOW25" s="1123"/>
      <c r="KOX25" s="1124"/>
      <c r="KOY25" s="1125"/>
      <c r="KOZ25" s="1122"/>
      <c r="KPA25" s="1123"/>
      <c r="KPB25" s="1124"/>
      <c r="KPC25" s="1125"/>
      <c r="KPD25" s="1122"/>
      <c r="KPE25" s="1123"/>
      <c r="KPF25" s="1124"/>
      <c r="KPG25" s="1125"/>
      <c r="KPH25" s="1122"/>
      <c r="KPI25" s="1123"/>
      <c r="KPJ25" s="1124"/>
      <c r="KPK25" s="1125"/>
      <c r="KPL25" s="1122"/>
      <c r="KPM25" s="1123"/>
      <c r="KPN25" s="1124"/>
      <c r="KPO25" s="1125"/>
      <c r="KPP25" s="1122"/>
      <c r="KPQ25" s="1123"/>
      <c r="KPR25" s="1124"/>
      <c r="KPS25" s="1125"/>
      <c r="KPT25" s="1122"/>
      <c r="KPU25" s="1123"/>
      <c r="KPV25" s="1124"/>
      <c r="KPW25" s="1125"/>
      <c r="KPX25" s="1122"/>
      <c r="KPY25" s="1123"/>
      <c r="KPZ25" s="1124"/>
      <c r="KQA25" s="1125"/>
      <c r="KQB25" s="1122"/>
      <c r="KQC25" s="1123"/>
      <c r="KQD25" s="1124"/>
      <c r="KQE25" s="1125"/>
      <c r="KQF25" s="1122"/>
      <c r="KQG25" s="1123"/>
      <c r="KQH25" s="1124"/>
      <c r="KQI25" s="1125"/>
      <c r="KQJ25" s="1122"/>
      <c r="KQK25" s="1123"/>
      <c r="KQL25" s="1124"/>
      <c r="KQM25" s="1125"/>
      <c r="KQN25" s="1122"/>
      <c r="KQO25" s="1123"/>
      <c r="KQP25" s="1124"/>
      <c r="KQQ25" s="1125"/>
      <c r="KQR25" s="1122"/>
      <c r="KQS25" s="1123"/>
      <c r="KQT25" s="1124"/>
      <c r="KQU25" s="1125"/>
      <c r="KQV25" s="1122"/>
      <c r="KQW25" s="1123"/>
      <c r="KQX25" s="1124"/>
      <c r="KQY25" s="1125"/>
      <c r="KQZ25" s="1122"/>
      <c r="KRA25" s="1123"/>
      <c r="KRB25" s="1124"/>
      <c r="KRC25" s="1125"/>
      <c r="KRD25" s="1122"/>
      <c r="KRE25" s="1123"/>
      <c r="KRF25" s="1124"/>
      <c r="KRG25" s="1125"/>
      <c r="KRH25" s="1122"/>
      <c r="KRI25" s="1123"/>
      <c r="KRJ25" s="1124"/>
      <c r="KRK25" s="1125"/>
      <c r="KRL25" s="1122"/>
      <c r="KRM25" s="1123"/>
      <c r="KRN25" s="1124"/>
      <c r="KRO25" s="1125"/>
      <c r="KRP25" s="1122"/>
      <c r="KRQ25" s="1123"/>
      <c r="KRR25" s="1124"/>
      <c r="KRS25" s="1125"/>
      <c r="KRT25" s="1122"/>
      <c r="KRU25" s="1123"/>
      <c r="KRV25" s="1124"/>
      <c r="KRW25" s="1125"/>
      <c r="KRX25" s="1122"/>
      <c r="KRY25" s="1123"/>
      <c r="KRZ25" s="1124"/>
      <c r="KSA25" s="1125"/>
      <c r="KSB25" s="1122"/>
      <c r="KSC25" s="1123"/>
      <c r="KSD25" s="1124"/>
      <c r="KSE25" s="1125"/>
      <c r="KSF25" s="1122"/>
      <c r="KSG25" s="1123"/>
      <c r="KSH25" s="1124"/>
      <c r="KSI25" s="1125"/>
      <c r="KSJ25" s="1122"/>
      <c r="KSK25" s="1123"/>
      <c r="KSL25" s="1124"/>
      <c r="KSM25" s="1125"/>
      <c r="KSN25" s="1122"/>
      <c r="KSO25" s="1123"/>
      <c r="KSP25" s="1124"/>
      <c r="KSQ25" s="1125"/>
      <c r="KSR25" s="1122"/>
      <c r="KSS25" s="1123"/>
      <c r="KST25" s="1124"/>
      <c r="KSU25" s="1125"/>
      <c r="KSV25" s="1122"/>
      <c r="KSW25" s="1123"/>
      <c r="KSX25" s="1124"/>
      <c r="KSY25" s="1125"/>
      <c r="KSZ25" s="1122"/>
      <c r="KTA25" s="1123"/>
      <c r="KTB25" s="1124"/>
      <c r="KTC25" s="1125"/>
      <c r="KTD25" s="1122"/>
      <c r="KTE25" s="1123"/>
      <c r="KTF25" s="1124"/>
      <c r="KTG25" s="1125"/>
      <c r="KTH25" s="1122"/>
      <c r="KTI25" s="1123"/>
      <c r="KTJ25" s="1124"/>
      <c r="KTK25" s="1125"/>
      <c r="KTL25" s="1122"/>
      <c r="KTM25" s="1123"/>
      <c r="KTN25" s="1124"/>
      <c r="KTO25" s="1125"/>
      <c r="KTP25" s="1122"/>
      <c r="KTQ25" s="1123"/>
      <c r="KTR25" s="1124"/>
      <c r="KTS25" s="1125"/>
      <c r="KTT25" s="1122"/>
      <c r="KTU25" s="1123"/>
      <c r="KTV25" s="1124"/>
      <c r="KTW25" s="1125"/>
      <c r="KTX25" s="1122"/>
      <c r="KTY25" s="1123"/>
      <c r="KTZ25" s="1124"/>
      <c r="KUA25" s="1125"/>
      <c r="KUB25" s="1122"/>
      <c r="KUC25" s="1123"/>
      <c r="KUD25" s="1124"/>
      <c r="KUE25" s="1125"/>
      <c r="KUF25" s="1122"/>
      <c r="KUG25" s="1123"/>
      <c r="KUH25" s="1124"/>
      <c r="KUI25" s="1125"/>
      <c r="KUJ25" s="1122"/>
      <c r="KUK25" s="1123"/>
      <c r="KUL25" s="1124"/>
      <c r="KUM25" s="1125"/>
      <c r="KUN25" s="1122"/>
      <c r="KUO25" s="1123"/>
      <c r="KUP25" s="1124"/>
      <c r="KUQ25" s="1125"/>
      <c r="KUR25" s="1122"/>
      <c r="KUS25" s="1123"/>
      <c r="KUT25" s="1124"/>
      <c r="KUU25" s="1125"/>
      <c r="KUV25" s="1122"/>
      <c r="KUW25" s="1123"/>
      <c r="KUX25" s="1124"/>
      <c r="KUY25" s="1125"/>
      <c r="KUZ25" s="1122"/>
      <c r="KVA25" s="1123"/>
      <c r="KVB25" s="1124"/>
      <c r="KVC25" s="1125"/>
      <c r="KVD25" s="1122"/>
      <c r="KVE25" s="1123"/>
      <c r="KVF25" s="1124"/>
      <c r="KVG25" s="1125"/>
      <c r="KVH25" s="1122"/>
      <c r="KVI25" s="1123"/>
      <c r="KVJ25" s="1124"/>
      <c r="KVK25" s="1125"/>
      <c r="KVL25" s="1122"/>
      <c r="KVM25" s="1123"/>
      <c r="KVN25" s="1124"/>
      <c r="KVO25" s="1125"/>
      <c r="KVP25" s="1122"/>
      <c r="KVQ25" s="1123"/>
      <c r="KVR25" s="1124"/>
      <c r="KVS25" s="1125"/>
      <c r="KVT25" s="1122"/>
      <c r="KVU25" s="1123"/>
      <c r="KVV25" s="1124"/>
      <c r="KVW25" s="1125"/>
      <c r="KVX25" s="1122"/>
      <c r="KVY25" s="1123"/>
      <c r="KVZ25" s="1124"/>
      <c r="KWA25" s="1125"/>
      <c r="KWB25" s="1122"/>
      <c r="KWC25" s="1123"/>
      <c r="KWD25" s="1124"/>
      <c r="KWE25" s="1125"/>
      <c r="KWF25" s="1122"/>
      <c r="KWG25" s="1123"/>
      <c r="KWH25" s="1124"/>
      <c r="KWI25" s="1125"/>
      <c r="KWJ25" s="1122"/>
      <c r="KWK25" s="1123"/>
      <c r="KWL25" s="1124"/>
      <c r="KWM25" s="1125"/>
      <c r="KWN25" s="1122"/>
      <c r="KWO25" s="1123"/>
      <c r="KWP25" s="1124"/>
      <c r="KWQ25" s="1125"/>
      <c r="KWR25" s="1122"/>
      <c r="KWS25" s="1123"/>
      <c r="KWT25" s="1124"/>
      <c r="KWU25" s="1125"/>
      <c r="KWV25" s="1122"/>
      <c r="KWW25" s="1123"/>
      <c r="KWX25" s="1124"/>
      <c r="KWY25" s="1125"/>
      <c r="KWZ25" s="1122"/>
      <c r="KXA25" s="1123"/>
      <c r="KXB25" s="1124"/>
      <c r="KXC25" s="1125"/>
      <c r="KXD25" s="1122"/>
      <c r="KXE25" s="1123"/>
      <c r="KXF25" s="1124"/>
      <c r="KXG25" s="1125"/>
      <c r="KXH25" s="1122"/>
      <c r="KXI25" s="1123"/>
      <c r="KXJ25" s="1124"/>
      <c r="KXK25" s="1125"/>
      <c r="KXL25" s="1122"/>
      <c r="KXM25" s="1123"/>
      <c r="KXN25" s="1124"/>
      <c r="KXO25" s="1125"/>
      <c r="KXP25" s="1122"/>
      <c r="KXQ25" s="1123"/>
      <c r="KXR25" s="1124"/>
      <c r="KXS25" s="1125"/>
      <c r="KXT25" s="1122"/>
      <c r="KXU25" s="1123"/>
      <c r="KXV25" s="1124"/>
      <c r="KXW25" s="1125"/>
      <c r="KXX25" s="1122"/>
      <c r="KXY25" s="1123"/>
      <c r="KXZ25" s="1124"/>
      <c r="KYA25" s="1125"/>
      <c r="KYB25" s="1122"/>
      <c r="KYC25" s="1123"/>
      <c r="KYD25" s="1124"/>
      <c r="KYE25" s="1125"/>
      <c r="KYF25" s="1122"/>
      <c r="KYG25" s="1123"/>
      <c r="KYH25" s="1124"/>
      <c r="KYI25" s="1125"/>
      <c r="KYJ25" s="1122"/>
      <c r="KYK25" s="1123"/>
      <c r="KYL25" s="1124"/>
      <c r="KYM25" s="1125"/>
      <c r="KYN25" s="1122"/>
      <c r="KYO25" s="1123"/>
      <c r="KYP25" s="1124"/>
      <c r="KYQ25" s="1125"/>
      <c r="KYR25" s="1122"/>
      <c r="KYS25" s="1123"/>
      <c r="KYT25" s="1124"/>
      <c r="KYU25" s="1125"/>
      <c r="KYV25" s="1122"/>
      <c r="KYW25" s="1123"/>
      <c r="KYX25" s="1124"/>
      <c r="KYY25" s="1125"/>
      <c r="KYZ25" s="1122"/>
      <c r="KZA25" s="1123"/>
      <c r="KZB25" s="1124"/>
      <c r="KZC25" s="1125"/>
      <c r="KZD25" s="1122"/>
      <c r="KZE25" s="1123"/>
      <c r="KZF25" s="1124"/>
      <c r="KZG25" s="1125"/>
      <c r="KZH25" s="1122"/>
      <c r="KZI25" s="1123"/>
      <c r="KZJ25" s="1124"/>
      <c r="KZK25" s="1125"/>
      <c r="KZL25" s="1122"/>
      <c r="KZM25" s="1123"/>
      <c r="KZN25" s="1124"/>
      <c r="KZO25" s="1125"/>
      <c r="KZP25" s="1122"/>
      <c r="KZQ25" s="1123"/>
      <c r="KZR25" s="1124"/>
      <c r="KZS25" s="1125"/>
      <c r="KZT25" s="1122"/>
      <c r="KZU25" s="1123"/>
      <c r="KZV25" s="1124"/>
      <c r="KZW25" s="1125"/>
      <c r="KZX25" s="1122"/>
      <c r="KZY25" s="1123"/>
      <c r="KZZ25" s="1124"/>
      <c r="LAA25" s="1125"/>
      <c r="LAB25" s="1122"/>
      <c r="LAC25" s="1123"/>
      <c r="LAD25" s="1124"/>
      <c r="LAE25" s="1125"/>
      <c r="LAF25" s="1122"/>
      <c r="LAG25" s="1123"/>
      <c r="LAH25" s="1124"/>
      <c r="LAI25" s="1125"/>
      <c r="LAJ25" s="1122"/>
      <c r="LAK25" s="1123"/>
      <c r="LAL25" s="1124"/>
      <c r="LAM25" s="1125"/>
      <c r="LAN25" s="1122"/>
      <c r="LAO25" s="1123"/>
      <c r="LAP25" s="1124"/>
      <c r="LAQ25" s="1125"/>
      <c r="LAR25" s="1122"/>
      <c r="LAS25" s="1123"/>
      <c r="LAT25" s="1124"/>
      <c r="LAU25" s="1125"/>
      <c r="LAV25" s="1122"/>
      <c r="LAW25" s="1123"/>
      <c r="LAX25" s="1124"/>
      <c r="LAY25" s="1125"/>
      <c r="LAZ25" s="1122"/>
      <c r="LBA25" s="1123"/>
      <c r="LBB25" s="1124"/>
      <c r="LBC25" s="1125"/>
      <c r="LBD25" s="1122"/>
      <c r="LBE25" s="1123"/>
      <c r="LBF25" s="1124"/>
      <c r="LBG25" s="1125"/>
      <c r="LBH25" s="1122"/>
      <c r="LBI25" s="1123"/>
      <c r="LBJ25" s="1124"/>
      <c r="LBK25" s="1125"/>
      <c r="LBL25" s="1122"/>
      <c r="LBM25" s="1123"/>
      <c r="LBN25" s="1124"/>
      <c r="LBO25" s="1125"/>
      <c r="LBP25" s="1122"/>
      <c r="LBQ25" s="1123"/>
      <c r="LBR25" s="1124"/>
      <c r="LBS25" s="1125"/>
      <c r="LBT25" s="1122"/>
      <c r="LBU25" s="1123"/>
      <c r="LBV25" s="1124"/>
      <c r="LBW25" s="1125"/>
      <c r="LBX25" s="1122"/>
      <c r="LBY25" s="1123"/>
      <c r="LBZ25" s="1124"/>
      <c r="LCA25" s="1125"/>
      <c r="LCB25" s="1122"/>
      <c r="LCC25" s="1123"/>
      <c r="LCD25" s="1124"/>
      <c r="LCE25" s="1125"/>
      <c r="LCF25" s="1122"/>
      <c r="LCG25" s="1123"/>
      <c r="LCH25" s="1124"/>
      <c r="LCI25" s="1125"/>
      <c r="LCJ25" s="1122"/>
      <c r="LCK25" s="1123"/>
      <c r="LCL25" s="1124"/>
      <c r="LCM25" s="1125"/>
      <c r="LCN25" s="1122"/>
      <c r="LCO25" s="1123"/>
      <c r="LCP25" s="1124"/>
      <c r="LCQ25" s="1125"/>
      <c r="LCR25" s="1122"/>
      <c r="LCS25" s="1123"/>
      <c r="LCT25" s="1124"/>
      <c r="LCU25" s="1125"/>
      <c r="LCV25" s="1122"/>
      <c r="LCW25" s="1123"/>
      <c r="LCX25" s="1124"/>
      <c r="LCY25" s="1125"/>
      <c r="LCZ25" s="1122"/>
      <c r="LDA25" s="1123"/>
      <c r="LDB25" s="1124"/>
      <c r="LDC25" s="1125"/>
      <c r="LDD25" s="1122"/>
      <c r="LDE25" s="1123"/>
      <c r="LDF25" s="1124"/>
      <c r="LDG25" s="1125"/>
      <c r="LDH25" s="1122"/>
      <c r="LDI25" s="1123"/>
      <c r="LDJ25" s="1124"/>
      <c r="LDK25" s="1125"/>
      <c r="LDL25" s="1122"/>
      <c r="LDM25" s="1123"/>
      <c r="LDN25" s="1124"/>
      <c r="LDO25" s="1125"/>
      <c r="LDP25" s="1122"/>
      <c r="LDQ25" s="1123"/>
      <c r="LDR25" s="1124"/>
      <c r="LDS25" s="1125"/>
      <c r="LDT25" s="1122"/>
      <c r="LDU25" s="1123"/>
      <c r="LDV25" s="1124"/>
      <c r="LDW25" s="1125"/>
      <c r="LDX25" s="1122"/>
      <c r="LDY25" s="1123"/>
      <c r="LDZ25" s="1124"/>
      <c r="LEA25" s="1125"/>
      <c r="LEB25" s="1122"/>
      <c r="LEC25" s="1123"/>
      <c r="LED25" s="1124"/>
      <c r="LEE25" s="1125"/>
      <c r="LEF25" s="1122"/>
      <c r="LEG25" s="1123"/>
      <c r="LEH25" s="1124"/>
      <c r="LEI25" s="1125"/>
      <c r="LEJ25" s="1122"/>
      <c r="LEK25" s="1123"/>
      <c r="LEL25" s="1124"/>
      <c r="LEM25" s="1125"/>
      <c r="LEN25" s="1122"/>
      <c r="LEO25" s="1123"/>
      <c r="LEP25" s="1124"/>
      <c r="LEQ25" s="1125"/>
      <c r="LER25" s="1122"/>
      <c r="LES25" s="1123"/>
      <c r="LET25" s="1124"/>
      <c r="LEU25" s="1125"/>
      <c r="LEV25" s="1122"/>
      <c r="LEW25" s="1123"/>
      <c r="LEX25" s="1124"/>
      <c r="LEY25" s="1125"/>
      <c r="LEZ25" s="1122"/>
      <c r="LFA25" s="1123"/>
      <c r="LFB25" s="1124"/>
      <c r="LFC25" s="1125"/>
      <c r="LFD25" s="1122"/>
      <c r="LFE25" s="1123"/>
      <c r="LFF25" s="1124"/>
      <c r="LFG25" s="1125"/>
      <c r="LFH25" s="1122"/>
      <c r="LFI25" s="1123"/>
      <c r="LFJ25" s="1124"/>
      <c r="LFK25" s="1125"/>
      <c r="LFL25" s="1122"/>
      <c r="LFM25" s="1123"/>
      <c r="LFN25" s="1124"/>
      <c r="LFO25" s="1125"/>
      <c r="LFP25" s="1122"/>
      <c r="LFQ25" s="1123"/>
      <c r="LFR25" s="1124"/>
      <c r="LFS25" s="1125"/>
      <c r="LFT25" s="1122"/>
      <c r="LFU25" s="1123"/>
      <c r="LFV25" s="1124"/>
      <c r="LFW25" s="1125"/>
      <c r="LFX25" s="1122"/>
      <c r="LFY25" s="1123"/>
      <c r="LFZ25" s="1124"/>
      <c r="LGA25" s="1125"/>
      <c r="LGB25" s="1122"/>
      <c r="LGC25" s="1123"/>
      <c r="LGD25" s="1124"/>
      <c r="LGE25" s="1125"/>
      <c r="LGF25" s="1122"/>
      <c r="LGG25" s="1123"/>
      <c r="LGH25" s="1124"/>
      <c r="LGI25" s="1125"/>
      <c r="LGJ25" s="1122"/>
      <c r="LGK25" s="1123"/>
      <c r="LGL25" s="1124"/>
      <c r="LGM25" s="1125"/>
      <c r="LGN25" s="1122"/>
      <c r="LGO25" s="1123"/>
      <c r="LGP25" s="1124"/>
      <c r="LGQ25" s="1125"/>
      <c r="LGR25" s="1122"/>
      <c r="LGS25" s="1123"/>
      <c r="LGT25" s="1124"/>
      <c r="LGU25" s="1125"/>
      <c r="LGV25" s="1122"/>
      <c r="LGW25" s="1123"/>
      <c r="LGX25" s="1124"/>
      <c r="LGY25" s="1125"/>
      <c r="LGZ25" s="1122"/>
      <c r="LHA25" s="1123"/>
      <c r="LHB25" s="1124"/>
      <c r="LHC25" s="1125"/>
      <c r="LHD25" s="1122"/>
      <c r="LHE25" s="1123"/>
      <c r="LHF25" s="1124"/>
      <c r="LHG25" s="1125"/>
      <c r="LHH25" s="1122"/>
      <c r="LHI25" s="1123"/>
      <c r="LHJ25" s="1124"/>
      <c r="LHK25" s="1125"/>
      <c r="LHL25" s="1122"/>
      <c r="LHM25" s="1123"/>
      <c r="LHN25" s="1124"/>
      <c r="LHO25" s="1125"/>
      <c r="LHP25" s="1122"/>
      <c r="LHQ25" s="1123"/>
      <c r="LHR25" s="1124"/>
      <c r="LHS25" s="1125"/>
      <c r="LHT25" s="1122"/>
      <c r="LHU25" s="1123"/>
      <c r="LHV25" s="1124"/>
      <c r="LHW25" s="1125"/>
      <c r="LHX25" s="1122"/>
      <c r="LHY25" s="1123"/>
      <c r="LHZ25" s="1124"/>
      <c r="LIA25" s="1125"/>
      <c r="LIB25" s="1122"/>
      <c r="LIC25" s="1123"/>
      <c r="LID25" s="1124"/>
      <c r="LIE25" s="1125"/>
      <c r="LIF25" s="1122"/>
      <c r="LIG25" s="1123"/>
      <c r="LIH25" s="1124"/>
      <c r="LII25" s="1125"/>
      <c r="LIJ25" s="1122"/>
      <c r="LIK25" s="1123"/>
      <c r="LIL25" s="1124"/>
      <c r="LIM25" s="1125"/>
      <c r="LIN25" s="1122"/>
      <c r="LIO25" s="1123"/>
      <c r="LIP25" s="1124"/>
      <c r="LIQ25" s="1125"/>
      <c r="LIR25" s="1122"/>
      <c r="LIS25" s="1123"/>
      <c r="LIT25" s="1124"/>
      <c r="LIU25" s="1125"/>
      <c r="LIV25" s="1122"/>
      <c r="LIW25" s="1123"/>
      <c r="LIX25" s="1124"/>
      <c r="LIY25" s="1125"/>
      <c r="LIZ25" s="1122"/>
      <c r="LJA25" s="1123"/>
      <c r="LJB25" s="1124"/>
      <c r="LJC25" s="1125"/>
      <c r="LJD25" s="1122"/>
      <c r="LJE25" s="1123"/>
      <c r="LJF25" s="1124"/>
      <c r="LJG25" s="1125"/>
      <c r="LJH25" s="1122"/>
      <c r="LJI25" s="1123"/>
      <c r="LJJ25" s="1124"/>
      <c r="LJK25" s="1125"/>
      <c r="LJL25" s="1122"/>
      <c r="LJM25" s="1123"/>
      <c r="LJN25" s="1124"/>
      <c r="LJO25" s="1125"/>
      <c r="LJP25" s="1122"/>
      <c r="LJQ25" s="1123"/>
      <c r="LJR25" s="1124"/>
      <c r="LJS25" s="1125"/>
      <c r="LJT25" s="1122"/>
      <c r="LJU25" s="1123"/>
      <c r="LJV25" s="1124"/>
      <c r="LJW25" s="1125"/>
      <c r="LJX25" s="1122"/>
      <c r="LJY25" s="1123"/>
      <c r="LJZ25" s="1124"/>
      <c r="LKA25" s="1125"/>
      <c r="LKB25" s="1122"/>
      <c r="LKC25" s="1123"/>
      <c r="LKD25" s="1124"/>
      <c r="LKE25" s="1125"/>
      <c r="LKF25" s="1122"/>
      <c r="LKG25" s="1123"/>
      <c r="LKH25" s="1124"/>
      <c r="LKI25" s="1125"/>
      <c r="LKJ25" s="1122"/>
      <c r="LKK25" s="1123"/>
      <c r="LKL25" s="1124"/>
      <c r="LKM25" s="1125"/>
      <c r="LKN25" s="1122"/>
      <c r="LKO25" s="1123"/>
      <c r="LKP25" s="1124"/>
      <c r="LKQ25" s="1125"/>
      <c r="LKR25" s="1122"/>
      <c r="LKS25" s="1123"/>
      <c r="LKT25" s="1124"/>
      <c r="LKU25" s="1125"/>
      <c r="LKV25" s="1122"/>
      <c r="LKW25" s="1123"/>
      <c r="LKX25" s="1124"/>
      <c r="LKY25" s="1125"/>
      <c r="LKZ25" s="1122"/>
      <c r="LLA25" s="1123"/>
      <c r="LLB25" s="1124"/>
      <c r="LLC25" s="1125"/>
      <c r="LLD25" s="1122"/>
      <c r="LLE25" s="1123"/>
      <c r="LLF25" s="1124"/>
      <c r="LLG25" s="1125"/>
      <c r="LLH25" s="1122"/>
      <c r="LLI25" s="1123"/>
      <c r="LLJ25" s="1124"/>
      <c r="LLK25" s="1125"/>
      <c r="LLL25" s="1122"/>
      <c r="LLM25" s="1123"/>
      <c r="LLN25" s="1124"/>
      <c r="LLO25" s="1125"/>
      <c r="LLP25" s="1122"/>
      <c r="LLQ25" s="1123"/>
      <c r="LLR25" s="1124"/>
      <c r="LLS25" s="1125"/>
      <c r="LLT25" s="1122"/>
      <c r="LLU25" s="1123"/>
      <c r="LLV25" s="1124"/>
      <c r="LLW25" s="1125"/>
      <c r="LLX25" s="1122"/>
      <c r="LLY25" s="1123"/>
      <c r="LLZ25" s="1124"/>
      <c r="LMA25" s="1125"/>
      <c r="LMB25" s="1122"/>
      <c r="LMC25" s="1123"/>
      <c r="LMD25" s="1124"/>
      <c r="LME25" s="1125"/>
      <c r="LMF25" s="1122"/>
      <c r="LMG25" s="1123"/>
      <c r="LMH25" s="1124"/>
      <c r="LMI25" s="1125"/>
      <c r="LMJ25" s="1122"/>
      <c r="LMK25" s="1123"/>
      <c r="LML25" s="1124"/>
      <c r="LMM25" s="1125"/>
      <c r="LMN25" s="1122"/>
      <c r="LMO25" s="1123"/>
      <c r="LMP25" s="1124"/>
      <c r="LMQ25" s="1125"/>
      <c r="LMR25" s="1122"/>
      <c r="LMS25" s="1123"/>
      <c r="LMT25" s="1124"/>
      <c r="LMU25" s="1125"/>
      <c r="LMV25" s="1122"/>
      <c r="LMW25" s="1123"/>
      <c r="LMX25" s="1124"/>
      <c r="LMY25" s="1125"/>
      <c r="LMZ25" s="1122"/>
      <c r="LNA25" s="1123"/>
      <c r="LNB25" s="1124"/>
      <c r="LNC25" s="1125"/>
      <c r="LND25" s="1122"/>
      <c r="LNE25" s="1123"/>
      <c r="LNF25" s="1124"/>
      <c r="LNG25" s="1125"/>
      <c r="LNH25" s="1122"/>
      <c r="LNI25" s="1123"/>
      <c r="LNJ25" s="1124"/>
      <c r="LNK25" s="1125"/>
      <c r="LNL25" s="1122"/>
      <c r="LNM25" s="1123"/>
      <c r="LNN25" s="1124"/>
      <c r="LNO25" s="1125"/>
      <c r="LNP25" s="1122"/>
      <c r="LNQ25" s="1123"/>
      <c r="LNR25" s="1124"/>
      <c r="LNS25" s="1125"/>
      <c r="LNT25" s="1122"/>
      <c r="LNU25" s="1123"/>
      <c r="LNV25" s="1124"/>
      <c r="LNW25" s="1125"/>
      <c r="LNX25" s="1122"/>
      <c r="LNY25" s="1123"/>
      <c r="LNZ25" s="1124"/>
      <c r="LOA25" s="1125"/>
      <c r="LOB25" s="1122"/>
      <c r="LOC25" s="1123"/>
      <c r="LOD25" s="1124"/>
      <c r="LOE25" s="1125"/>
      <c r="LOF25" s="1122"/>
      <c r="LOG25" s="1123"/>
      <c r="LOH25" s="1124"/>
      <c r="LOI25" s="1125"/>
      <c r="LOJ25" s="1122"/>
      <c r="LOK25" s="1123"/>
      <c r="LOL25" s="1124"/>
      <c r="LOM25" s="1125"/>
      <c r="LON25" s="1122"/>
      <c r="LOO25" s="1123"/>
      <c r="LOP25" s="1124"/>
      <c r="LOQ25" s="1125"/>
      <c r="LOR25" s="1122"/>
      <c r="LOS25" s="1123"/>
      <c r="LOT25" s="1124"/>
      <c r="LOU25" s="1125"/>
      <c r="LOV25" s="1122"/>
      <c r="LOW25" s="1123"/>
      <c r="LOX25" s="1124"/>
      <c r="LOY25" s="1125"/>
      <c r="LOZ25" s="1122"/>
      <c r="LPA25" s="1123"/>
      <c r="LPB25" s="1124"/>
      <c r="LPC25" s="1125"/>
      <c r="LPD25" s="1122"/>
      <c r="LPE25" s="1123"/>
      <c r="LPF25" s="1124"/>
      <c r="LPG25" s="1125"/>
      <c r="LPH25" s="1122"/>
      <c r="LPI25" s="1123"/>
      <c r="LPJ25" s="1124"/>
      <c r="LPK25" s="1125"/>
      <c r="LPL25" s="1122"/>
      <c r="LPM25" s="1123"/>
      <c r="LPN25" s="1124"/>
      <c r="LPO25" s="1125"/>
      <c r="LPP25" s="1122"/>
      <c r="LPQ25" s="1123"/>
      <c r="LPR25" s="1124"/>
      <c r="LPS25" s="1125"/>
      <c r="LPT25" s="1122"/>
      <c r="LPU25" s="1123"/>
      <c r="LPV25" s="1124"/>
      <c r="LPW25" s="1125"/>
      <c r="LPX25" s="1122"/>
      <c r="LPY25" s="1123"/>
      <c r="LPZ25" s="1124"/>
      <c r="LQA25" s="1125"/>
      <c r="LQB25" s="1122"/>
      <c r="LQC25" s="1123"/>
      <c r="LQD25" s="1124"/>
      <c r="LQE25" s="1125"/>
      <c r="LQF25" s="1122"/>
      <c r="LQG25" s="1123"/>
      <c r="LQH25" s="1124"/>
      <c r="LQI25" s="1125"/>
      <c r="LQJ25" s="1122"/>
      <c r="LQK25" s="1123"/>
      <c r="LQL25" s="1124"/>
      <c r="LQM25" s="1125"/>
      <c r="LQN25" s="1122"/>
      <c r="LQO25" s="1123"/>
      <c r="LQP25" s="1124"/>
      <c r="LQQ25" s="1125"/>
      <c r="LQR25" s="1122"/>
      <c r="LQS25" s="1123"/>
      <c r="LQT25" s="1124"/>
      <c r="LQU25" s="1125"/>
      <c r="LQV25" s="1122"/>
      <c r="LQW25" s="1123"/>
      <c r="LQX25" s="1124"/>
      <c r="LQY25" s="1125"/>
      <c r="LQZ25" s="1122"/>
      <c r="LRA25" s="1123"/>
      <c r="LRB25" s="1124"/>
      <c r="LRC25" s="1125"/>
      <c r="LRD25" s="1122"/>
      <c r="LRE25" s="1123"/>
      <c r="LRF25" s="1124"/>
      <c r="LRG25" s="1125"/>
      <c r="LRH25" s="1122"/>
      <c r="LRI25" s="1123"/>
      <c r="LRJ25" s="1124"/>
      <c r="LRK25" s="1125"/>
      <c r="LRL25" s="1122"/>
      <c r="LRM25" s="1123"/>
      <c r="LRN25" s="1124"/>
      <c r="LRO25" s="1125"/>
      <c r="LRP25" s="1122"/>
      <c r="LRQ25" s="1123"/>
      <c r="LRR25" s="1124"/>
      <c r="LRS25" s="1125"/>
      <c r="LRT25" s="1122"/>
      <c r="LRU25" s="1123"/>
      <c r="LRV25" s="1124"/>
      <c r="LRW25" s="1125"/>
      <c r="LRX25" s="1122"/>
      <c r="LRY25" s="1123"/>
      <c r="LRZ25" s="1124"/>
      <c r="LSA25" s="1125"/>
      <c r="LSB25" s="1122"/>
      <c r="LSC25" s="1123"/>
      <c r="LSD25" s="1124"/>
      <c r="LSE25" s="1125"/>
      <c r="LSF25" s="1122"/>
      <c r="LSG25" s="1123"/>
      <c r="LSH25" s="1124"/>
      <c r="LSI25" s="1125"/>
      <c r="LSJ25" s="1122"/>
      <c r="LSK25" s="1123"/>
      <c r="LSL25" s="1124"/>
      <c r="LSM25" s="1125"/>
      <c r="LSN25" s="1122"/>
      <c r="LSO25" s="1123"/>
      <c r="LSP25" s="1124"/>
      <c r="LSQ25" s="1125"/>
      <c r="LSR25" s="1122"/>
      <c r="LSS25" s="1123"/>
      <c r="LST25" s="1124"/>
      <c r="LSU25" s="1125"/>
      <c r="LSV25" s="1122"/>
      <c r="LSW25" s="1123"/>
      <c r="LSX25" s="1124"/>
      <c r="LSY25" s="1125"/>
      <c r="LSZ25" s="1122"/>
      <c r="LTA25" s="1123"/>
      <c r="LTB25" s="1124"/>
      <c r="LTC25" s="1125"/>
      <c r="LTD25" s="1122"/>
      <c r="LTE25" s="1123"/>
      <c r="LTF25" s="1124"/>
      <c r="LTG25" s="1125"/>
      <c r="LTH25" s="1122"/>
      <c r="LTI25" s="1123"/>
      <c r="LTJ25" s="1124"/>
      <c r="LTK25" s="1125"/>
      <c r="LTL25" s="1122"/>
      <c r="LTM25" s="1123"/>
      <c r="LTN25" s="1124"/>
      <c r="LTO25" s="1125"/>
      <c r="LTP25" s="1122"/>
      <c r="LTQ25" s="1123"/>
      <c r="LTR25" s="1124"/>
      <c r="LTS25" s="1125"/>
      <c r="LTT25" s="1122"/>
      <c r="LTU25" s="1123"/>
      <c r="LTV25" s="1124"/>
      <c r="LTW25" s="1125"/>
      <c r="LTX25" s="1122"/>
      <c r="LTY25" s="1123"/>
      <c r="LTZ25" s="1124"/>
      <c r="LUA25" s="1125"/>
      <c r="LUB25" s="1122"/>
      <c r="LUC25" s="1123"/>
      <c r="LUD25" s="1124"/>
      <c r="LUE25" s="1125"/>
      <c r="LUF25" s="1122"/>
      <c r="LUG25" s="1123"/>
      <c r="LUH25" s="1124"/>
      <c r="LUI25" s="1125"/>
      <c r="LUJ25" s="1122"/>
      <c r="LUK25" s="1123"/>
      <c r="LUL25" s="1124"/>
      <c r="LUM25" s="1125"/>
      <c r="LUN25" s="1122"/>
      <c r="LUO25" s="1123"/>
      <c r="LUP25" s="1124"/>
      <c r="LUQ25" s="1125"/>
      <c r="LUR25" s="1122"/>
      <c r="LUS25" s="1123"/>
      <c r="LUT25" s="1124"/>
      <c r="LUU25" s="1125"/>
      <c r="LUV25" s="1122"/>
      <c r="LUW25" s="1123"/>
      <c r="LUX25" s="1124"/>
      <c r="LUY25" s="1125"/>
      <c r="LUZ25" s="1122"/>
      <c r="LVA25" s="1123"/>
      <c r="LVB25" s="1124"/>
      <c r="LVC25" s="1125"/>
      <c r="LVD25" s="1122"/>
      <c r="LVE25" s="1123"/>
      <c r="LVF25" s="1124"/>
      <c r="LVG25" s="1125"/>
      <c r="LVH25" s="1122"/>
      <c r="LVI25" s="1123"/>
      <c r="LVJ25" s="1124"/>
      <c r="LVK25" s="1125"/>
      <c r="LVL25" s="1122"/>
      <c r="LVM25" s="1123"/>
      <c r="LVN25" s="1124"/>
      <c r="LVO25" s="1125"/>
      <c r="LVP25" s="1122"/>
      <c r="LVQ25" s="1123"/>
      <c r="LVR25" s="1124"/>
      <c r="LVS25" s="1125"/>
      <c r="LVT25" s="1122"/>
      <c r="LVU25" s="1123"/>
      <c r="LVV25" s="1124"/>
      <c r="LVW25" s="1125"/>
      <c r="LVX25" s="1122"/>
      <c r="LVY25" s="1123"/>
      <c r="LVZ25" s="1124"/>
      <c r="LWA25" s="1125"/>
      <c r="LWB25" s="1122"/>
      <c r="LWC25" s="1123"/>
      <c r="LWD25" s="1124"/>
      <c r="LWE25" s="1125"/>
      <c r="LWF25" s="1122"/>
      <c r="LWG25" s="1123"/>
      <c r="LWH25" s="1124"/>
      <c r="LWI25" s="1125"/>
      <c r="LWJ25" s="1122"/>
      <c r="LWK25" s="1123"/>
      <c r="LWL25" s="1124"/>
      <c r="LWM25" s="1125"/>
      <c r="LWN25" s="1122"/>
      <c r="LWO25" s="1123"/>
      <c r="LWP25" s="1124"/>
      <c r="LWQ25" s="1125"/>
      <c r="LWR25" s="1122"/>
      <c r="LWS25" s="1123"/>
      <c r="LWT25" s="1124"/>
      <c r="LWU25" s="1125"/>
      <c r="LWV25" s="1122"/>
      <c r="LWW25" s="1123"/>
      <c r="LWX25" s="1124"/>
      <c r="LWY25" s="1125"/>
      <c r="LWZ25" s="1122"/>
      <c r="LXA25" s="1123"/>
      <c r="LXB25" s="1124"/>
      <c r="LXC25" s="1125"/>
      <c r="LXD25" s="1122"/>
      <c r="LXE25" s="1123"/>
      <c r="LXF25" s="1124"/>
      <c r="LXG25" s="1125"/>
      <c r="LXH25" s="1122"/>
      <c r="LXI25" s="1123"/>
      <c r="LXJ25" s="1124"/>
      <c r="LXK25" s="1125"/>
      <c r="LXL25" s="1122"/>
      <c r="LXM25" s="1123"/>
      <c r="LXN25" s="1124"/>
      <c r="LXO25" s="1125"/>
      <c r="LXP25" s="1122"/>
      <c r="LXQ25" s="1123"/>
      <c r="LXR25" s="1124"/>
      <c r="LXS25" s="1125"/>
      <c r="LXT25" s="1122"/>
      <c r="LXU25" s="1123"/>
      <c r="LXV25" s="1124"/>
      <c r="LXW25" s="1125"/>
      <c r="LXX25" s="1122"/>
      <c r="LXY25" s="1123"/>
      <c r="LXZ25" s="1124"/>
      <c r="LYA25" s="1125"/>
      <c r="LYB25" s="1122"/>
      <c r="LYC25" s="1123"/>
      <c r="LYD25" s="1124"/>
      <c r="LYE25" s="1125"/>
      <c r="LYF25" s="1122"/>
      <c r="LYG25" s="1123"/>
      <c r="LYH25" s="1124"/>
      <c r="LYI25" s="1125"/>
      <c r="LYJ25" s="1122"/>
      <c r="LYK25" s="1123"/>
      <c r="LYL25" s="1124"/>
      <c r="LYM25" s="1125"/>
      <c r="LYN25" s="1122"/>
      <c r="LYO25" s="1123"/>
      <c r="LYP25" s="1124"/>
      <c r="LYQ25" s="1125"/>
      <c r="LYR25" s="1122"/>
      <c r="LYS25" s="1123"/>
      <c r="LYT25" s="1124"/>
      <c r="LYU25" s="1125"/>
      <c r="LYV25" s="1122"/>
      <c r="LYW25" s="1123"/>
      <c r="LYX25" s="1124"/>
      <c r="LYY25" s="1125"/>
      <c r="LYZ25" s="1122"/>
      <c r="LZA25" s="1123"/>
      <c r="LZB25" s="1124"/>
      <c r="LZC25" s="1125"/>
      <c r="LZD25" s="1122"/>
      <c r="LZE25" s="1123"/>
      <c r="LZF25" s="1124"/>
      <c r="LZG25" s="1125"/>
      <c r="LZH25" s="1122"/>
      <c r="LZI25" s="1123"/>
      <c r="LZJ25" s="1124"/>
      <c r="LZK25" s="1125"/>
      <c r="LZL25" s="1122"/>
      <c r="LZM25" s="1123"/>
      <c r="LZN25" s="1124"/>
      <c r="LZO25" s="1125"/>
      <c r="LZP25" s="1122"/>
      <c r="LZQ25" s="1123"/>
      <c r="LZR25" s="1124"/>
      <c r="LZS25" s="1125"/>
      <c r="LZT25" s="1122"/>
      <c r="LZU25" s="1123"/>
      <c r="LZV25" s="1124"/>
      <c r="LZW25" s="1125"/>
      <c r="LZX25" s="1122"/>
      <c r="LZY25" s="1123"/>
      <c r="LZZ25" s="1124"/>
      <c r="MAA25" s="1125"/>
      <c r="MAB25" s="1122"/>
      <c r="MAC25" s="1123"/>
      <c r="MAD25" s="1124"/>
      <c r="MAE25" s="1125"/>
      <c r="MAF25" s="1122"/>
      <c r="MAG25" s="1123"/>
      <c r="MAH25" s="1124"/>
      <c r="MAI25" s="1125"/>
      <c r="MAJ25" s="1122"/>
      <c r="MAK25" s="1123"/>
      <c r="MAL25" s="1124"/>
      <c r="MAM25" s="1125"/>
      <c r="MAN25" s="1122"/>
      <c r="MAO25" s="1123"/>
      <c r="MAP25" s="1124"/>
      <c r="MAQ25" s="1125"/>
      <c r="MAR25" s="1122"/>
      <c r="MAS25" s="1123"/>
      <c r="MAT25" s="1124"/>
      <c r="MAU25" s="1125"/>
      <c r="MAV25" s="1122"/>
      <c r="MAW25" s="1123"/>
      <c r="MAX25" s="1124"/>
      <c r="MAY25" s="1125"/>
      <c r="MAZ25" s="1122"/>
      <c r="MBA25" s="1123"/>
      <c r="MBB25" s="1124"/>
      <c r="MBC25" s="1125"/>
      <c r="MBD25" s="1122"/>
      <c r="MBE25" s="1123"/>
      <c r="MBF25" s="1124"/>
      <c r="MBG25" s="1125"/>
      <c r="MBH25" s="1122"/>
      <c r="MBI25" s="1123"/>
      <c r="MBJ25" s="1124"/>
      <c r="MBK25" s="1125"/>
      <c r="MBL25" s="1122"/>
      <c r="MBM25" s="1123"/>
      <c r="MBN25" s="1124"/>
      <c r="MBO25" s="1125"/>
      <c r="MBP25" s="1122"/>
      <c r="MBQ25" s="1123"/>
      <c r="MBR25" s="1124"/>
      <c r="MBS25" s="1125"/>
      <c r="MBT25" s="1122"/>
      <c r="MBU25" s="1123"/>
      <c r="MBV25" s="1124"/>
      <c r="MBW25" s="1125"/>
      <c r="MBX25" s="1122"/>
      <c r="MBY25" s="1123"/>
      <c r="MBZ25" s="1124"/>
      <c r="MCA25" s="1125"/>
      <c r="MCB25" s="1122"/>
      <c r="MCC25" s="1123"/>
      <c r="MCD25" s="1124"/>
      <c r="MCE25" s="1125"/>
      <c r="MCF25" s="1122"/>
      <c r="MCG25" s="1123"/>
      <c r="MCH25" s="1124"/>
      <c r="MCI25" s="1125"/>
      <c r="MCJ25" s="1122"/>
      <c r="MCK25" s="1123"/>
      <c r="MCL25" s="1124"/>
      <c r="MCM25" s="1125"/>
      <c r="MCN25" s="1122"/>
      <c r="MCO25" s="1123"/>
      <c r="MCP25" s="1124"/>
      <c r="MCQ25" s="1125"/>
      <c r="MCR25" s="1122"/>
      <c r="MCS25" s="1123"/>
      <c r="MCT25" s="1124"/>
      <c r="MCU25" s="1125"/>
      <c r="MCV25" s="1122"/>
      <c r="MCW25" s="1123"/>
      <c r="MCX25" s="1124"/>
      <c r="MCY25" s="1125"/>
      <c r="MCZ25" s="1122"/>
      <c r="MDA25" s="1123"/>
      <c r="MDB25" s="1124"/>
      <c r="MDC25" s="1125"/>
      <c r="MDD25" s="1122"/>
      <c r="MDE25" s="1123"/>
      <c r="MDF25" s="1124"/>
      <c r="MDG25" s="1125"/>
      <c r="MDH25" s="1122"/>
      <c r="MDI25" s="1123"/>
      <c r="MDJ25" s="1124"/>
      <c r="MDK25" s="1125"/>
      <c r="MDL25" s="1122"/>
      <c r="MDM25" s="1123"/>
      <c r="MDN25" s="1124"/>
      <c r="MDO25" s="1125"/>
      <c r="MDP25" s="1122"/>
      <c r="MDQ25" s="1123"/>
      <c r="MDR25" s="1124"/>
      <c r="MDS25" s="1125"/>
      <c r="MDT25" s="1122"/>
      <c r="MDU25" s="1123"/>
      <c r="MDV25" s="1124"/>
      <c r="MDW25" s="1125"/>
      <c r="MDX25" s="1122"/>
      <c r="MDY25" s="1123"/>
      <c r="MDZ25" s="1124"/>
      <c r="MEA25" s="1125"/>
      <c r="MEB25" s="1122"/>
      <c r="MEC25" s="1123"/>
      <c r="MED25" s="1124"/>
      <c r="MEE25" s="1125"/>
      <c r="MEF25" s="1122"/>
      <c r="MEG25" s="1123"/>
      <c r="MEH25" s="1124"/>
      <c r="MEI25" s="1125"/>
      <c r="MEJ25" s="1122"/>
      <c r="MEK25" s="1123"/>
      <c r="MEL25" s="1124"/>
      <c r="MEM25" s="1125"/>
      <c r="MEN25" s="1122"/>
      <c r="MEO25" s="1123"/>
      <c r="MEP25" s="1124"/>
      <c r="MEQ25" s="1125"/>
      <c r="MER25" s="1122"/>
      <c r="MES25" s="1123"/>
      <c r="MET25" s="1124"/>
      <c r="MEU25" s="1125"/>
      <c r="MEV25" s="1122"/>
      <c r="MEW25" s="1123"/>
      <c r="MEX25" s="1124"/>
      <c r="MEY25" s="1125"/>
      <c r="MEZ25" s="1122"/>
      <c r="MFA25" s="1123"/>
      <c r="MFB25" s="1124"/>
      <c r="MFC25" s="1125"/>
      <c r="MFD25" s="1122"/>
      <c r="MFE25" s="1123"/>
      <c r="MFF25" s="1124"/>
      <c r="MFG25" s="1125"/>
      <c r="MFH25" s="1122"/>
      <c r="MFI25" s="1123"/>
      <c r="MFJ25" s="1124"/>
      <c r="MFK25" s="1125"/>
      <c r="MFL25" s="1122"/>
      <c r="MFM25" s="1123"/>
      <c r="MFN25" s="1124"/>
      <c r="MFO25" s="1125"/>
      <c r="MFP25" s="1122"/>
      <c r="MFQ25" s="1123"/>
      <c r="MFR25" s="1124"/>
      <c r="MFS25" s="1125"/>
      <c r="MFT25" s="1122"/>
      <c r="MFU25" s="1123"/>
      <c r="MFV25" s="1124"/>
      <c r="MFW25" s="1125"/>
      <c r="MFX25" s="1122"/>
      <c r="MFY25" s="1123"/>
      <c r="MFZ25" s="1124"/>
      <c r="MGA25" s="1125"/>
      <c r="MGB25" s="1122"/>
      <c r="MGC25" s="1123"/>
      <c r="MGD25" s="1124"/>
      <c r="MGE25" s="1125"/>
      <c r="MGF25" s="1122"/>
      <c r="MGG25" s="1123"/>
      <c r="MGH25" s="1124"/>
      <c r="MGI25" s="1125"/>
      <c r="MGJ25" s="1122"/>
      <c r="MGK25" s="1123"/>
      <c r="MGL25" s="1124"/>
      <c r="MGM25" s="1125"/>
      <c r="MGN25" s="1122"/>
      <c r="MGO25" s="1123"/>
      <c r="MGP25" s="1124"/>
      <c r="MGQ25" s="1125"/>
      <c r="MGR25" s="1122"/>
      <c r="MGS25" s="1123"/>
      <c r="MGT25" s="1124"/>
      <c r="MGU25" s="1125"/>
      <c r="MGV25" s="1122"/>
      <c r="MGW25" s="1123"/>
      <c r="MGX25" s="1124"/>
      <c r="MGY25" s="1125"/>
      <c r="MGZ25" s="1122"/>
      <c r="MHA25" s="1123"/>
      <c r="MHB25" s="1124"/>
      <c r="MHC25" s="1125"/>
      <c r="MHD25" s="1122"/>
      <c r="MHE25" s="1123"/>
      <c r="MHF25" s="1124"/>
      <c r="MHG25" s="1125"/>
      <c r="MHH25" s="1122"/>
      <c r="MHI25" s="1123"/>
      <c r="MHJ25" s="1124"/>
      <c r="MHK25" s="1125"/>
      <c r="MHL25" s="1122"/>
      <c r="MHM25" s="1123"/>
      <c r="MHN25" s="1124"/>
      <c r="MHO25" s="1125"/>
      <c r="MHP25" s="1122"/>
      <c r="MHQ25" s="1123"/>
      <c r="MHR25" s="1124"/>
      <c r="MHS25" s="1125"/>
      <c r="MHT25" s="1122"/>
      <c r="MHU25" s="1123"/>
      <c r="MHV25" s="1124"/>
      <c r="MHW25" s="1125"/>
      <c r="MHX25" s="1122"/>
      <c r="MHY25" s="1123"/>
      <c r="MHZ25" s="1124"/>
      <c r="MIA25" s="1125"/>
      <c r="MIB25" s="1122"/>
      <c r="MIC25" s="1123"/>
      <c r="MID25" s="1124"/>
      <c r="MIE25" s="1125"/>
      <c r="MIF25" s="1122"/>
      <c r="MIG25" s="1123"/>
      <c r="MIH25" s="1124"/>
      <c r="MII25" s="1125"/>
      <c r="MIJ25" s="1122"/>
      <c r="MIK25" s="1123"/>
      <c r="MIL25" s="1124"/>
      <c r="MIM25" s="1125"/>
      <c r="MIN25" s="1122"/>
      <c r="MIO25" s="1123"/>
      <c r="MIP25" s="1124"/>
      <c r="MIQ25" s="1125"/>
      <c r="MIR25" s="1122"/>
      <c r="MIS25" s="1123"/>
      <c r="MIT25" s="1124"/>
      <c r="MIU25" s="1125"/>
      <c r="MIV25" s="1122"/>
      <c r="MIW25" s="1123"/>
      <c r="MIX25" s="1124"/>
      <c r="MIY25" s="1125"/>
      <c r="MIZ25" s="1122"/>
      <c r="MJA25" s="1123"/>
      <c r="MJB25" s="1124"/>
      <c r="MJC25" s="1125"/>
      <c r="MJD25" s="1122"/>
      <c r="MJE25" s="1123"/>
      <c r="MJF25" s="1124"/>
      <c r="MJG25" s="1125"/>
      <c r="MJH25" s="1122"/>
      <c r="MJI25" s="1123"/>
      <c r="MJJ25" s="1124"/>
      <c r="MJK25" s="1125"/>
      <c r="MJL25" s="1122"/>
      <c r="MJM25" s="1123"/>
      <c r="MJN25" s="1124"/>
      <c r="MJO25" s="1125"/>
      <c r="MJP25" s="1122"/>
      <c r="MJQ25" s="1123"/>
      <c r="MJR25" s="1124"/>
      <c r="MJS25" s="1125"/>
      <c r="MJT25" s="1122"/>
      <c r="MJU25" s="1123"/>
      <c r="MJV25" s="1124"/>
      <c r="MJW25" s="1125"/>
      <c r="MJX25" s="1122"/>
      <c r="MJY25" s="1123"/>
      <c r="MJZ25" s="1124"/>
      <c r="MKA25" s="1125"/>
      <c r="MKB25" s="1122"/>
      <c r="MKC25" s="1123"/>
      <c r="MKD25" s="1124"/>
      <c r="MKE25" s="1125"/>
      <c r="MKF25" s="1122"/>
      <c r="MKG25" s="1123"/>
      <c r="MKH25" s="1124"/>
      <c r="MKI25" s="1125"/>
      <c r="MKJ25" s="1122"/>
      <c r="MKK25" s="1123"/>
      <c r="MKL25" s="1124"/>
      <c r="MKM25" s="1125"/>
      <c r="MKN25" s="1122"/>
      <c r="MKO25" s="1123"/>
      <c r="MKP25" s="1124"/>
      <c r="MKQ25" s="1125"/>
      <c r="MKR25" s="1122"/>
      <c r="MKS25" s="1123"/>
      <c r="MKT25" s="1124"/>
      <c r="MKU25" s="1125"/>
      <c r="MKV25" s="1122"/>
      <c r="MKW25" s="1123"/>
      <c r="MKX25" s="1124"/>
      <c r="MKY25" s="1125"/>
      <c r="MKZ25" s="1122"/>
      <c r="MLA25" s="1123"/>
      <c r="MLB25" s="1124"/>
      <c r="MLC25" s="1125"/>
      <c r="MLD25" s="1122"/>
      <c r="MLE25" s="1123"/>
      <c r="MLF25" s="1124"/>
      <c r="MLG25" s="1125"/>
      <c r="MLH25" s="1122"/>
      <c r="MLI25" s="1123"/>
      <c r="MLJ25" s="1124"/>
      <c r="MLK25" s="1125"/>
      <c r="MLL25" s="1122"/>
      <c r="MLM25" s="1123"/>
      <c r="MLN25" s="1124"/>
      <c r="MLO25" s="1125"/>
      <c r="MLP25" s="1122"/>
      <c r="MLQ25" s="1123"/>
      <c r="MLR25" s="1124"/>
      <c r="MLS25" s="1125"/>
      <c r="MLT25" s="1122"/>
      <c r="MLU25" s="1123"/>
      <c r="MLV25" s="1124"/>
      <c r="MLW25" s="1125"/>
      <c r="MLX25" s="1122"/>
      <c r="MLY25" s="1123"/>
      <c r="MLZ25" s="1124"/>
      <c r="MMA25" s="1125"/>
      <c r="MMB25" s="1122"/>
      <c r="MMC25" s="1123"/>
      <c r="MMD25" s="1124"/>
      <c r="MME25" s="1125"/>
      <c r="MMF25" s="1122"/>
      <c r="MMG25" s="1123"/>
      <c r="MMH25" s="1124"/>
      <c r="MMI25" s="1125"/>
      <c r="MMJ25" s="1122"/>
      <c r="MMK25" s="1123"/>
      <c r="MML25" s="1124"/>
      <c r="MMM25" s="1125"/>
      <c r="MMN25" s="1122"/>
      <c r="MMO25" s="1123"/>
      <c r="MMP25" s="1124"/>
      <c r="MMQ25" s="1125"/>
      <c r="MMR25" s="1122"/>
      <c r="MMS25" s="1123"/>
      <c r="MMT25" s="1124"/>
      <c r="MMU25" s="1125"/>
      <c r="MMV25" s="1122"/>
      <c r="MMW25" s="1123"/>
      <c r="MMX25" s="1124"/>
      <c r="MMY25" s="1125"/>
      <c r="MMZ25" s="1122"/>
      <c r="MNA25" s="1123"/>
      <c r="MNB25" s="1124"/>
      <c r="MNC25" s="1125"/>
      <c r="MND25" s="1122"/>
      <c r="MNE25" s="1123"/>
      <c r="MNF25" s="1124"/>
      <c r="MNG25" s="1125"/>
      <c r="MNH25" s="1122"/>
      <c r="MNI25" s="1123"/>
      <c r="MNJ25" s="1124"/>
      <c r="MNK25" s="1125"/>
      <c r="MNL25" s="1122"/>
      <c r="MNM25" s="1123"/>
      <c r="MNN25" s="1124"/>
      <c r="MNO25" s="1125"/>
      <c r="MNP25" s="1122"/>
      <c r="MNQ25" s="1123"/>
      <c r="MNR25" s="1124"/>
      <c r="MNS25" s="1125"/>
      <c r="MNT25" s="1122"/>
      <c r="MNU25" s="1123"/>
      <c r="MNV25" s="1124"/>
      <c r="MNW25" s="1125"/>
      <c r="MNX25" s="1122"/>
      <c r="MNY25" s="1123"/>
      <c r="MNZ25" s="1124"/>
      <c r="MOA25" s="1125"/>
      <c r="MOB25" s="1122"/>
      <c r="MOC25" s="1123"/>
      <c r="MOD25" s="1124"/>
      <c r="MOE25" s="1125"/>
      <c r="MOF25" s="1122"/>
      <c r="MOG25" s="1123"/>
      <c r="MOH25" s="1124"/>
      <c r="MOI25" s="1125"/>
      <c r="MOJ25" s="1122"/>
      <c r="MOK25" s="1123"/>
      <c r="MOL25" s="1124"/>
      <c r="MOM25" s="1125"/>
      <c r="MON25" s="1122"/>
      <c r="MOO25" s="1123"/>
      <c r="MOP25" s="1124"/>
      <c r="MOQ25" s="1125"/>
      <c r="MOR25" s="1122"/>
      <c r="MOS25" s="1123"/>
      <c r="MOT25" s="1124"/>
      <c r="MOU25" s="1125"/>
      <c r="MOV25" s="1122"/>
      <c r="MOW25" s="1123"/>
      <c r="MOX25" s="1124"/>
      <c r="MOY25" s="1125"/>
      <c r="MOZ25" s="1122"/>
      <c r="MPA25" s="1123"/>
      <c r="MPB25" s="1124"/>
      <c r="MPC25" s="1125"/>
      <c r="MPD25" s="1122"/>
      <c r="MPE25" s="1123"/>
      <c r="MPF25" s="1124"/>
      <c r="MPG25" s="1125"/>
      <c r="MPH25" s="1122"/>
      <c r="MPI25" s="1123"/>
      <c r="MPJ25" s="1124"/>
      <c r="MPK25" s="1125"/>
      <c r="MPL25" s="1122"/>
      <c r="MPM25" s="1123"/>
      <c r="MPN25" s="1124"/>
      <c r="MPO25" s="1125"/>
      <c r="MPP25" s="1122"/>
      <c r="MPQ25" s="1123"/>
      <c r="MPR25" s="1124"/>
      <c r="MPS25" s="1125"/>
      <c r="MPT25" s="1122"/>
      <c r="MPU25" s="1123"/>
      <c r="MPV25" s="1124"/>
      <c r="MPW25" s="1125"/>
      <c r="MPX25" s="1122"/>
      <c r="MPY25" s="1123"/>
      <c r="MPZ25" s="1124"/>
      <c r="MQA25" s="1125"/>
      <c r="MQB25" s="1122"/>
      <c r="MQC25" s="1123"/>
      <c r="MQD25" s="1124"/>
      <c r="MQE25" s="1125"/>
      <c r="MQF25" s="1122"/>
      <c r="MQG25" s="1123"/>
      <c r="MQH25" s="1124"/>
      <c r="MQI25" s="1125"/>
      <c r="MQJ25" s="1122"/>
      <c r="MQK25" s="1123"/>
      <c r="MQL25" s="1124"/>
      <c r="MQM25" s="1125"/>
      <c r="MQN25" s="1122"/>
      <c r="MQO25" s="1123"/>
      <c r="MQP25" s="1124"/>
      <c r="MQQ25" s="1125"/>
      <c r="MQR25" s="1122"/>
      <c r="MQS25" s="1123"/>
      <c r="MQT25" s="1124"/>
      <c r="MQU25" s="1125"/>
      <c r="MQV25" s="1122"/>
      <c r="MQW25" s="1123"/>
      <c r="MQX25" s="1124"/>
      <c r="MQY25" s="1125"/>
      <c r="MQZ25" s="1122"/>
      <c r="MRA25" s="1123"/>
      <c r="MRB25" s="1124"/>
      <c r="MRC25" s="1125"/>
      <c r="MRD25" s="1122"/>
      <c r="MRE25" s="1123"/>
      <c r="MRF25" s="1124"/>
      <c r="MRG25" s="1125"/>
      <c r="MRH25" s="1122"/>
      <c r="MRI25" s="1123"/>
      <c r="MRJ25" s="1124"/>
      <c r="MRK25" s="1125"/>
      <c r="MRL25" s="1122"/>
      <c r="MRM25" s="1123"/>
      <c r="MRN25" s="1124"/>
      <c r="MRO25" s="1125"/>
      <c r="MRP25" s="1122"/>
      <c r="MRQ25" s="1123"/>
      <c r="MRR25" s="1124"/>
      <c r="MRS25" s="1125"/>
      <c r="MRT25" s="1122"/>
      <c r="MRU25" s="1123"/>
      <c r="MRV25" s="1124"/>
      <c r="MRW25" s="1125"/>
      <c r="MRX25" s="1122"/>
      <c r="MRY25" s="1123"/>
      <c r="MRZ25" s="1124"/>
      <c r="MSA25" s="1125"/>
      <c r="MSB25" s="1122"/>
      <c r="MSC25" s="1123"/>
      <c r="MSD25" s="1124"/>
      <c r="MSE25" s="1125"/>
      <c r="MSF25" s="1122"/>
      <c r="MSG25" s="1123"/>
      <c r="MSH25" s="1124"/>
      <c r="MSI25" s="1125"/>
      <c r="MSJ25" s="1122"/>
      <c r="MSK25" s="1123"/>
      <c r="MSL25" s="1124"/>
      <c r="MSM25" s="1125"/>
      <c r="MSN25" s="1122"/>
      <c r="MSO25" s="1123"/>
      <c r="MSP25" s="1124"/>
      <c r="MSQ25" s="1125"/>
      <c r="MSR25" s="1122"/>
      <c r="MSS25" s="1123"/>
      <c r="MST25" s="1124"/>
      <c r="MSU25" s="1125"/>
      <c r="MSV25" s="1122"/>
      <c r="MSW25" s="1123"/>
      <c r="MSX25" s="1124"/>
      <c r="MSY25" s="1125"/>
      <c r="MSZ25" s="1122"/>
      <c r="MTA25" s="1123"/>
      <c r="MTB25" s="1124"/>
      <c r="MTC25" s="1125"/>
      <c r="MTD25" s="1122"/>
      <c r="MTE25" s="1123"/>
      <c r="MTF25" s="1124"/>
      <c r="MTG25" s="1125"/>
      <c r="MTH25" s="1122"/>
      <c r="MTI25" s="1123"/>
      <c r="MTJ25" s="1124"/>
      <c r="MTK25" s="1125"/>
      <c r="MTL25" s="1122"/>
      <c r="MTM25" s="1123"/>
      <c r="MTN25" s="1124"/>
      <c r="MTO25" s="1125"/>
      <c r="MTP25" s="1122"/>
      <c r="MTQ25" s="1123"/>
      <c r="MTR25" s="1124"/>
      <c r="MTS25" s="1125"/>
      <c r="MTT25" s="1122"/>
      <c r="MTU25" s="1123"/>
      <c r="MTV25" s="1124"/>
      <c r="MTW25" s="1125"/>
      <c r="MTX25" s="1122"/>
      <c r="MTY25" s="1123"/>
      <c r="MTZ25" s="1124"/>
      <c r="MUA25" s="1125"/>
      <c r="MUB25" s="1122"/>
      <c r="MUC25" s="1123"/>
      <c r="MUD25" s="1124"/>
      <c r="MUE25" s="1125"/>
      <c r="MUF25" s="1122"/>
      <c r="MUG25" s="1123"/>
      <c r="MUH25" s="1124"/>
      <c r="MUI25" s="1125"/>
      <c r="MUJ25" s="1122"/>
      <c r="MUK25" s="1123"/>
      <c r="MUL25" s="1124"/>
      <c r="MUM25" s="1125"/>
      <c r="MUN25" s="1122"/>
      <c r="MUO25" s="1123"/>
      <c r="MUP25" s="1124"/>
      <c r="MUQ25" s="1125"/>
      <c r="MUR25" s="1122"/>
      <c r="MUS25" s="1123"/>
      <c r="MUT25" s="1124"/>
      <c r="MUU25" s="1125"/>
      <c r="MUV25" s="1122"/>
      <c r="MUW25" s="1123"/>
      <c r="MUX25" s="1124"/>
      <c r="MUY25" s="1125"/>
      <c r="MUZ25" s="1122"/>
      <c r="MVA25" s="1123"/>
      <c r="MVB25" s="1124"/>
      <c r="MVC25" s="1125"/>
      <c r="MVD25" s="1122"/>
      <c r="MVE25" s="1123"/>
      <c r="MVF25" s="1124"/>
      <c r="MVG25" s="1125"/>
      <c r="MVH25" s="1122"/>
      <c r="MVI25" s="1123"/>
      <c r="MVJ25" s="1124"/>
      <c r="MVK25" s="1125"/>
      <c r="MVL25" s="1122"/>
      <c r="MVM25" s="1123"/>
      <c r="MVN25" s="1124"/>
      <c r="MVO25" s="1125"/>
      <c r="MVP25" s="1122"/>
      <c r="MVQ25" s="1123"/>
      <c r="MVR25" s="1124"/>
      <c r="MVS25" s="1125"/>
      <c r="MVT25" s="1122"/>
      <c r="MVU25" s="1123"/>
      <c r="MVV25" s="1124"/>
      <c r="MVW25" s="1125"/>
      <c r="MVX25" s="1122"/>
      <c r="MVY25" s="1123"/>
      <c r="MVZ25" s="1124"/>
      <c r="MWA25" s="1125"/>
      <c r="MWB25" s="1122"/>
      <c r="MWC25" s="1123"/>
      <c r="MWD25" s="1124"/>
      <c r="MWE25" s="1125"/>
      <c r="MWF25" s="1122"/>
      <c r="MWG25" s="1123"/>
      <c r="MWH25" s="1124"/>
      <c r="MWI25" s="1125"/>
      <c r="MWJ25" s="1122"/>
      <c r="MWK25" s="1123"/>
      <c r="MWL25" s="1124"/>
      <c r="MWM25" s="1125"/>
      <c r="MWN25" s="1122"/>
      <c r="MWO25" s="1123"/>
      <c r="MWP25" s="1124"/>
      <c r="MWQ25" s="1125"/>
      <c r="MWR25" s="1122"/>
      <c r="MWS25" s="1123"/>
      <c r="MWT25" s="1124"/>
      <c r="MWU25" s="1125"/>
      <c r="MWV25" s="1122"/>
      <c r="MWW25" s="1123"/>
      <c r="MWX25" s="1124"/>
      <c r="MWY25" s="1125"/>
      <c r="MWZ25" s="1122"/>
      <c r="MXA25" s="1123"/>
      <c r="MXB25" s="1124"/>
      <c r="MXC25" s="1125"/>
      <c r="MXD25" s="1122"/>
      <c r="MXE25" s="1123"/>
      <c r="MXF25" s="1124"/>
      <c r="MXG25" s="1125"/>
      <c r="MXH25" s="1122"/>
      <c r="MXI25" s="1123"/>
      <c r="MXJ25" s="1124"/>
      <c r="MXK25" s="1125"/>
      <c r="MXL25" s="1122"/>
      <c r="MXM25" s="1123"/>
      <c r="MXN25" s="1124"/>
      <c r="MXO25" s="1125"/>
      <c r="MXP25" s="1122"/>
      <c r="MXQ25" s="1123"/>
      <c r="MXR25" s="1124"/>
      <c r="MXS25" s="1125"/>
      <c r="MXT25" s="1122"/>
      <c r="MXU25" s="1123"/>
      <c r="MXV25" s="1124"/>
      <c r="MXW25" s="1125"/>
      <c r="MXX25" s="1122"/>
      <c r="MXY25" s="1123"/>
      <c r="MXZ25" s="1124"/>
      <c r="MYA25" s="1125"/>
      <c r="MYB25" s="1122"/>
      <c r="MYC25" s="1123"/>
      <c r="MYD25" s="1124"/>
      <c r="MYE25" s="1125"/>
      <c r="MYF25" s="1122"/>
      <c r="MYG25" s="1123"/>
      <c r="MYH25" s="1124"/>
      <c r="MYI25" s="1125"/>
      <c r="MYJ25" s="1122"/>
      <c r="MYK25" s="1123"/>
      <c r="MYL25" s="1124"/>
      <c r="MYM25" s="1125"/>
      <c r="MYN25" s="1122"/>
      <c r="MYO25" s="1123"/>
      <c r="MYP25" s="1124"/>
      <c r="MYQ25" s="1125"/>
      <c r="MYR25" s="1122"/>
      <c r="MYS25" s="1123"/>
      <c r="MYT25" s="1124"/>
      <c r="MYU25" s="1125"/>
      <c r="MYV25" s="1122"/>
      <c r="MYW25" s="1123"/>
      <c r="MYX25" s="1124"/>
      <c r="MYY25" s="1125"/>
      <c r="MYZ25" s="1122"/>
      <c r="MZA25" s="1123"/>
      <c r="MZB25" s="1124"/>
      <c r="MZC25" s="1125"/>
      <c r="MZD25" s="1122"/>
      <c r="MZE25" s="1123"/>
      <c r="MZF25" s="1124"/>
      <c r="MZG25" s="1125"/>
      <c r="MZH25" s="1122"/>
      <c r="MZI25" s="1123"/>
      <c r="MZJ25" s="1124"/>
      <c r="MZK25" s="1125"/>
      <c r="MZL25" s="1122"/>
      <c r="MZM25" s="1123"/>
      <c r="MZN25" s="1124"/>
      <c r="MZO25" s="1125"/>
      <c r="MZP25" s="1122"/>
      <c r="MZQ25" s="1123"/>
      <c r="MZR25" s="1124"/>
      <c r="MZS25" s="1125"/>
      <c r="MZT25" s="1122"/>
      <c r="MZU25" s="1123"/>
      <c r="MZV25" s="1124"/>
      <c r="MZW25" s="1125"/>
      <c r="MZX25" s="1122"/>
      <c r="MZY25" s="1123"/>
      <c r="MZZ25" s="1124"/>
      <c r="NAA25" s="1125"/>
      <c r="NAB25" s="1122"/>
      <c r="NAC25" s="1123"/>
      <c r="NAD25" s="1124"/>
      <c r="NAE25" s="1125"/>
      <c r="NAF25" s="1122"/>
      <c r="NAG25" s="1123"/>
      <c r="NAH25" s="1124"/>
      <c r="NAI25" s="1125"/>
      <c r="NAJ25" s="1122"/>
      <c r="NAK25" s="1123"/>
      <c r="NAL25" s="1124"/>
      <c r="NAM25" s="1125"/>
      <c r="NAN25" s="1122"/>
      <c r="NAO25" s="1123"/>
      <c r="NAP25" s="1124"/>
      <c r="NAQ25" s="1125"/>
      <c r="NAR25" s="1122"/>
      <c r="NAS25" s="1123"/>
      <c r="NAT25" s="1124"/>
      <c r="NAU25" s="1125"/>
      <c r="NAV25" s="1122"/>
      <c r="NAW25" s="1123"/>
      <c r="NAX25" s="1124"/>
      <c r="NAY25" s="1125"/>
      <c r="NAZ25" s="1122"/>
      <c r="NBA25" s="1123"/>
      <c r="NBB25" s="1124"/>
      <c r="NBC25" s="1125"/>
      <c r="NBD25" s="1122"/>
      <c r="NBE25" s="1123"/>
      <c r="NBF25" s="1124"/>
      <c r="NBG25" s="1125"/>
      <c r="NBH25" s="1122"/>
      <c r="NBI25" s="1123"/>
      <c r="NBJ25" s="1124"/>
      <c r="NBK25" s="1125"/>
      <c r="NBL25" s="1122"/>
      <c r="NBM25" s="1123"/>
      <c r="NBN25" s="1124"/>
      <c r="NBO25" s="1125"/>
      <c r="NBP25" s="1122"/>
      <c r="NBQ25" s="1123"/>
      <c r="NBR25" s="1124"/>
      <c r="NBS25" s="1125"/>
      <c r="NBT25" s="1122"/>
      <c r="NBU25" s="1123"/>
      <c r="NBV25" s="1124"/>
      <c r="NBW25" s="1125"/>
      <c r="NBX25" s="1122"/>
      <c r="NBY25" s="1123"/>
      <c r="NBZ25" s="1124"/>
      <c r="NCA25" s="1125"/>
      <c r="NCB25" s="1122"/>
      <c r="NCC25" s="1123"/>
      <c r="NCD25" s="1124"/>
      <c r="NCE25" s="1125"/>
      <c r="NCF25" s="1122"/>
      <c r="NCG25" s="1123"/>
      <c r="NCH25" s="1124"/>
      <c r="NCI25" s="1125"/>
      <c r="NCJ25" s="1122"/>
      <c r="NCK25" s="1123"/>
      <c r="NCL25" s="1124"/>
      <c r="NCM25" s="1125"/>
      <c r="NCN25" s="1122"/>
      <c r="NCO25" s="1123"/>
      <c r="NCP25" s="1124"/>
      <c r="NCQ25" s="1125"/>
      <c r="NCR25" s="1122"/>
      <c r="NCS25" s="1123"/>
      <c r="NCT25" s="1124"/>
      <c r="NCU25" s="1125"/>
      <c r="NCV25" s="1122"/>
      <c r="NCW25" s="1123"/>
      <c r="NCX25" s="1124"/>
      <c r="NCY25" s="1125"/>
      <c r="NCZ25" s="1122"/>
      <c r="NDA25" s="1123"/>
      <c r="NDB25" s="1124"/>
      <c r="NDC25" s="1125"/>
      <c r="NDD25" s="1122"/>
      <c r="NDE25" s="1123"/>
      <c r="NDF25" s="1124"/>
      <c r="NDG25" s="1125"/>
      <c r="NDH25" s="1122"/>
      <c r="NDI25" s="1123"/>
      <c r="NDJ25" s="1124"/>
      <c r="NDK25" s="1125"/>
      <c r="NDL25" s="1122"/>
      <c r="NDM25" s="1123"/>
      <c r="NDN25" s="1124"/>
      <c r="NDO25" s="1125"/>
      <c r="NDP25" s="1122"/>
      <c r="NDQ25" s="1123"/>
      <c r="NDR25" s="1124"/>
      <c r="NDS25" s="1125"/>
      <c r="NDT25" s="1122"/>
      <c r="NDU25" s="1123"/>
      <c r="NDV25" s="1124"/>
      <c r="NDW25" s="1125"/>
      <c r="NDX25" s="1122"/>
      <c r="NDY25" s="1123"/>
      <c r="NDZ25" s="1124"/>
      <c r="NEA25" s="1125"/>
      <c r="NEB25" s="1122"/>
      <c r="NEC25" s="1123"/>
      <c r="NED25" s="1124"/>
      <c r="NEE25" s="1125"/>
      <c r="NEF25" s="1122"/>
      <c r="NEG25" s="1123"/>
      <c r="NEH25" s="1124"/>
      <c r="NEI25" s="1125"/>
      <c r="NEJ25" s="1122"/>
      <c r="NEK25" s="1123"/>
      <c r="NEL25" s="1124"/>
      <c r="NEM25" s="1125"/>
      <c r="NEN25" s="1122"/>
      <c r="NEO25" s="1123"/>
      <c r="NEP25" s="1124"/>
      <c r="NEQ25" s="1125"/>
      <c r="NER25" s="1122"/>
      <c r="NES25" s="1123"/>
      <c r="NET25" s="1124"/>
      <c r="NEU25" s="1125"/>
      <c r="NEV25" s="1122"/>
      <c r="NEW25" s="1123"/>
      <c r="NEX25" s="1124"/>
      <c r="NEY25" s="1125"/>
      <c r="NEZ25" s="1122"/>
      <c r="NFA25" s="1123"/>
      <c r="NFB25" s="1124"/>
      <c r="NFC25" s="1125"/>
      <c r="NFD25" s="1122"/>
      <c r="NFE25" s="1123"/>
      <c r="NFF25" s="1124"/>
      <c r="NFG25" s="1125"/>
      <c r="NFH25" s="1122"/>
      <c r="NFI25" s="1123"/>
      <c r="NFJ25" s="1124"/>
      <c r="NFK25" s="1125"/>
      <c r="NFL25" s="1122"/>
      <c r="NFM25" s="1123"/>
      <c r="NFN25" s="1124"/>
      <c r="NFO25" s="1125"/>
      <c r="NFP25" s="1122"/>
      <c r="NFQ25" s="1123"/>
      <c r="NFR25" s="1124"/>
      <c r="NFS25" s="1125"/>
      <c r="NFT25" s="1122"/>
      <c r="NFU25" s="1123"/>
      <c r="NFV25" s="1124"/>
      <c r="NFW25" s="1125"/>
      <c r="NFX25" s="1122"/>
      <c r="NFY25" s="1123"/>
      <c r="NFZ25" s="1124"/>
      <c r="NGA25" s="1125"/>
      <c r="NGB25" s="1122"/>
      <c r="NGC25" s="1123"/>
      <c r="NGD25" s="1124"/>
      <c r="NGE25" s="1125"/>
      <c r="NGF25" s="1122"/>
      <c r="NGG25" s="1123"/>
      <c r="NGH25" s="1124"/>
      <c r="NGI25" s="1125"/>
      <c r="NGJ25" s="1122"/>
      <c r="NGK25" s="1123"/>
      <c r="NGL25" s="1124"/>
      <c r="NGM25" s="1125"/>
      <c r="NGN25" s="1122"/>
      <c r="NGO25" s="1123"/>
      <c r="NGP25" s="1124"/>
      <c r="NGQ25" s="1125"/>
      <c r="NGR25" s="1122"/>
      <c r="NGS25" s="1123"/>
      <c r="NGT25" s="1124"/>
      <c r="NGU25" s="1125"/>
      <c r="NGV25" s="1122"/>
      <c r="NGW25" s="1123"/>
      <c r="NGX25" s="1124"/>
      <c r="NGY25" s="1125"/>
      <c r="NGZ25" s="1122"/>
      <c r="NHA25" s="1123"/>
      <c r="NHB25" s="1124"/>
      <c r="NHC25" s="1125"/>
      <c r="NHD25" s="1122"/>
      <c r="NHE25" s="1123"/>
      <c r="NHF25" s="1124"/>
      <c r="NHG25" s="1125"/>
      <c r="NHH25" s="1122"/>
      <c r="NHI25" s="1123"/>
      <c r="NHJ25" s="1124"/>
      <c r="NHK25" s="1125"/>
      <c r="NHL25" s="1122"/>
      <c r="NHM25" s="1123"/>
      <c r="NHN25" s="1124"/>
      <c r="NHO25" s="1125"/>
      <c r="NHP25" s="1122"/>
      <c r="NHQ25" s="1123"/>
      <c r="NHR25" s="1124"/>
      <c r="NHS25" s="1125"/>
      <c r="NHT25" s="1122"/>
      <c r="NHU25" s="1123"/>
      <c r="NHV25" s="1124"/>
      <c r="NHW25" s="1125"/>
      <c r="NHX25" s="1122"/>
      <c r="NHY25" s="1123"/>
      <c r="NHZ25" s="1124"/>
      <c r="NIA25" s="1125"/>
      <c r="NIB25" s="1122"/>
      <c r="NIC25" s="1123"/>
      <c r="NID25" s="1124"/>
      <c r="NIE25" s="1125"/>
      <c r="NIF25" s="1122"/>
      <c r="NIG25" s="1123"/>
      <c r="NIH25" s="1124"/>
      <c r="NII25" s="1125"/>
      <c r="NIJ25" s="1122"/>
      <c r="NIK25" s="1123"/>
      <c r="NIL25" s="1124"/>
      <c r="NIM25" s="1125"/>
      <c r="NIN25" s="1122"/>
      <c r="NIO25" s="1123"/>
      <c r="NIP25" s="1124"/>
      <c r="NIQ25" s="1125"/>
      <c r="NIR25" s="1122"/>
      <c r="NIS25" s="1123"/>
      <c r="NIT25" s="1124"/>
      <c r="NIU25" s="1125"/>
      <c r="NIV25" s="1122"/>
      <c r="NIW25" s="1123"/>
      <c r="NIX25" s="1124"/>
      <c r="NIY25" s="1125"/>
      <c r="NIZ25" s="1122"/>
      <c r="NJA25" s="1123"/>
      <c r="NJB25" s="1124"/>
      <c r="NJC25" s="1125"/>
      <c r="NJD25" s="1122"/>
      <c r="NJE25" s="1123"/>
      <c r="NJF25" s="1124"/>
      <c r="NJG25" s="1125"/>
      <c r="NJH25" s="1122"/>
      <c r="NJI25" s="1123"/>
      <c r="NJJ25" s="1124"/>
      <c r="NJK25" s="1125"/>
      <c r="NJL25" s="1122"/>
      <c r="NJM25" s="1123"/>
      <c r="NJN25" s="1124"/>
      <c r="NJO25" s="1125"/>
      <c r="NJP25" s="1122"/>
      <c r="NJQ25" s="1123"/>
      <c r="NJR25" s="1124"/>
      <c r="NJS25" s="1125"/>
      <c r="NJT25" s="1122"/>
      <c r="NJU25" s="1123"/>
      <c r="NJV25" s="1124"/>
      <c r="NJW25" s="1125"/>
      <c r="NJX25" s="1122"/>
      <c r="NJY25" s="1123"/>
      <c r="NJZ25" s="1124"/>
      <c r="NKA25" s="1125"/>
      <c r="NKB25" s="1122"/>
      <c r="NKC25" s="1123"/>
      <c r="NKD25" s="1124"/>
      <c r="NKE25" s="1125"/>
      <c r="NKF25" s="1122"/>
      <c r="NKG25" s="1123"/>
      <c r="NKH25" s="1124"/>
      <c r="NKI25" s="1125"/>
      <c r="NKJ25" s="1122"/>
      <c r="NKK25" s="1123"/>
      <c r="NKL25" s="1124"/>
      <c r="NKM25" s="1125"/>
      <c r="NKN25" s="1122"/>
      <c r="NKO25" s="1123"/>
      <c r="NKP25" s="1124"/>
      <c r="NKQ25" s="1125"/>
      <c r="NKR25" s="1122"/>
      <c r="NKS25" s="1123"/>
      <c r="NKT25" s="1124"/>
      <c r="NKU25" s="1125"/>
      <c r="NKV25" s="1122"/>
      <c r="NKW25" s="1123"/>
      <c r="NKX25" s="1124"/>
      <c r="NKY25" s="1125"/>
      <c r="NKZ25" s="1122"/>
      <c r="NLA25" s="1123"/>
      <c r="NLB25" s="1124"/>
      <c r="NLC25" s="1125"/>
      <c r="NLD25" s="1122"/>
      <c r="NLE25" s="1123"/>
      <c r="NLF25" s="1124"/>
      <c r="NLG25" s="1125"/>
      <c r="NLH25" s="1122"/>
      <c r="NLI25" s="1123"/>
      <c r="NLJ25" s="1124"/>
      <c r="NLK25" s="1125"/>
      <c r="NLL25" s="1122"/>
      <c r="NLM25" s="1123"/>
      <c r="NLN25" s="1124"/>
      <c r="NLO25" s="1125"/>
      <c r="NLP25" s="1122"/>
      <c r="NLQ25" s="1123"/>
      <c r="NLR25" s="1124"/>
      <c r="NLS25" s="1125"/>
      <c r="NLT25" s="1122"/>
      <c r="NLU25" s="1123"/>
      <c r="NLV25" s="1124"/>
      <c r="NLW25" s="1125"/>
      <c r="NLX25" s="1122"/>
      <c r="NLY25" s="1123"/>
      <c r="NLZ25" s="1124"/>
      <c r="NMA25" s="1125"/>
      <c r="NMB25" s="1122"/>
      <c r="NMC25" s="1123"/>
      <c r="NMD25" s="1124"/>
      <c r="NME25" s="1125"/>
      <c r="NMF25" s="1122"/>
      <c r="NMG25" s="1123"/>
      <c r="NMH25" s="1124"/>
      <c r="NMI25" s="1125"/>
      <c r="NMJ25" s="1122"/>
      <c r="NMK25" s="1123"/>
      <c r="NML25" s="1124"/>
      <c r="NMM25" s="1125"/>
      <c r="NMN25" s="1122"/>
      <c r="NMO25" s="1123"/>
      <c r="NMP25" s="1124"/>
      <c r="NMQ25" s="1125"/>
      <c r="NMR25" s="1122"/>
      <c r="NMS25" s="1123"/>
      <c r="NMT25" s="1124"/>
      <c r="NMU25" s="1125"/>
      <c r="NMV25" s="1122"/>
      <c r="NMW25" s="1123"/>
      <c r="NMX25" s="1124"/>
      <c r="NMY25" s="1125"/>
      <c r="NMZ25" s="1122"/>
      <c r="NNA25" s="1123"/>
      <c r="NNB25" s="1124"/>
      <c r="NNC25" s="1125"/>
      <c r="NND25" s="1122"/>
      <c r="NNE25" s="1123"/>
      <c r="NNF25" s="1124"/>
      <c r="NNG25" s="1125"/>
      <c r="NNH25" s="1122"/>
      <c r="NNI25" s="1123"/>
      <c r="NNJ25" s="1124"/>
      <c r="NNK25" s="1125"/>
      <c r="NNL25" s="1122"/>
      <c r="NNM25" s="1123"/>
      <c r="NNN25" s="1124"/>
      <c r="NNO25" s="1125"/>
      <c r="NNP25" s="1122"/>
      <c r="NNQ25" s="1123"/>
      <c r="NNR25" s="1124"/>
      <c r="NNS25" s="1125"/>
      <c r="NNT25" s="1122"/>
      <c r="NNU25" s="1123"/>
      <c r="NNV25" s="1124"/>
      <c r="NNW25" s="1125"/>
      <c r="NNX25" s="1122"/>
      <c r="NNY25" s="1123"/>
      <c r="NNZ25" s="1124"/>
      <c r="NOA25" s="1125"/>
      <c r="NOB25" s="1122"/>
      <c r="NOC25" s="1123"/>
      <c r="NOD25" s="1124"/>
      <c r="NOE25" s="1125"/>
      <c r="NOF25" s="1122"/>
      <c r="NOG25" s="1123"/>
      <c r="NOH25" s="1124"/>
      <c r="NOI25" s="1125"/>
      <c r="NOJ25" s="1122"/>
      <c r="NOK25" s="1123"/>
      <c r="NOL25" s="1124"/>
      <c r="NOM25" s="1125"/>
      <c r="NON25" s="1122"/>
      <c r="NOO25" s="1123"/>
      <c r="NOP25" s="1124"/>
      <c r="NOQ25" s="1125"/>
      <c r="NOR25" s="1122"/>
      <c r="NOS25" s="1123"/>
      <c r="NOT25" s="1124"/>
      <c r="NOU25" s="1125"/>
      <c r="NOV25" s="1122"/>
      <c r="NOW25" s="1123"/>
      <c r="NOX25" s="1124"/>
      <c r="NOY25" s="1125"/>
      <c r="NOZ25" s="1122"/>
      <c r="NPA25" s="1123"/>
      <c r="NPB25" s="1124"/>
      <c r="NPC25" s="1125"/>
      <c r="NPD25" s="1122"/>
      <c r="NPE25" s="1123"/>
      <c r="NPF25" s="1124"/>
      <c r="NPG25" s="1125"/>
      <c r="NPH25" s="1122"/>
      <c r="NPI25" s="1123"/>
      <c r="NPJ25" s="1124"/>
      <c r="NPK25" s="1125"/>
      <c r="NPL25" s="1122"/>
      <c r="NPM25" s="1123"/>
      <c r="NPN25" s="1124"/>
      <c r="NPO25" s="1125"/>
      <c r="NPP25" s="1122"/>
      <c r="NPQ25" s="1123"/>
      <c r="NPR25" s="1124"/>
      <c r="NPS25" s="1125"/>
      <c r="NPT25" s="1122"/>
      <c r="NPU25" s="1123"/>
      <c r="NPV25" s="1124"/>
      <c r="NPW25" s="1125"/>
      <c r="NPX25" s="1122"/>
      <c r="NPY25" s="1123"/>
      <c r="NPZ25" s="1124"/>
      <c r="NQA25" s="1125"/>
      <c r="NQB25" s="1122"/>
      <c r="NQC25" s="1123"/>
      <c r="NQD25" s="1124"/>
      <c r="NQE25" s="1125"/>
      <c r="NQF25" s="1122"/>
      <c r="NQG25" s="1123"/>
      <c r="NQH25" s="1124"/>
      <c r="NQI25" s="1125"/>
      <c r="NQJ25" s="1122"/>
      <c r="NQK25" s="1123"/>
      <c r="NQL25" s="1124"/>
      <c r="NQM25" s="1125"/>
      <c r="NQN25" s="1122"/>
      <c r="NQO25" s="1123"/>
      <c r="NQP25" s="1124"/>
      <c r="NQQ25" s="1125"/>
      <c r="NQR25" s="1122"/>
      <c r="NQS25" s="1123"/>
      <c r="NQT25" s="1124"/>
      <c r="NQU25" s="1125"/>
      <c r="NQV25" s="1122"/>
      <c r="NQW25" s="1123"/>
      <c r="NQX25" s="1124"/>
      <c r="NQY25" s="1125"/>
      <c r="NQZ25" s="1122"/>
      <c r="NRA25" s="1123"/>
      <c r="NRB25" s="1124"/>
      <c r="NRC25" s="1125"/>
      <c r="NRD25" s="1122"/>
      <c r="NRE25" s="1123"/>
      <c r="NRF25" s="1124"/>
      <c r="NRG25" s="1125"/>
      <c r="NRH25" s="1122"/>
      <c r="NRI25" s="1123"/>
      <c r="NRJ25" s="1124"/>
      <c r="NRK25" s="1125"/>
      <c r="NRL25" s="1122"/>
      <c r="NRM25" s="1123"/>
      <c r="NRN25" s="1124"/>
      <c r="NRO25" s="1125"/>
      <c r="NRP25" s="1122"/>
      <c r="NRQ25" s="1123"/>
      <c r="NRR25" s="1124"/>
      <c r="NRS25" s="1125"/>
      <c r="NRT25" s="1122"/>
      <c r="NRU25" s="1123"/>
      <c r="NRV25" s="1124"/>
      <c r="NRW25" s="1125"/>
      <c r="NRX25" s="1122"/>
      <c r="NRY25" s="1123"/>
      <c r="NRZ25" s="1124"/>
      <c r="NSA25" s="1125"/>
      <c r="NSB25" s="1122"/>
      <c r="NSC25" s="1123"/>
      <c r="NSD25" s="1124"/>
      <c r="NSE25" s="1125"/>
      <c r="NSF25" s="1122"/>
      <c r="NSG25" s="1123"/>
      <c r="NSH25" s="1124"/>
      <c r="NSI25" s="1125"/>
      <c r="NSJ25" s="1122"/>
      <c r="NSK25" s="1123"/>
      <c r="NSL25" s="1124"/>
      <c r="NSM25" s="1125"/>
      <c r="NSN25" s="1122"/>
      <c r="NSO25" s="1123"/>
      <c r="NSP25" s="1124"/>
      <c r="NSQ25" s="1125"/>
      <c r="NSR25" s="1122"/>
      <c r="NSS25" s="1123"/>
      <c r="NST25" s="1124"/>
      <c r="NSU25" s="1125"/>
      <c r="NSV25" s="1122"/>
      <c r="NSW25" s="1123"/>
      <c r="NSX25" s="1124"/>
      <c r="NSY25" s="1125"/>
      <c r="NSZ25" s="1122"/>
      <c r="NTA25" s="1123"/>
      <c r="NTB25" s="1124"/>
      <c r="NTC25" s="1125"/>
      <c r="NTD25" s="1122"/>
      <c r="NTE25" s="1123"/>
      <c r="NTF25" s="1124"/>
      <c r="NTG25" s="1125"/>
      <c r="NTH25" s="1122"/>
      <c r="NTI25" s="1123"/>
      <c r="NTJ25" s="1124"/>
      <c r="NTK25" s="1125"/>
      <c r="NTL25" s="1122"/>
      <c r="NTM25" s="1123"/>
      <c r="NTN25" s="1124"/>
      <c r="NTO25" s="1125"/>
      <c r="NTP25" s="1122"/>
      <c r="NTQ25" s="1123"/>
      <c r="NTR25" s="1124"/>
      <c r="NTS25" s="1125"/>
      <c r="NTT25" s="1122"/>
      <c r="NTU25" s="1123"/>
      <c r="NTV25" s="1124"/>
      <c r="NTW25" s="1125"/>
      <c r="NTX25" s="1122"/>
      <c r="NTY25" s="1123"/>
      <c r="NTZ25" s="1124"/>
      <c r="NUA25" s="1125"/>
      <c r="NUB25" s="1122"/>
      <c r="NUC25" s="1123"/>
      <c r="NUD25" s="1124"/>
      <c r="NUE25" s="1125"/>
      <c r="NUF25" s="1122"/>
      <c r="NUG25" s="1123"/>
      <c r="NUH25" s="1124"/>
      <c r="NUI25" s="1125"/>
      <c r="NUJ25" s="1122"/>
      <c r="NUK25" s="1123"/>
      <c r="NUL25" s="1124"/>
      <c r="NUM25" s="1125"/>
      <c r="NUN25" s="1122"/>
      <c r="NUO25" s="1123"/>
      <c r="NUP25" s="1124"/>
      <c r="NUQ25" s="1125"/>
      <c r="NUR25" s="1122"/>
      <c r="NUS25" s="1123"/>
      <c r="NUT25" s="1124"/>
      <c r="NUU25" s="1125"/>
      <c r="NUV25" s="1122"/>
      <c r="NUW25" s="1123"/>
      <c r="NUX25" s="1124"/>
      <c r="NUY25" s="1125"/>
      <c r="NUZ25" s="1122"/>
      <c r="NVA25" s="1123"/>
      <c r="NVB25" s="1124"/>
      <c r="NVC25" s="1125"/>
      <c r="NVD25" s="1122"/>
      <c r="NVE25" s="1123"/>
      <c r="NVF25" s="1124"/>
      <c r="NVG25" s="1125"/>
      <c r="NVH25" s="1122"/>
      <c r="NVI25" s="1123"/>
      <c r="NVJ25" s="1124"/>
      <c r="NVK25" s="1125"/>
      <c r="NVL25" s="1122"/>
      <c r="NVM25" s="1123"/>
      <c r="NVN25" s="1124"/>
      <c r="NVO25" s="1125"/>
      <c r="NVP25" s="1122"/>
      <c r="NVQ25" s="1123"/>
      <c r="NVR25" s="1124"/>
      <c r="NVS25" s="1125"/>
      <c r="NVT25" s="1122"/>
      <c r="NVU25" s="1123"/>
      <c r="NVV25" s="1124"/>
      <c r="NVW25" s="1125"/>
      <c r="NVX25" s="1122"/>
      <c r="NVY25" s="1123"/>
      <c r="NVZ25" s="1124"/>
      <c r="NWA25" s="1125"/>
      <c r="NWB25" s="1122"/>
      <c r="NWC25" s="1123"/>
      <c r="NWD25" s="1124"/>
      <c r="NWE25" s="1125"/>
      <c r="NWF25" s="1122"/>
      <c r="NWG25" s="1123"/>
      <c r="NWH25" s="1124"/>
      <c r="NWI25" s="1125"/>
      <c r="NWJ25" s="1122"/>
      <c r="NWK25" s="1123"/>
      <c r="NWL25" s="1124"/>
      <c r="NWM25" s="1125"/>
      <c r="NWN25" s="1122"/>
      <c r="NWO25" s="1123"/>
      <c r="NWP25" s="1124"/>
      <c r="NWQ25" s="1125"/>
      <c r="NWR25" s="1122"/>
      <c r="NWS25" s="1123"/>
      <c r="NWT25" s="1124"/>
      <c r="NWU25" s="1125"/>
      <c r="NWV25" s="1122"/>
      <c r="NWW25" s="1123"/>
      <c r="NWX25" s="1124"/>
      <c r="NWY25" s="1125"/>
      <c r="NWZ25" s="1122"/>
      <c r="NXA25" s="1123"/>
      <c r="NXB25" s="1124"/>
      <c r="NXC25" s="1125"/>
      <c r="NXD25" s="1122"/>
      <c r="NXE25" s="1123"/>
      <c r="NXF25" s="1124"/>
      <c r="NXG25" s="1125"/>
      <c r="NXH25" s="1122"/>
      <c r="NXI25" s="1123"/>
      <c r="NXJ25" s="1124"/>
      <c r="NXK25" s="1125"/>
      <c r="NXL25" s="1122"/>
      <c r="NXM25" s="1123"/>
      <c r="NXN25" s="1124"/>
      <c r="NXO25" s="1125"/>
      <c r="NXP25" s="1122"/>
      <c r="NXQ25" s="1123"/>
      <c r="NXR25" s="1124"/>
      <c r="NXS25" s="1125"/>
      <c r="NXT25" s="1122"/>
      <c r="NXU25" s="1123"/>
      <c r="NXV25" s="1124"/>
      <c r="NXW25" s="1125"/>
      <c r="NXX25" s="1122"/>
      <c r="NXY25" s="1123"/>
      <c r="NXZ25" s="1124"/>
      <c r="NYA25" s="1125"/>
      <c r="NYB25" s="1122"/>
      <c r="NYC25" s="1123"/>
      <c r="NYD25" s="1124"/>
      <c r="NYE25" s="1125"/>
      <c r="NYF25" s="1122"/>
      <c r="NYG25" s="1123"/>
      <c r="NYH25" s="1124"/>
      <c r="NYI25" s="1125"/>
      <c r="NYJ25" s="1122"/>
      <c r="NYK25" s="1123"/>
      <c r="NYL25" s="1124"/>
      <c r="NYM25" s="1125"/>
      <c r="NYN25" s="1122"/>
      <c r="NYO25" s="1123"/>
      <c r="NYP25" s="1124"/>
      <c r="NYQ25" s="1125"/>
      <c r="NYR25" s="1122"/>
      <c r="NYS25" s="1123"/>
      <c r="NYT25" s="1124"/>
      <c r="NYU25" s="1125"/>
      <c r="NYV25" s="1122"/>
      <c r="NYW25" s="1123"/>
      <c r="NYX25" s="1124"/>
      <c r="NYY25" s="1125"/>
      <c r="NYZ25" s="1122"/>
      <c r="NZA25" s="1123"/>
      <c r="NZB25" s="1124"/>
      <c r="NZC25" s="1125"/>
      <c r="NZD25" s="1122"/>
      <c r="NZE25" s="1123"/>
      <c r="NZF25" s="1124"/>
      <c r="NZG25" s="1125"/>
      <c r="NZH25" s="1122"/>
      <c r="NZI25" s="1123"/>
      <c r="NZJ25" s="1124"/>
      <c r="NZK25" s="1125"/>
      <c r="NZL25" s="1122"/>
      <c r="NZM25" s="1123"/>
      <c r="NZN25" s="1124"/>
      <c r="NZO25" s="1125"/>
      <c r="NZP25" s="1122"/>
      <c r="NZQ25" s="1123"/>
      <c r="NZR25" s="1124"/>
      <c r="NZS25" s="1125"/>
      <c r="NZT25" s="1122"/>
      <c r="NZU25" s="1123"/>
      <c r="NZV25" s="1124"/>
      <c r="NZW25" s="1125"/>
      <c r="NZX25" s="1122"/>
      <c r="NZY25" s="1123"/>
      <c r="NZZ25" s="1124"/>
      <c r="OAA25" s="1125"/>
      <c r="OAB25" s="1122"/>
      <c r="OAC25" s="1123"/>
      <c r="OAD25" s="1124"/>
      <c r="OAE25" s="1125"/>
      <c r="OAF25" s="1122"/>
      <c r="OAG25" s="1123"/>
      <c r="OAH25" s="1124"/>
      <c r="OAI25" s="1125"/>
      <c r="OAJ25" s="1122"/>
      <c r="OAK25" s="1123"/>
      <c r="OAL25" s="1124"/>
      <c r="OAM25" s="1125"/>
      <c r="OAN25" s="1122"/>
      <c r="OAO25" s="1123"/>
      <c r="OAP25" s="1124"/>
      <c r="OAQ25" s="1125"/>
      <c r="OAR25" s="1122"/>
      <c r="OAS25" s="1123"/>
      <c r="OAT25" s="1124"/>
      <c r="OAU25" s="1125"/>
      <c r="OAV25" s="1122"/>
      <c r="OAW25" s="1123"/>
      <c r="OAX25" s="1124"/>
      <c r="OAY25" s="1125"/>
      <c r="OAZ25" s="1122"/>
      <c r="OBA25" s="1123"/>
      <c r="OBB25" s="1124"/>
      <c r="OBC25" s="1125"/>
      <c r="OBD25" s="1122"/>
      <c r="OBE25" s="1123"/>
      <c r="OBF25" s="1124"/>
      <c r="OBG25" s="1125"/>
      <c r="OBH25" s="1122"/>
      <c r="OBI25" s="1123"/>
      <c r="OBJ25" s="1124"/>
      <c r="OBK25" s="1125"/>
      <c r="OBL25" s="1122"/>
      <c r="OBM25" s="1123"/>
      <c r="OBN25" s="1124"/>
      <c r="OBO25" s="1125"/>
      <c r="OBP25" s="1122"/>
      <c r="OBQ25" s="1123"/>
      <c r="OBR25" s="1124"/>
      <c r="OBS25" s="1125"/>
      <c r="OBT25" s="1122"/>
      <c r="OBU25" s="1123"/>
      <c r="OBV25" s="1124"/>
      <c r="OBW25" s="1125"/>
      <c r="OBX25" s="1122"/>
      <c r="OBY25" s="1123"/>
      <c r="OBZ25" s="1124"/>
      <c r="OCA25" s="1125"/>
      <c r="OCB25" s="1122"/>
      <c r="OCC25" s="1123"/>
      <c r="OCD25" s="1124"/>
      <c r="OCE25" s="1125"/>
      <c r="OCF25" s="1122"/>
      <c r="OCG25" s="1123"/>
      <c r="OCH25" s="1124"/>
      <c r="OCI25" s="1125"/>
      <c r="OCJ25" s="1122"/>
      <c r="OCK25" s="1123"/>
      <c r="OCL25" s="1124"/>
      <c r="OCM25" s="1125"/>
      <c r="OCN25" s="1122"/>
      <c r="OCO25" s="1123"/>
      <c r="OCP25" s="1124"/>
      <c r="OCQ25" s="1125"/>
      <c r="OCR25" s="1122"/>
      <c r="OCS25" s="1123"/>
      <c r="OCT25" s="1124"/>
      <c r="OCU25" s="1125"/>
      <c r="OCV25" s="1122"/>
      <c r="OCW25" s="1123"/>
      <c r="OCX25" s="1124"/>
      <c r="OCY25" s="1125"/>
      <c r="OCZ25" s="1122"/>
      <c r="ODA25" s="1123"/>
      <c r="ODB25" s="1124"/>
      <c r="ODC25" s="1125"/>
      <c r="ODD25" s="1122"/>
      <c r="ODE25" s="1123"/>
      <c r="ODF25" s="1124"/>
      <c r="ODG25" s="1125"/>
      <c r="ODH25" s="1122"/>
      <c r="ODI25" s="1123"/>
      <c r="ODJ25" s="1124"/>
      <c r="ODK25" s="1125"/>
      <c r="ODL25" s="1122"/>
      <c r="ODM25" s="1123"/>
      <c r="ODN25" s="1124"/>
      <c r="ODO25" s="1125"/>
      <c r="ODP25" s="1122"/>
      <c r="ODQ25" s="1123"/>
      <c r="ODR25" s="1124"/>
      <c r="ODS25" s="1125"/>
      <c r="ODT25" s="1122"/>
      <c r="ODU25" s="1123"/>
      <c r="ODV25" s="1124"/>
      <c r="ODW25" s="1125"/>
      <c r="ODX25" s="1122"/>
      <c r="ODY25" s="1123"/>
      <c r="ODZ25" s="1124"/>
      <c r="OEA25" s="1125"/>
      <c r="OEB25" s="1122"/>
      <c r="OEC25" s="1123"/>
      <c r="OED25" s="1124"/>
      <c r="OEE25" s="1125"/>
      <c r="OEF25" s="1122"/>
      <c r="OEG25" s="1123"/>
      <c r="OEH25" s="1124"/>
      <c r="OEI25" s="1125"/>
      <c r="OEJ25" s="1122"/>
      <c r="OEK25" s="1123"/>
      <c r="OEL25" s="1124"/>
      <c r="OEM25" s="1125"/>
      <c r="OEN25" s="1122"/>
      <c r="OEO25" s="1123"/>
      <c r="OEP25" s="1124"/>
      <c r="OEQ25" s="1125"/>
      <c r="OER25" s="1122"/>
      <c r="OES25" s="1123"/>
      <c r="OET25" s="1124"/>
      <c r="OEU25" s="1125"/>
      <c r="OEV25" s="1122"/>
      <c r="OEW25" s="1123"/>
      <c r="OEX25" s="1124"/>
      <c r="OEY25" s="1125"/>
      <c r="OEZ25" s="1122"/>
      <c r="OFA25" s="1123"/>
      <c r="OFB25" s="1124"/>
      <c r="OFC25" s="1125"/>
      <c r="OFD25" s="1122"/>
      <c r="OFE25" s="1123"/>
      <c r="OFF25" s="1124"/>
      <c r="OFG25" s="1125"/>
      <c r="OFH25" s="1122"/>
      <c r="OFI25" s="1123"/>
      <c r="OFJ25" s="1124"/>
      <c r="OFK25" s="1125"/>
      <c r="OFL25" s="1122"/>
      <c r="OFM25" s="1123"/>
      <c r="OFN25" s="1124"/>
      <c r="OFO25" s="1125"/>
      <c r="OFP25" s="1122"/>
      <c r="OFQ25" s="1123"/>
      <c r="OFR25" s="1124"/>
      <c r="OFS25" s="1125"/>
      <c r="OFT25" s="1122"/>
      <c r="OFU25" s="1123"/>
      <c r="OFV25" s="1124"/>
      <c r="OFW25" s="1125"/>
      <c r="OFX25" s="1122"/>
      <c r="OFY25" s="1123"/>
      <c r="OFZ25" s="1124"/>
      <c r="OGA25" s="1125"/>
      <c r="OGB25" s="1122"/>
      <c r="OGC25" s="1123"/>
      <c r="OGD25" s="1124"/>
      <c r="OGE25" s="1125"/>
      <c r="OGF25" s="1122"/>
      <c r="OGG25" s="1123"/>
      <c r="OGH25" s="1124"/>
      <c r="OGI25" s="1125"/>
      <c r="OGJ25" s="1122"/>
      <c r="OGK25" s="1123"/>
      <c r="OGL25" s="1124"/>
      <c r="OGM25" s="1125"/>
      <c r="OGN25" s="1122"/>
      <c r="OGO25" s="1123"/>
      <c r="OGP25" s="1124"/>
      <c r="OGQ25" s="1125"/>
      <c r="OGR25" s="1122"/>
      <c r="OGS25" s="1123"/>
      <c r="OGT25" s="1124"/>
      <c r="OGU25" s="1125"/>
      <c r="OGV25" s="1122"/>
      <c r="OGW25" s="1123"/>
      <c r="OGX25" s="1124"/>
      <c r="OGY25" s="1125"/>
      <c r="OGZ25" s="1122"/>
      <c r="OHA25" s="1123"/>
      <c r="OHB25" s="1124"/>
      <c r="OHC25" s="1125"/>
      <c r="OHD25" s="1122"/>
      <c r="OHE25" s="1123"/>
      <c r="OHF25" s="1124"/>
      <c r="OHG25" s="1125"/>
      <c r="OHH25" s="1122"/>
      <c r="OHI25" s="1123"/>
      <c r="OHJ25" s="1124"/>
      <c r="OHK25" s="1125"/>
      <c r="OHL25" s="1122"/>
      <c r="OHM25" s="1123"/>
      <c r="OHN25" s="1124"/>
      <c r="OHO25" s="1125"/>
      <c r="OHP25" s="1122"/>
      <c r="OHQ25" s="1123"/>
      <c r="OHR25" s="1124"/>
      <c r="OHS25" s="1125"/>
      <c r="OHT25" s="1122"/>
      <c r="OHU25" s="1123"/>
      <c r="OHV25" s="1124"/>
      <c r="OHW25" s="1125"/>
      <c r="OHX25" s="1122"/>
      <c r="OHY25" s="1123"/>
      <c r="OHZ25" s="1124"/>
      <c r="OIA25" s="1125"/>
      <c r="OIB25" s="1122"/>
      <c r="OIC25" s="1123"/>
      <c r="OID25" s="1124"/>
      <c r="OIE25" s="1125"/>
      <c r="OIF25" s="1122"/>
      <c r="OIG25" s="1123"/>
      <c r="OIH25" s="1124"/>
      <c r="OII25" s="1125"/>
      <c r="OIJ25" s="1122"/>
      <c r="OIK25" s="1123"/>
      <c r="OIL25" s="1124"/>
      <c r="OIM25" s="1125"/>
      <c r="OIN25" s="1122"/>
      <c r="OIO25" s="1123"/>
      <c r="OIP25" s="1124"/>
      <c r="OIQ25" s="1125"/>
      <c r="OIR25" s="1122"/>
      <c r="OIS25" s="1123"/>
      <c r="OIT25" s="1124"/>
      <c r="OIU25" s="1125"/>
      <c r="OIV25" s="1122"/>
      <c r="OIW25" s="1123"/>
      <c r="OIX25" s="1124"/>
      <c r="OIY25" s="1125"/>
      <c r="OIZ25" s="1122"/>
      <c r="OJA25" s="1123"/>
      <c r="OJB25" s="1124"/>
      <c r="OJC25" s="1125"/>
      <c r="OJD25" s="1122"/>
      <c r="OJE25" s="1123"/>
      <c r="OJF25" s="1124"/>
      <c r="OJG25" s="1125"/>
      <c r="OJH25" s="1122"/>
      <c r="OJI25" s="1123"/>
      <c r="OJJ25" s="1124"/>
      <c r="OJK25" s="1125"/>
      <c r="OJL25" s="1122"/>
      <c r="OJM25" s="1123"/>
      <c r="OJN25" s="1124"/>
      <c r="OJO25" s="1125"/>
      <c r="OJP25" s="1122"/>
      <c r="OJQ25" s="1123"/>
      <c r="OJR25" s="1124"/>
      <c r="OJS25" s="1125"/>
      <c r="OJT25" s="1122"/>
      <c r="OJU25" s="1123"/>
      <c r="OJV25" s="1124"/>
      <c r="OJW25" s="1125"/>
      <c r="OJX25" s="1122"/>
      <c r="OJY25" s="1123"/>
      <c r="OJZ25" s="1124"/>
      <c r="OKA25" s="1125"/>
      <c r="OKB25" s="1122"/>
      <c r="OKC25" s="1123"/>
      <c r="OKD25" s="1124"/>
      <c r="OKE25" s="1125"/>
      <c r="OKF25" s="1122"/>
      <c r="OKG25" s="1123"/>
      <c r="OKH25" s="1124"/>
      <c r="OKI25" s="1125"/>
      <c r="OKJ25" s="1122"/>
      <c r="OKK25" s="1123"/>
      <c r="OKL25" s="1124"/>
      <c r="OKM25" s="1125"/>
      <c r="OKN25" s="1122"/>
      <c r="OKO25" s="1123"/>
      <c r="OKP25" s="1124"/>
      <c r="OKQ25" s="1125"/>
      <c r="OKR25" s="1122"/>
      <c r="OKS25" s="1123"/>
      <c r="OKT25" s="1124"/>
      <c r="OKU25" s="1125"/>
      <c r="OKV25" s="1122"/>
      <c r="OKW25" s="1123"/>
      <c r="OKX25" s="1124"/>
      <c r="OKY25" s="1125"/>
      <c r="OKZ25" s="1122"/>
      <c r="OLA25" s="1123"/>
      <c r="OLB25" s="1124"/>
      <c r="OLC25" s="1125"/>
      <c r="OLD25" s="1122"/>
      <c r="OLE25" s="1123"/>
      <c r="OLF25" s="1124"/>
      <c r="OLG25" s="1125"/>
      <c r="OLH25" s="1122"/>
      <c r="OLI25" s="1123"/>
      <c r="OLJ25" s="1124"/>
      <c r="OLK25" s="1125"/>
      <c r="OLL25" s="1122"/>
      <c r="OLM25" s="1123"/>
      <c r="OLN25" s="1124"/>
      <c r="OLO25" s="1125"/>
      <c r="OLP25" s="1122"/>
      <c r="OLQ25" s="1123"/>
      <c r="OLR25" s="1124"/>
      <c r="OLS25" s="1125"/>
      <c r="OLT25" s="1122"/>
      <c r="OLU25" s="1123"/>
      <c r="OLV25" s="1124"/>
      <c r="OLW25" s="1125"/>
      <c r="OLX25" s="1122"/>
      <c r="OLY25" s="1123"/>
      <c r="OLZ25" s="1124"/>
      <c r="OMA25" s="1125"/>
      <c r="OMB25" s="1122"/>
      <c r="OMC25" s="1123"/>
      <c r="OMD25" s="1124"/>
      <c r="OME25" s="1125"/>
      <c r="OMF25" s="1122"/>
      <c r="OMG25" s="1123"/>
      <c r="OMH25" s="1124"/>
      <c r="OMI25" s="1125"/>
      <c r="OMJ25" s="1122"/>
      <c r="OMK25" s="1123"/>
      <c r="OML25" s="1124"/>
      <c r="OMM25" s="1125"/>
      <c r="OMN25" s="1122"/>
      <c r="OMO25" s="1123"/>
      <c r="OMP25" s="1124"/>
      <c r="OMQ25" s="1125"/>
      <c r="OMR25" s="1122"/>
      <c r="OMS25" s="1123"/>
      <c r="OMT25" s="1124"/>
      <c r="OMU25" s="1125"/>
      <c r="OMV25" s="1122"/>
      <c r="OMW25" s="1123"/>
      <c r="OMX25" s="1124"/>
      <c r="OMY25" s="1125"/>
      <c r="OMZ25" s="1122"/>
      <c r="ONA25" s="1123"/>
      <c r="ONB25" s="1124"/>
      <c r="ONC25" s="1125"/>
      <c r="OND25" s="1122"/>
      <c r="ONE25" s="1123"/>
      <c r="ONF25" s="1124"/>
      <c r="ONG25" s="1125"/>
      <c r="ONH25" s="1122"/>
      <c r="ONI25" s="1123"/>
      <c r="ONJ25" s="1124"/>
      <c r="ONK25" s="1125"/>
      <c r="ONL25" s="1122"/>
      <c r="ONM25" s="1123"/>
      <c r="ONN25" s="1124"/>
      <c r="ONO25" s="1125"/>
      <c r="ONP25" s="1122"/>
      <c r="ONQ25" s="1123"/>
      <c r="ONR25" s="1124"/>
      <c r="ONS25" s="1125"/>
      <c r="ONT25" s="1122"/>
      <c r="ONU25" s="1123"/>
      <c r="ONV25" s="1124"/>
      <c r="ONW25" s="1125"/>
      <c r="ONX25" s="1122"/>
      <c r="ONY25" s="1123"/>
      <c r="ONZ25" s="1124"/>
      <c r="OOA25" s="1125"/>
      <c r="OOB25" s="1122"/>
      <c r="OOC25" s="1123"/>
      <c r="OOD25" s="1124"/>
      <c r="OOE25" s="1125"/>
      <c r="OOF25" s="1122"/>
      <c r="OOG25" s="1123"/>
      <c r="OOH25" s="1124"/>
      <c r="OOI25" s="1125"/>
      <c r="OOJ25" s="1122"/>
      <c r="OOK25" s="1123"/>
      <c r="OOL25" s="1124"/>
      <c r="OOM25" s="1125"/>
      <c r="OON25" s="1122"/>
      <c r="OOO25" s="1123"/>
      <c r="OOP25" s="1124"/>
      <c r="OOQ25" s="1125"/>
      <c r="OOR25" s="1122"/>
      <c r="OOS25" s="1123"/>
      <c r="OOT25" s="1124"/>
      <c r="OOU25" s="1125"/>
      <c r="OOV25" s="1122"/>
      <c r="OOW25" s="1123"/>
      <c r="OOX25" s="1124"/>
      <c r="OOY25" s="1125"/>
      <c r="OOZ25" s="1122"/>
      <c r="OPA25" s="1123"/>
      <c r="OPB25" s="1124"/>
      <c r="OPC25" s="1125"/>
      <c r="OPD25" s="1122"/>
      <c r="OPE25" s="1123"/>
      <c r="OPF25" s="1124"/>
      <c r="OPG25" s="1125"/>
      <c r="OPH25" s="1122"/>
      <c r="OPI25" s="1123"/>
      <c r="OPJ25" s="1124"/>
      <c r="OPK25" s="1125"/>
      <c r="OPL25" s="1122"/>
      <c r="OPM25" s="1123"/>
      <c r="OPN25" s="1124"/>
      <c r="OPO25" s="1125"/>
      <c r="OPP25" s="1122"/>
      <c r="OPQ25" s="1123"/>
      <c r="OPR25" s="1124"/>
      <c r="OPS25" s="1125"/>
      <c r="OPT25" s="1122"/>
      <c r="OPU25" s="1123"/>
      <c r="OPV25" s="1124"/>
      <c r="OPW25" s="1125"/>
      <c r="OPX25" s="1122"/>
      <c r="OPY25" s="1123"/>
      <c r="OPZ25" s="1124"/>
      <c r="OQA25" s="1125"/>
      <c r="OQB25" s="1122"/>
      <c r="OQC25" s="1123"/>
      <c r="OQD25" s="1124"/>
      <c r="OQE25" s="1125"/>
      <c r="OQF25" s="1122"/>
      <c r="OQG25" s="1123"/>
      <c r="OQH25" s="1124"/>
      <c r="OQI25" s="1125"/>
      <c r="OQJ25" s="1122"/>
      <c r="OQK25" s="1123"/>
      <c r="OQL25" s="1124"/>
      <c r="OQM25" s="1125"/>
      <c r="OQN25" s="1122"/>
      <c r="OQO25" s="1123"/>
      <c r="OQP25" s="1124"/>
      <c r="OQQ25" s="1125"/>
      <c r="OQR25" s="1122"/>
      <c r="OQS25" s="1123"/>
      <c r="OQT25" s="1124"/>
      <c r="OQU25" s="1125"/>
      <c r="OQV25" s="1122"/>
      <c r="OQW25" s="1123"/>
      <c r="OQX25" s="1124"/>
      <c r="OQY25" s="1125"/>
      <c r="OQZ25" s="1122"/>
      <c r="ORA25" s="1123"/>
      <c r="ORB25" s="1124"/>
      <c r="ORC25" s="1125"/>
      <c r="ORD25" s="1122"/>
      <c r="ORE25" s="1123"/>
      <c r="ORF25" s="1124"/>
      <c r="ORG25" s="1125"/>
      <c r="ORH25" s="1122"/>
      <c r="ORI25" s="1123"/>
      <c r="ORJ25" s="1124"/>
      <c r="ORK25" s="1125"/>
      <c r="ORL25" s="1122"/>
      <c r="ORM25" s="1123"/>
      <c r="ORN25" s="1124"/>
      <c r="ORO25" s="1125"/>
      <c r="ORP25" s="1122"/>
      <c r="ORQ25" s="1123"/>
      <c r="ORR25" s="1124"/>
      <c r="ORS25" s="1125"/>
      <c r="ORT25" s="1122"/>
      <c r="ORU25" s="1123"/>
      <c r="ORV25" s="1124"/>
      <c r="ORW25" s="1125"/>
      <c r="ORX25" s="1122"/>
      <c r="ORY25" s="1123"/>
      <c r="ORZ25" s="1124"/>
      <c r="OSA25" s="1125"/>
      <c r="OSB25" s="1122"/>
      <c r="OSC25" s="1123"/>
      <c r="OSD25" s="1124"/>
      <c r="OSE25" s="1125"/>
      <c r="OSF25" s="1122"/>
      <c r="OSG25" s="1123"/>
      <c r="OSH25" s="1124"/>
      <c r="OSI25" s="1125"/>
      <c r="OSJ25" s="1122"/>
      <c r="OSK25" s="1123"/>
      <c r="OSL25" s="1124"/>
      <c r="OSM25" s="1125"/>
      <c r="OSN25" s="1122"/>
      <c r="OSO25" s="1123"/>
      <c r="OSP25" s="1124"/>
      <c r="OSQ25" s="1125"/>
      <c r="OSR25" s="1122"/>
      <c r="OSS25" s="1123"/>
      <c r="OST25" s="1124"/>
      <c r="OSU25" s="1125"/>
      <c r="OSV25" s="1122"/>
      <c r="OSW25" s="1123"/>
      <c r="OSX25" s="1124"/>
      <c r="OSY25" s="1125"/>
      <c r="OSZ25" s="1122"/>
      <c r="OTA25" s="1123"/>
      <c r="OTB25" s="1124"/>
      <c r="OTC25" s="1125"/>
      <c r="OTD25" s="1122"/>
      <c r="OTE25" s="1123"/>
      <c r="OTF25" s="1124"/>
      <c r="OTG25" s="1125"/>
      <c r="OTH25" s="1122"/>
      <c r="OTI25" s="1123"/>
      <c r="OTJ25" s="1124"/>
      <c r="OTK25" s="1125"/>
      <c r="OTL25" s="1122"/>
      <c r="OTM25" s="1123"/>
      <c r="OTN25" s="1124"/>
      <c r="OTO25" s="1125"/>
      <c r="OTP25" s="1122"/>
      <c r="OTQ25" s="1123"/>
      <c r="OTR25" s="1124"/>
      <c r="OTS25" s="1125"/>
      <c r="OTT25" s="1122"/>
      <c r="OTU25" s="1123"/>
      <c r="OTV25" s="1124"/>
      <c r="OTW25" s="1125"/>
      <c r="OTX25" s="1122"/>
      <c r="OTY25" s="1123"/>
      <c r="OTZ25" s="1124"/>
      <c r="OUA25" s="1125"/>
      <c r="OUB25" s="1122"/>
      <c r="OUC25" s="1123"/>
      <c r="OUD25" s="1124"/>
      <c r="OUE25" s="1125"/>
      <c r="OUF25" s="1122"/>
      <c r="OUG25" s="1123"/>
      <c r="OUH25" s="1124"/>
      <c r="OUI25" s="1125"/>
      <c r="OUJ25" s="1122"/>
      <c r="OUK25" s="1123"/>
      <c r="OUL25" s="1124"/>
      <c r="OUM25" s="1125"/>
      <c r="OUN25" s="1122"/>
      <c r="OUO25" s="1123"/>
      <c r="OUP25" s="1124"/>
      <c r="OUQ25" s="1125"/>
      <c r="OUR25" s="1122"/>
      <c r="OUS25" s="1123"/>
      <c r="OUT25" s="1124"/>
      <c r="OUU25" s="1125"/>
      <c r="OUV25" s="1122"/>
      <c r="OUW25" s="1123"/>
      <c r="OUX25" s="1124"/>
      <c r="OUY25" s="1125"/>
      <c r="OUZ25" s="1122"/>
      <c r="OVA25" s="1123"/>
      <c r="OVB25" s="1124"/>
      <c r="OVC25" s="1125"/>
      <c r="OVD25" s="1122"/>
      <c r="OVE25" s="1123"/>
      <c r="OVF25" s="1124"/>
      <c r="OVG25" s="1125"/>
      <c r="OVH25" s="1122"/>
      <c r="OVI25" s="1123"/>
      <c r="OVJ25" s="1124"/>
      <c r="OVK25" s="1125"/>
      <c r="OVL25" s="1122"/>
      <c r="OVM25" s="1123"/>
      <c r="OVN25" s="1124"/>
      <c r="OVO25" s="1125"/>
      <c r="OVP25" s="1122"/>
      <c r="OVQ25" s="1123"/>
      <c r="OVR25" s="1124"/>
      <c r="OVS25" s="1125"/>
      <c r="OVT25" s="1122"/>
      <c r="OVU25" s="1123"/>
      <c r="OVV25" s="1124"/>
      <c r="OVW25" s="1125"/>
      <c r="OVX25" s="1122"/>
      <c r="OVY25" s="1123"/>
      <c r="OVZ25" s="1124"/>
      <c r="OWA25" s="1125"/>
      <c r="OWB25" s="1122"/>
      <c r="OWC25" s="1123"/>
      <c r="OWD25" s="1124"/>
      <c r="OWE25" s="1125"/>
      <c r="OWF25" s="1122"/>
      <c r="OWG25" s="1123"/>
      <c r="OWH25" s="1124"/>
      <c r="OWI25" s="1125"/>
      <c r="OWJ25" s="1122"/>
      <c r="OWK25" s="1123"/>
      <c r="OWL25" s="1124"/>
      <c r="OWM25" s="1125"/>
      <c r="OWN25" s="1122"/>
      <c r="OWO25" s="1123"/>
      <c r="OWP25" s="1124"/>
      <c r="OWQ25" s="1125"/>
      <c r="OWR25" s="1122"/>
      <c r="OWS25" s="1123"/>
      <c r="OWT25" s="1124"/>
      <c r="OWU25" s="1125"/>
      <c r="OWV25" s="1122"/>
      <c r="OWW25" s="1123"/>
      <c r="OWX25" s="1124"/>
      <c r="OWY25" s="1125"/>
      <c r="OWZ25" s="1122"/>
      <c r="OXA25" s="1123"/>
      <c r="OXB25" s="1124"/>
      <c r="OXC25" s="1125"/>
      <c r="OXD25" s="1122"/>
      <c r="OXE25" s="1123"/>
      <c r="OXF25" s="1124"/>
      <c r="OXG25" s="1125"/>
      <c r="OXH25" s="1122"/>
      <c r="OXI25" s="1123"/>
      <c r="OXJ25" s="1124"/>
      <c r="OXK25" s="1125"/>
      <c r="OXL25" s="1122"/>
      <c r="OXM25" s="1123"/>
      <c r="OXN25" s="1124"/>
      <c r="OXO25" s="1125"/>
      <c r="OXP25" s="1122"/>
      <c r="OXQ25" s="1123"/>
      <c r="OXR25" s="1124"/>
      <c r="OXS25" s="1125"/>
      <c r="OXT25" s="1122"/>
      <c r="OXU25" s="1123"/>
      <c r="OXV25" s="1124"/>
      <c r="OXW25" s="1125"/>
      <c r="OXX25" s="1122"/>
      <c r="OXY25" s="1123"/>
      <c r="OXZ25" s="1124"/>
      <c r="OYA25" s="1125"/>
      <c r="OYB25" s="1122"/>
      <c r="OYC25" s="1123"/>
      <c r="OYD25" s="1124"/>
      <c r="OYE25" s="1125"/>
      <c r="OYF25" s="1122"/>
      <c r="OYG25" s="1123"/>
      <c r="OYH25" s="1124"/>
      <c r="OYI25" s="1125"/>
      <c r="OYJ25" s="1122"/>
      <c r="OYK25" s="1123"/>
      <c r="OYL25" s="1124"/>
      <c r="OYM25" s="1125"/>
      <c r="OYN25" s="1122"/>
      <c r="OYO25" s="1123"/>
      <c r="OYP25" s="1124"/>
      <c r="OYQ25" s="1125"/>
      <c r="OYR25" s="1122"/>
      <c r="OYS25" s="1123"/>
      <c r="OYT25" s="1124"/>
      <c r="OYU25" s="1125"/>
      <c r="OYV25" s="1122"/>
      <c r="OYW25" s="1123"/>
      <c r="OYX25" s="1124"/>
      <c r="OYY25" s="1125"/>
      <c r="OYZ25" s="1122"/>
      <c r="OZA25" s="1123"/>
      <c r="OZB25" s="1124"/>
      <c r="OZC25" s="1125"/>
      <c r="OZD25" s="1122"/>
      <c r="OZE25" s="1123"/>
      <c r="OZF25" s="1124"/>
      <c r="OZG25" s="1125"/>
      <c r="OZH25" s="1122"/>
      <c r="OZI25" s="1123"/>
      <c r="OZJ25" s="1124"/>
      <c r="OZK25" s="1125"/>
      <c r="OZL25" s="1122"/>
      <c r="OZM25" s="1123"/>
      <c r="OZN25" s="1124"/>
      <c r="OZO25" s="1125"/>
      <c r="OZP25" s="1122"/>
      <c r="OZQ25" s="1123"/>
      <c r="OZR25" s="1124"/>
      <c r="OZS25" s="1125"/>
      <c r="OZT25" s="1122"/>
      <c r="OZU25" s="1123"/>
      <c r="OZV25" s="1124"/>
      <c r="OZW25" s="1125"/>
      <c r="OZX25" s="1122"/>
      <c r="OZY25" s="1123"/>
      <c r="OZZ25" s="1124"/>
      <c r="PAA25" s="1125"/>
      <c r="PAB25" s="1122"/>
      <c r="PAC25" s="1123"/>
      <c r="PAD25" s="1124"/>
      <c r="PAE25" s="1125"/>
      <c r="PAF25" s="1122"/>
      <c r="PAG25" s="1123"/>
      <c r="PAH25" s="1124"/>
      <c r="PAI25" s="1125"/>
      <c r="PAJ25" s="1122"/>
      <c r="PAK25" s="1123"/>
      <c r="PAL25" s="1124"/>
      <c r="PAM25" s="1125"/>
      <c r="PAN25" s="1122"/>
      <c r="PAO25" s="1123"/>
      <c r="PAP25" s="1124"/>
      <c r="PAQ25" s="1125"/>
      <c r="PAR25" s="1122"/>
      <c r="PAS25" s="1123"/>
      <c r="PAT25" s="1124"/>
      <c r="PAU25" s="1125"/>
      <c r="PAV25" s="1122"/>
      <c r="PAW25" s="1123"/>
      <c r="PAX25" s="1124"/>
      <c r="PAY25" s="1125"/>
      <c r="PAZ25" s="1122"/>
      <c r="PBA25" s="1123"/>
      <c r="PBB25" s="1124"/>
      <c r="PBC25" s="1125"/>
      <c r="PBD25" s="1122"/>
      <c r="PBE25" s="1123"/>
      <c r="PBF25" s="1124"/>
      <c r="PBG25" s="1125"/>
      <c r="PBH25" s="1122"/>
      <c r="PBI25" s="1123"/>
      <c r="PBJ25" s="1124"/>
      <c r="PBK25" s="1125"/>
      <c r="PBL25" s="1122"/>
      <c r="PBM25" s="1123"/>
      <c r="PBN25" s="1124"/>
      <c r="PBO25" s="1125"/>
      <c r="PBP25" s="1122"/>
      <c r="PBQ25" s="1123"/>
      <c r="PBR25" s="1124"/>
      <c r="PBS25" s="1125"/>
      <c r="PBT25" s="1122"/>
      <c r="PBU25" s="1123"/>
      <c r="PBV25" s="1124"/>
      <c r="PBW25" s="1125"/>
      <c r="PBX25" s="1122"/>
      <c r="PBY25" s="1123"/>
      <c r="PBZ25" s="1124"/>
      <c r="PCA25" s="1125"/>
      <c r="PCB25" s="1122"/>
      <c r="PCC25" s="1123"/>
      <c r="PCD25" s="1124"/>
      <c r="PCE25" s="1125"/>
      <c r="PCF25" s="1122"/>
      <c r="PCG25" s="1123"/>
      <c r="PCH25" s="1124"/>
      <c r="PCI25" s="1125"/>
      <c r="PCJ25" s="1122"/>
      <c r="PCK25" s="1123"/>
      <c r="PCL25" s="1124"/>
      <c r="PCM25" s="1125"/>
      <c r="PCN25" s="1122"/>
      <c r="PCO25" s="1123"/>
      <c r="PCP25" s="1124"/>
      <c r="PCQ25" s="1125"/>
      <c r="PCR25" s="1122"/>
      <c r="PCS25" s="1123"/>
      <c r="PCT25" s="1124"/>
      <c r="PCU25" s="1125"/>
      <c r="PCV25" s="1122"/>
      <c r="PCW25" s="1123"/>
      <c r="PCX25" s="1124"/>
      <c r="PCY25" s="1125"/>
      <c r="PCZ25" s="1122"/>
      <c r="PDA25" s="1123"/>
      <c r="PDB25" s="1124"/>
      <c r="PDC25" s="1125"/>
      <c r="PDD25" s="1122"/>
      <c r="PDE25" s="1123"/>
      <c r="PDF25" s="1124"/>
      <c r="PDG25" s="1125"/>
      <c r="PDH25" s="1122"/>
      <c r="PDI25" s="1123"/>
      <c r="PDJ25" s="1124"/>
      <c r="PDK25" s="1125"/>
      <c r="PDL25" s="1122"/>
      <c r="PDM25" s="1123"/>
      <c r="PDN25" s="1124"/>
      <c r="PDO25" s="1125"/>
      <c r="PDP25" s="1122"/>
      <c r="PDQ25" s="1123"/>
      <c r="PDR25" s="1124"/>
      <c r="PDS25" s="1125"/>
      <c r="PDT25" s="1122"/>
      <c r="PDU25" s="1123"/>
      <c r="PDV25" s="1124"/>
      <c r="PDW25" s="1125"/>
      <c r="PDX25" s="1122"/>
      <c r="PDY25" s="1123"/>
      <c r="PDZ25" s="1124"/>
      <c r="PEA25" s="1125"/>
      <c r="PEB25" s="1122"/>
      <c r="PEC25" s="1123"/>
      <c r="PED25" s="1124"/>
      <c r="PEE25" s="1125"/>
      <c r="PEF25" s="1122"/>
      <c r="PEG25" s="1123"/>
      <c r="PEH25" s="1124"/>
      <c r="PEI25" s="1125"/>
      <c r="PEJ25" s="1122"/>
      <c r="PEK25" s="1123"/>
      <c r="PEL25" s="1124"/>
      <c r="PEM25" s="1125"/>
      <c r="PEN25" s="1122"/>
      <c r="PEO25" s="1123"/>
      <c r="PEP25" s="1124"/>
      <c r="PEQ25" s="1125"/>
      <c r="PER25" s="1122"/>
      <c r="PES25" s="1123"/>
      <c r="PET25" s="1124"/>
      <c r="PEU25" s="1125"/>
      <c r="PEV25" s="1122"/>
      <c r="PEW25" s="1123"/>
      <c r="PEX25" s="1124"/>
      <c r="PEY25" s="1125"/>
      <c r="PEZ25" s="1122"/>
      <c r="PFA25" s="1123"/>
      <c r="PFB25" s="1124"/>
      <c r="PFC25" s="1125"/>
      <c r="PFD25" s="1122"/>
      <c r="PFE25" s="1123"/>
      <c r="PFF25" s="1124"/>
      <c r="PFG25" s="1125"/>
      <c r="PFH25" s="1122"/>
      <c r="PFI25" s="1123"/>
      <c r="PFJ25" s="1124"/>
      <c r="PFK25" s="1125"/>
      <c r="PFL25" s="1122"/>
      <c r="PFM25" s="1123"/>
      <c r="PFN25" s="1124"/>
      <c r="PFO25" s="1125"/>
      <c r="PFP25" s="1122"/>
      <c r="PFQ25" s="1123"/>
      <c r="PFR25" s="1124"/>
      <c r="PFS25" s="1125"/>
      <c r="PFT25" s="1122"/>
      <c r="PFU25" s="1123"/>
      <c r="PFV25" s="1124"/>
      <c r="PFW25" s="1125"/>
      <c r="PFX25" s="1122"/>
      <c r="PFY25" s="1123"/>
      <c r="PFZ25" s="1124"/>
      <c r="PGA25" s="1125"/>
      <c r="PGB25" s="1122"/>
      <c r="PGC25" s="1123"/>
      <c r="PGD25" s="1124"/>
      <c r="PGE25" s="1125"/>
      <c r="PGF25" s="1122"/>
      <c r="PGG25" s="1123"/>
      <c r="PGH25" s="1124"/>
      <c r="PGI25" s="1125"/>
      <c r="PGJ25" s="1122"/>
      <c r="PGK25" s="1123"/>
      <c r="PGL25" s="1124"/>
      <c r="PGM25" s="1125"/>
      <c r="PGN25" s="1122"/>
      <c r="PGO25" s="1123"/>
      <c r="PGP25" s="1124"/>
      <c r="PGQ25" s="1125"/>
      <c r="PGR25" s="1122"/>
      <c r="PGS25" s="1123"/>
      <c r="PGT25" s="1124"/>
      <c r="PGU25" s="1125"/>
      <c r="PGV25" s="1122"/>
      <c r="PGW25" s="1123"/>
      <c r="PGX25" s="1124"/>
      <c r="PGY25" s="1125"/>
      <c r="PGZ25" s="1122"/>
      <c r="PHA25" s="1123"/>
      <c r="PHB25" s="1124"/>
      <c r="PHC25" s="1125"/>
      <c r="PHD25" s="1122"/>
      <c r="PHE25" s="1123"/>
      <c r="PHF25" s="1124"/>
      <c r="PHG25" s="1125"/>
      <c r="PHH25" s="1122"/>
      <c r="PHI25" s="1123"/>
      <c r="PHJ25" s="1124"/>
      <c r="PHK25" s="1125"/>
      <c r="PHL25" s="1122"/>
      <c r="PHM25" s="1123"/>
      <c r="PHN25" s="1124"/>
      <c r="PHO25" s="1125"/>
      <c r="PHP25" s="1122"/>
      <c r="PHQ25" s="1123"/>
      <c r="PHR25" s="1124"/>
      <c r="PHS25" s="1125"/>
      <c r="PHT25" s="1122"/>
      <c r="PHU25" s="1123"/>
      <c r="PHV25" s="1124"/>
      <c r="PHW25" s="1125"/>
      <c r="PHX25" s="1122"/>
      <c r="PHY25" s="1123"/>
      <c r="PHZ25" s="1124"/>
      <c r="PIA25" s="1125"/>
      <c r="PIB25" s="1122"/>
      <c r="PIC25" s="1123"/>
      <c r="PID25" s="1124"/>
      <c r="PIE25" s="1125"/>
      <c r="PIF25" s="1122"/>
      <c r="PIG25" s="1123"/>
      <c r="PIH25" s="1124"/>
      <c r="PII25" s="1125"/>
      <c r="PIJ25" s="1122"/>
      <c r="PIK25" s="1123"/>
      <c r="PIL25" s="1124"/>
      <c r="PIM25" s="1125"/>
      <c r="PIN25" s="1122"/>
      <c r="PIO25" s="1123"/>
      <c r="PIP25" s="1124"/>
      <c r="PIQ25" s="1125"/>
      <c r="PIR25" s="1122"/>
      <c r="PIS25" s="1123"/>
      <c r="PIT25" s="1124"/>
      <c r="PIU25" s="1125"/>
      <c r="PIV25" s="1122"/>
      <c r="PIW25" s="1123"/>
      <c r="PIX25" s="1124"/>
      <c r="PIY25" s="1125"/>
      <c r="PIZ25" s="1122"/>
      <c r="PJA25" s="1123"/>
      <c r="PJB25" s="1124"/>
      <c r="PJC25" s="1125"/>
      <c r="PJD25" s="1122"/>
      <c r="PJE25" s="1123"/>
      <c r="PJF25" s="1124"/>
      <c r="PJG25" s="1125"/>
      <c r="PJH25" s="1122"/>
      <c r="PJI25" s="1123"/>
      <c r="PJJ25" s="1124"/>
      <c r="PJK25" s="1125"/>
      <c r="PJL25" s="1122"/>
      <c r="PJM25" s="1123"/>
      <c r="PJN25" s="1124"/>
      <c r="PJO25" s="1125"/>
      <c r="PJP25" s="1122"/>
      <c r="PJQ25" s="1123"/>
      <c r="PJR25" s="1124"/>
      <c r="PJS25" s="1125"/>
      <c r="PJT25" s="1122"/>
      <c r="PJU25" s="1123"/>
      <c r="PJV25" s="1124"/>
      <c r="PJW25" s="1125"/>
      <c r="PJX25" s="1122"/>
      <c r="PJY25" s="1123"/>
      <c r="PJZ25" s="1124"/>
      <c r="PKA25" s="1125"/>
      <c r="PKB25" s="1122"/>
      <c r="PKC25" s="1123"/>
      <c r="PKD25" s="1124"/>
      <c r="PKE25" s="1125"/>
      <c r="PKF25" s="1122"/>
      <c r="PKG25" s="1123"/>
      <c r="PKH25" s="1124"/>
      <c r="PKI25" s="1125"/>
      <c r="PKJ25" s="1122"/>
      <c r="PKK25" s="1123"/>
      <c r="PKL25" s="1124"/>
      <c r="PKM25" s="1125"/>
      <c r="PKN25" s="1122"/>
      <c r="PKO25" s="1123"/>
      <c r="PKP25" s="1124"/>
      <c r="PKQ25" s="1125"/>
      <c r="PKR25" s="1122"/>
      <c r="PKS25" s="1123"/>
      <c r="PKT25" s="1124"/>
      <c r="PKU25" s="1125"/>
      <c r="PKV25" s="1122"/>
      <c r="PKW25" s="1123"/>
      <c r="PKX25" s="1124"/>
      <c r="PKY25" s="1125"/>
      <c r="PKZ25" s="1122"/>
      <c r="PLA25" s="1123"/>
      <c r="PLB25" s="1124"/>
      <c r="PLC25" s="1125"/>
      <c r="PLD25" s="1122"/>
      <c r="PLE25" s="1123"/>
      <c r="PLF25" s="1124"/>
      <c r="PLG25" s="1125"/>
      <c r="PLH25" s="1122"/>
      <c r="PLI25" s="1123"/>
      <c r="PLJ25" s="1124"/>
      <c r="PLK25" s="1125"/>
      <c r="PLL25" s="1122"/>
      <c r="PLM25" s="1123"/>
      <c r="PLN25" s="1124"/>
      <c r="PLO25" s="1125"/>
      <c r="PLP25" s="1122"/>
      <c r="PLQ25" s="1123"/>
      <c r="PLR25" s="1124"/>
      <c r="PLS25" s="1125"/>
      <c r="PLT25" s="1122"/>
      <c r="PLU25" s="1123"/>
      <c r="PLV25" s="1124"/>
      <c r="PLW25" s="1125"/>
      <c r="PLX25" s="1122"/>
      <c r="PLY25" s="1123"/>
      <c r="PLZ25" s="1124"/>
      <c r="PMA25" s="1125"/>
      <c r="PMB25" s="1122"/>
      <c r="PMC25" s="1123"/>
      <c r="PMD25" s="1124"/>
      <c r="PME25" s="1125"/>
      <c r="PMF25" s="1122"/>
      <c r="PMG25" s="1123"/>
      <c r="PMH25" s="1124"/>
      <c r="PMI25" s="1125"/>
      <c r="PMJ25" s="1122"/>
      <c r="PMK25" s="1123"/>
      <c r="PML25" s="1124"/>
      <c r="PMM25" s="1125"/>
      <c r="PMN25" s="1122"/>
      <c r="PMO25" s="1123"/>
      <c r="PMP25" s="1124"/>
      <c r="PMQ25" s="1125"/>
      <c r="PMR25" s="1122"/>
      <c r="PMS25" s="1123"/>
      <c r="PMT25" s="1124"/>
      <c r="PMU25" s="1125"/>
      <c r="PMV25" s="1122"/>
      <c r="PMW25" s="1123"/>
      <c r="PMX25" s="1124"/>
      <c r="PMY25" s="1125"/>
      <c r="PMZ25" s="1122"/>
      <c r="PNA25" s="1123"/>
      <c r="PNB25" s="1124"/>
      <c r="PNC25" s="1125"/>
      <c r="PND25" s="1122"/>
      <c r="PNE25" s="1123"/>
      <c r="PNF25" s="1124"/>
      <c r="PNG25" s="1125"/>
      <c r="PNH25" s="1122"/>
      <c r="PNI25" s="1123"/>
      <c r="PNJ25" s="1124"/>
      <c r="PNK25" s="1125"/>
      <c r="PNL25" s="1122"/>
      <c r="PNM25" s="1123"/>
      <c r="PNN25" s="1124"/>
      <c r="PNO25" s="1125"/>
      <c r="PNP25" s="1122"/>
      <c r="PNQ25" s="1123"/>
      <c r="PNR25" s="1124"/>
      <c r="PNS25" s="1125"/>
      <c r="PNT25" s="1122"/>
      <c r="PNU25" s="1123"/>
      <c r="PNV25" s="1124"/>
      <c r="PNW25" s="1125"/>
      <c r="PNX25" s="1122"/>
      <c r="PNY25" s="1123"/>
      <c r="PNZ25" s="1124"/>
      <c r="POA25" s="1125"/>
      <c r="POB25" s="1122"/>
      <c r="POC25" s="1123"/>
      <c r="POD25" s="1124"/>
      <c r="POE25" s="1125"/>
      <c r="POF25" s="1122"/>
      <c r="POG25" s="1123"/>
      <c r="POH25" s="1124"/>
      <c r="POI25" s="1125"/>
      <c r="POJ25" s="1122"/>
      <c r="POK25" s="1123"/>
      <c r="POL25" s="1124"/>
      <c r="POM25" s="1125"/>
      <c r="PON25" s="1122"/>
      <c r="POO25" s="1123"/>
      <c r="POP25" s="1124"/>
      <c r="POQ25" s="1125"/>
      <c r="POR25" s="1122"/>
      <c r="POS25" s="1123"/>
      <c r="POT25" s="1124"/>
      <c r="POU25" s="1125"/>
      <c r="POV25" s="1122"/>
      <c r="POW25" s="1123"/>
      <c r="POX25" s="1124"/>
      <c r="POY25" s="1125"/>
      <c r="POZ25" s="1122"/>
      <c r="PPA25" s="1123"/>
      <c r="PPB25" s="1124"/>
      <c r="PPC25" s="1125"/>
      <c r="PPD25" s="1122"/>
      <c r="PPE25" s="1123"/>
      <c r="PPF25" s="1124"/>
      <c r="PPG25" s="1125"/>
      <c r="PPH25" s="1122"/>
      <c r="PPI25" s="1123"/>
      <c r="PPJ25" s="1124"/>
      <c r="PPK25" s="1125"/>
      <c r="PPL25" s="1122"/>
      <c r="PPM25" s="1123"/>
      <c r="PPN25" s="1124"/>
      <c r="PPO25" s="1125"/>
      <c r="PPP25" s="1122"/>
      <c r="PPQ25" s="1123"/>
      <c r="PPR25" s="1124"/>
      <c r="PPS25" s="1125"/>
      <c r="PPT25" s="1122"/>
      <c r="PPU25" s="1123"/>
      <c r="PPV25" s="1124"/>
      <c r="PPW25" s="1125"/>
      <c r="PPX25" s="1122"/>
      <c r="PPY25" s="1123"/>
      <c r="PPZ25" s="1124"/>
      <c r="PQA25" s="1125"/>
      <c r="PQB25" s="1122"/>
      <c r="PQC25" s="1123"/>
      <c r="PQD25" s="1124"/>
      <c r="PQE25" s="1125"/>
      <c r="PQF25" s="1122"/>
      <c r="PQG25" s="1123"/>
      <c r="PQH25" s="1124"/>
      <c r="PQI25" s="1125"/>
      <c r="PQJ25" s="1122"/>
      <c r="PQK25" s="1123"/>
      <c r="PQL25" s="1124"/>
      <c r="PQM25" s="1125"/>
      <c r="PQN25" s="1122"/>
      <c r="PQO25" s="1123"/>
      <c r="PQP25" s="1124"/>
      <c r="PQQ25" s="1125"/>
      <c r="PQR25" s="1122"/>
      <c r="PQS25" s="1123"/>
      <c r="PQT25" s="1124"/>
      <c r="PQU25" s="1125"/>
      <c r="PQV25" s="1122"/>
      <c r="PQW25" s="1123"/>
      <c r="PQX25" s="1124"/>
      <c r="PQY25" s="1125"/>
      <c r="PQZ25" s="1122"/>
      <c r="PRA25" s="1123"/>
      <c r="PRB25" s="1124"/>
      <c r="PRC25" s="1125"/>
      <c r="PRD25" s="1122"/>
      <c r="PRE25" s="1123"/>
      <c r="PRF25" s="1124"/>
      <c r="PRG25" s="1125"/>
      <c r="PRH25" s="1122"/>
      <c r="PRI25" s="1123"/>
      <c r="PRJ25" s="1124"/>
      <c r="PRK25" s="1125"/>
      <c r="PRL25" s="1122"/>
      <c r="PRM25" s="1123"/>
      <c r="PRN25" s="1124"/>
      <c r="PRO25" s="1125"/>
      <c r="PRP25" s="1122"/>
      <c r="PRQ25" s="1123"/>
      <c r="PRR25" s="1124"/>
      <c r="PRS25" s="1125"/>
      <c r="PRT25" s="1122"/>
      <c r="PRU25" s="1123"/>
      <c r="PRV25" s="1124"/>
      <c r="PRW25" s="1125"/>
      <c r="PRX25" s="1122"/>
      <c r="PRY25" s="1123"/>
      <c r="PRZ25" s="1124"/>
      <c r="PSA25" s="1125"/>
      <c r="PSB25" s="1122"/>
      <c r="PSC25" s="1123"/>
      <c r="PSD25" s="1124"/>
      <c r="PSE25" s="1125"/>
      <c r="PSF25" s="1122"/>
      <c r="PSG25" s="1123"/>
      <c r="PSH25" s="1124"/>
      <c r="PSI25" s="1125"/>
      <c r="PSJ25" s="1122"/>
      <c r="PSK25" s="1123"/>
      <c r="PSL25" s="1124"/>
      <c r="PSM25" s="1125"/>
      <c r="PSN25" s="1122"/>
      <c r="PSO25" s="1123"/>
      <c r="PSP25" s="1124"/>
      <c r="PSQ25" s="1125"/>
      <c r="PSR25" s="1122"/>
      <c r="PSS25" s="1123"/>
      <c r="PST25" s="1124"/>
      <c r="PSU25" s="1125"/>
      <c r="PSV25" s="1122"/>
      <c r="PSW25" s="1123"/>
      <c r="PSX25" s="1124"/>
      <c r="PSY25" s="1125"/>
      <c r="PSZ25" s="1122"/>
      <c r="PTA25" s="1123"/>
      <c r="PTB25" s="1124"/>
      <c r="PTC25" s="1125"/>
      <c r="PTD25" s="1122"/>
      <c r="PTE25" s="1123"/>
      <c r="PTF25" s="1124"/>
      <c r="PTG25" s="1125"/>
      <c r="PTH25" s="1122"/>
      <c r="PTI25" s="1123"/>
      <c r="PTJ25" s="1124"/>
      <c r="PTK25" s="1125"/>
      <c r="PTL25" s="1122"/>
      <c r="PTM25" s="1123"/>
      <c r="PTN25" s="1124"/>
      <c r="PTO25" s="1125"/>
      <c r="PTP25" s="1122"/>
      <c r="PTQ25" s="1123"/>
      <c r="PTR25" s="1124"/>
      <c r="PTS25" s="1125"/>
      <c r="PTT25" s="1122"/>
      <c r="PTU25" s="1123"/>
      <c r="PTV25" s="1124"/>
      <c r="PTW25" s="1125"/>
      <c r="PTX25" s="1122"/>
      <c r="PTY25" s="1123"/>
      <c r="PTZ25" s="1124"/>
      <c r="PUA25" s="1125"/>
      <c r="PUB25" s="1122"/>
      <c r="PUC25" s="1123"/>
      <c r="PUD25" s="1124"/>
      <c r="PUE25" s="1125"/>
      <c r="PUF25" s="1122"/>
      <c r="PUG25" s="1123"/>
      <c r="PUH25" s="1124"/>
      <c r="PUI25" s="1125"/>
      <c r="PUJ25" s="1122"/>
      <c r="PUK25" s="1123"/>
      <c r="PUL25" s="1124"/>
      <c r="PUM25" s="1125"/>
      <c r="PUN25" s="1122"/>
      <c r="PUO25" s="1123"/>
      <c r="PUP25" s="1124"/>
      <c r="PUQ25" s="1125"/>
      <c r="PUR25" s="1122"/>
      <c r="PUS25" s="1123"/>
      <c r="PUT25" s="1124"/>
      <c r="PUU25" s="1125"/>
      <c r="PUV25" s="1122"/>
      <c r="PUW25" s="1123"/>
      <c r="PUX25" s="1124"/>
      <c r="PUY25" s="1125"/>
      <c r="PUZ25" s="1122"/>
      <c r="PVA25" s="1123"/>
      <c r="PVB25" s="1124"/>
      <c r="PVC25" s="1125"/>
      <c r="PVD25" s="1122"/>
      <c r="PVE25" s="1123"/>
      <c r="PVF25" s="1124"/>
      <c r="PVG25" s="1125"/>
      <c r="PVH25" s="1122"/>
      <c r="PVI25" s="1123"/>
      <c r="PVJ25" s="1124"/>
      <c r="PVK25" s="1125"/>
      <c r="PVL25" s="1122"/>
      <c r="PVM25" s="1123"/>
      <c r="PVN25" s="1124"/>
      <c r="PVO25" s="1125"/>
      <c r="PVP25" s="1122"/>
      <c r="PVQ25" s="1123"/>
      <c r="PVR25" s="1124"/>
      <c r="PVS25" s="1125"/>
      <c r="PVT25" s="1122"/>
      <c r="PVU25" s="1123"/>
      <c r="PVV25" s="1124"/>
      <c r="PVW25" s="1125"/>
      <c r="PVX25" s="1122"/>
      <c r="PVY25" s="1123"/>
      <c r="PVZ25" s="1124"/>
      <c r="PWA25" s="1125"/>
      <c r="PWB25" s="1122"/>
      <c r="PWC25" s="1123"/>
      <c r="PWD25" s="1124"/>
      <c r="PWE25" s="1125"/>
      <c r="PWF25" s="1122"/>
      <c r="PWG25" s="1123"/>
      <c r="PWH25" s="1124"/>
      <c r="PWI25" s="1125"/>
      <c r="PWJ25" s="1122"/>
      <c r="PWK25" s="1123"/>
      <c r="PWL25" s="1124"/>
      <c r="PWM25" s="1125"/>
      <c r="PWN25" s="1122"/>
      <c r="PWO25" s="1123"/>
      <c r="PWP25" s="1124"/>
      <c r="PWQ25" s="1125"/>
      <c r="PWR25" s="1122"/>
      <c r="PWS25" s="1123"/>
      <c r="PWT25" s="1124"/>
      <c r="PWU25" s="1125"/>
      <c r="PWV25" s="1122"/>
      <c r="PWW25" s="1123"/>
      <c r="PWX25" s="1124"/>
      <c r="PWY25" s="1125"/>
      <c r="PWZ25" s="1122"/>
      <c r="PXA25" s="1123"/>
      <c r="PXB25" s="1124"/>
      <c r="PXC25" s="1125"/>
      <c r="PXD25" s="1122"/>
      <c r="PXE25" s="1123"/>
      <c r="PXF25" s="1124"/>
      <c r="PXG25" s="1125"/>
      <c r="PXH25" s="1122"/>
      <c r="PXI25" s="1123"/>
      <c r="PXJ25" s="1124"/>
      <c r="PXK25" s="1125"/>
      <c r="PXL25" s="1122"/>
      <c r="PXM25" s="1123"/>
      <c r="PXN25" s="1124"/>
      <c r="PXO25" s="1125"/>
      <c r="PXP25" s="1122"/>
      <c r="PXQ25" s="1123"/>
      <c r="PXR25" s="1124"/>
      <c r="PXS25" s="1125"/>
      <c r="PXT25" s="1122"/>
      <c r="PXU25" s="1123"/>
      <c r="PXV25" s="1124"/>
      <c r="PXW25" s="1125"/>
      <c r="PXX25" s="1122"/>
      <c r="PXY25" s="1123"/>
      <c r="PXZ25" s="1124"/>
      <c r="PYA25" s="1125"/>
      <c r="PYB25" s="1122"/>
      <c r="PYC25" s="1123"/>
      <c r="PYD25" s="1124"/>
      <c r="PYE25" s="1125"/>
      <c r="PYF25" s="1122"/>
      <c r="PYG25" s="1123"/>
      <c r="PYH25" s="1124"/>
      <c r="PYI25" s="1125"/>
      <c r="PYJ25" s="1122"/>
      <c r="PYK25" s="1123"/>
      <c r="PYL25" s="1124"/>
      <c r="PYM25" s="1125"/>
      <c r="PYN25" s="1122"/>
      <c r="PYO25" s="1123"/>
      <c r="PYP25" s="1124"/>
      <c r="PYQ25" s="1125"/>
      <c r="PYR25" s="1122"/>
      <c r="PYS25" s="1123"/>
      <c r="PYT25" s="1124"/>
      <c r="PYU25" s="1125"/>
      <c r="PYV25" s="1122"/>
      <c r="PYW25" s="1123"/>
      <c r="PYX25" s="1124"/>
      <c r="PYY25" s="1125"/>
      <c r="PYZ25" s="1122"/>
      <c r="PZA25" s="1123"/>
      <c r="PZB25" s="1124"/>
      <c r="PZC25" s="1125"/>
      <c r="PZD25" s="1122"/>
      <c r="PZE25" s="1123"/>
      <c r="PZF25" s="1124"/>
      <c r="PZG25" s="1125"/>
      <c r="PZH25" s="1122"/>
      <c r="PZI25" s="1123"/>
      <c r="PZJ25" s="1124"/>
      <c r="PZK25" s="1125"/>
      <c r="PZL25" s="1122"/>
      <c r="PZM25" s="1123"/>
      <c r="PZN25" s="1124"/>
      <c r="PZO25" s="1125"/>
      <c r="PZP25" s="1122"/>
      <c r="PZQ25" s="1123"/>
      <c r="PZR25" s="1124"/>
      <c r="PZS25" s="1125"/>
      <c r="PZT25" s="1122"/>
      <c r="PZU25" s="1123"/>
      <c r="PZV25" s="1124"/>
      <c r="PZW25" s="1125"/>
      <c r="PZX25" s="1122"/>
      <c r="PZY25" s="1123"/>
      <c r="PZZ25" s="1124"/>
      <c r="QAA25" s="1125"/>
      <c r="QAB25" s="1122"/>
      <c r="QAC25" s="1123"/>
      <c r="QAD25" s="1124"/>
      <c r="QAE25" s="1125"/>
      <c r="QAF25" s="1122"/>
      <c r="QAG25" s="1123"/>
      <c r="QAH25" s="1124"/>
      <c r="QAI25" s="1125"/>
      <c r="QAJ25" s="1122"/>
      <c r="QAK25" s="1123"/>
      <c r="QAL25" s="1124"/>
      <c r="QAM25" s="1125"/>
      <c r="QAN25" s="1122"/>
      <c r="QAO25" s="1123"/>
      <c r="QAP25" s="1124"/>
      <c r="QAQ25" s="1125"/>
      <c r="QAR25" s="1122"/>
      <c r="QAS25" s="1123"/>
      <c r="QAT25" s="1124"/>
      <c r="QAU25" s="1125"/>
      <c r="QAV25" s="1122"/>
      <c r="QAW25" s="1123"/>
      <c r="QAX25" s="1124"/>
      <c r="QAY25" s="1125"/>
      <c r="QAZ25" s="1122"/>
      <c r="QBA25" s="1123"/>
      <c r="QBB25" s="1124"/>
      <c r="QBC25" s="1125"/>
      <c r="QBD25" s="1122"/>
      <c r="QBE25" s="1123"/>
      <c r="QBF25" s="1124"/>
      <c r="QBG25" s="1125"/>
      <c r="QBH25" s="1122"/>
      <c r="QBI25" s="1123"/>
      <c r="QBJ25" s="1124"/>
      <c r="QBK25" s="1125"/>
      <c r="QBL25" s="1122"/>
      <c r="QBM25" s="1123"/>
      <c r="QBN25" s="1124"/>
      <c r="QBO25" s="1125"/>
      <c r="QBP25" s="1122"/>
      <c r="QBQ25" s="1123"/>
      <c r="QBR25" s="1124"/>
      <c r="QBS25" s="1125"/>
      <c r="QBT25" s="1122"/>
      <c r="QBU25" s="1123"/>
      <c r="QBV25" s="1124"/>
      <c r="QBW25" s="1125"/>
      <c r="QBX25" s="1122"/>
      <c r="QBY25" s="1123"/>
      <c r="QBZ25" s="1124"/>
      <c r="QCA25" s="1125"/>
      <c r="QCB25" s="1122"/>
      <c r="QCC25" s="1123"/>
      <c r="QCD25" s="1124"/>
      <c r="QCE25" s="1125"/>
      <c r="QCF25" s="1122"/>
      <c r="QCG25" s="1123"/>
      <c r="QCH25" s="1124"/>
      <c r="QCI25" s="1125"/>
      <c r="QCJ25" s="1122"/>
      <c r="QCK25" s="1123"/>
      <c r="QCL25" s="1124"/>
      <c r="QCM25" s="1125"/>
      <c r="QCN25" s="1122"/>
      <c r="QCO25" s="1123"/>
      <c r="QCP25" s="1124"/>
      <c r="QCQ25" s="1125"/>
      <c r="QCR25" s="1122"/>
      <c r="QCS25" s="1123"/>
      <c r="QCT25" s="1124"/>
      <c r="QCU25" s="1125"/>
      <c r="QCV25" s="1122"/>
      <c r="QCW25" s="1123"/>
      <c r="QCX25" s="1124"/>
      <c r="QCY25" s="1125"/>
      <c r="QCZ25" s="1122"/>
      <c r="QDA25" s="1123"/>
      <c r="QDB25" s="1124"/>
      <c r="QDC25" s="1125"/>
      <c r="QDD25" s="1122"/>
      <c r="QDE25" s="1123"/>
      <c r="QDF25" s="1124"/>
      <c r="QDG25" s="1125"/>
      <c r="QDH25" s="1122"/>
      <c r="QDI25" s="1123"/>
      <c r="QDJ25" s="1124"/>
      <c r="QDK25" s="1125"/>
      <c r="QDL25" s="1122"/>
      <c r="QDM25" s="1123"/>
      <c r="QDN25" s="1124"/>
      <c r="QDO25" s="1125"/>
      <c r="QDP25" s="1122"/>
      <c r="QDQ25" s="1123"/>
      <c r="QDR25" s="1124"/>
      <c r="QDS25" s="1125"/>
      <c r="QDT25" s="1122"/>
      <c r="QDU25" s="1123"/>
      <c r="QDV25" s="1124"/>
      <c r="QDW25" s="1125"/>
      <c r="QDX25" s="1122"/>
      <c r="QDY25" s="1123"/>
      <c r="QDZ25" s="1124"/>
      <c r="QEA25" s="1125"/>
      <c r="QEB25" s="1122"/>
      <c r="QEC25" s="1123"/>
      <c r="QED25" s="1124"/>
      <c r="QEE25" s="1125"/>
      <c r="QEF25" s="1122"/>
      <c r="QEG25" s="1123"/>
      <c r="QEH25" s="1124"/>
      <c r="QEI25" s="1125"/>
      <c r="QEJ25" s="1122"/>
      <c r="QEK25" s="1123"/>
      <c r="QEL25" s="1124"/>
      <c r="QEM25" s="1125"/>
      <c r="QEN25" s="1122"/>
      <c r="QEO25" s="1123"/>
      <c r="QEP25" s="1124"/>
      <c r="QEQ25" s="1125"/>
      <c r="QER25" s="1122"/>
      <c r="QES25" s="1123"/>
      <c r="QET25" s="1124"/>
      <c r="QEU25" s="1125"/>
      <c r="QEV25" s="1122"/>
      <c r="QEW25" s="1123"/>
      <c r="QEX25" s="1124"/>
      <c r="QEY25" s="1125"/>
      <c r="QEZ25" s="1122"/>
      <c r="QFA25" s="1123"/>
      <c r="QFB25" s="1124"/>
      <c r="QFC25" s="1125"/>
      <c r="QFD25" s="1122"/>
      <c r="QFE25" s="1123"/>
      <c r="QFF25" s="1124"/>
      <c r="QFG25" s="1125"/>
      <c r="QFH25" s="1122"/>
      <c r="QFI25" s="1123"/>
      <c r="QFJ25" s="1124"/>
      <c r="QFK25" s="1125"/>
      <c r="QFL25" s="1122"/>
      <c r="QFM25" s="1123"/>
      <c r="QFN25" s="1124"/>
      <c r="QFO25" s="1125"/>
      <c r="QFP25" s="1122"/>
      <c r="QFQ25" s="1123"/>
      <c r="QFR25" s="1124"/>
      <c r="QFS25" s="1125"/>
      <c r="QFT25" s="1122"/>
      <c r="QFU25" s="1123"/>
      <c r="QFV25" s="1124"/>
      <c r="QFW25" s="1125"/>
      <c r="QFX25" s="1122"/>
      <c r="QFY25" s="1123"/>
      <c r="QFZ25" s="1124"/>
      <c r="QGA25" s="1125"/>
      <c r="QGB25" s="1122"/>
      <c r="QGC25" s="1123"/>
      <c r="QGD25" s="1124"/>
      <c r="QGE25" s="1125"/>
      <c r="QGF25" s="1122"/>
      <c r="QGG25" s="1123"/>
      <c r="QGH25" s="1124"/>
      <c r="QGI25" s="1125"/>
      <c r="QGJ25" s="1122"/>
      <c r="QGK25" s="1123"/>
      <c r="QGL25" s="1124"/>
      <c r="QGM25" s="1125"/>
      <c r="QGN25" s="1122"/>
      <c r="QGO25" s="1123"/>
      <c r="QGP25" s="1124"/>
      <c r="QGQ25" s="1125"/>
      <c r="QGR25" s="1122"/>
      <c r="QGS25" s="1123"/>
      <c r="QGT25" s="1124"/>
      <c r="QGU25" s="1125"/>
      <c r="QGV25" s="1122"/>
      <c r="QGW25" s="1123"/>
      <c r="QGX25" s="1124"/>
      <c r="QGY25" s="1125"/>
      <c r="QGZ25" s="1122"/>
      <c r="QHA25" s="1123"/>
      <c r="QHB25" s="1124"/>
      <c r="QHC25" s="1125"/>
      <c r="QHD25" s="1122"/>
      <c r="QHE25" s="1123"/>
      <c r="QHF25" s="1124"/>
      <c r="QHG25" s="1125"/>
      <c r="QHH25" s="1122"/>
      <c r="QHI25" s="1123"/>
      <c r="QHJ25" s="1124"/>
      <c r="QHK25" s="1125"/>
      <c r="QHL25" s="1122"/>
      <c r="QHM25" s="1123"/>
      <c r="QHN25" s="1124"/>
      <c r="QHO25" s="1125"/>
      <c r="QHP25" s="1122"/>
      <c r="QHQ25" s="1123"/>
      <c r="QHR25" s="1124"/>
      <c r="QHS25" s="1125"/>
      <c r="QHT25" s="1122"/>
      <c r="QHU25" s="1123"/>
      <c r="QHV25" s="1124"/>
      <c r="QHW25" s="1125"/>
      <c r="QHX25" s="1122"/>
      <c r="QHY25" s="1123"/>
      <c r="QHZ25" s="1124"/>
      <c r="QIA25" s="1125"/>
      <c r="QIB25" s="1122"/>
      <c r="QIC25" s="1123"/>
      <c r="QID25" s="1124"/>
      <c r="QIE25" s="1125"/>
      <c r="QIF25" s="1122"/>
      <c r="QIG25" s="1123"/>
      <c r="QIH25" s="1124"/>
      <c r="QII25" s="1125"/>
      <c r="QIJ25" s="1122"/>
      <c r="QIK25" s="1123"/>
      <c r="QIL25" s="1124"/>
      <c r="QIM25" s="1125"/>
      <c r="QIN25" s="1122"/>
      <c r="QIO25" s="1123"/>
      <c r="QIP25" s="1124"/>
      <c r="QIQ25" s="1125"/>
      <c r="QIR25" s="1122"/>
      <c r="QIS25" s="1123"/>
      <c r="QIT25" s="1124"/>
      <c r="QIU25" s="1125"/>
      <c r="QIV25" s="1122"/>
      <c r="QIW25" s="1123"/>
      <c r="QIX25" s="1124"/>
      <c r="QIY25" s="1125"/>
      <c r="QIZ25" s="1122"/>
      <c r="QJA25" s="1123"/>
      <c r="QJB25" s="1124"/>
      <c r="QJC25" s="1125"/>
      <c r="QJD25" s="1122"/>
      <c r="QJE25" s="1123"/>
      <c r="QJF25" s="1124"/>
      <c r="QJG25" s="1125"/>
      <c r="QJH25" s="1122"/>
      <c r="QJI25" s="1123"/>
      <c r="QJJ25" s="1124"/>
      <c r="QJK25" s="1125"/>
      <c r="QJL25" s="1122"/>
      <c r="QJM25" s="1123"/>
      <c r="QJN25" s="1124"/>
      <c r="QJO25" s="1125"/>
      <c r="QJP25" s="1122"/>
      <c r="QJQ25" s="1123"/>
      <c r="QJR25" s="1124"/>
      <c r="QJS25" s="1125"/>
      <c r="QJT25" s="1122"/>
      <c r="QJU25" s="1123"/>
      <c r="QJV25" s="1124"/>
      <c r="QJW25" s="1125"/>
      <c r="QJX25" s="1122"/>
      <c r="QJY25" s="1123"/>
      <c r="QJZ25" s="1124"/>
      <c r="QKA25" s="1125"/>
      <c r="QKB25" s="1122"/>
      <c r="QKC25" s="1123"/>
      <c r="QKD25" s="1124"/>
      <c r="QKE25" s="1125"/>
      <c r="QKF25" s="1122"/>
      <c r="QKG25" s="1123"/>
      <c r="QKH25" s="1124"/>
      <c r="QKI25" s="1125"/>
      <c r="QKJ25" s="1122"/>
      <c r="QKK25" s="1123"/>
      <c r="QKL25" s="1124"/>
      <c r="QKM25" s="1125"/>
      <c r="QKN25" s="1122"/>
      <c r="QKO25" s="1123"/>
      <c r="QKP25" s="1124"/>
      <c r="QKQ25" s="1125"/>
      <c r="QKR25" s="1122"/>
      <c r="QKS25" s="1123"/>
      <c r="QKT25" s="1124"/>
      <c r="QKU25" s="1125"/>
      <c r="QKV25" s="1122"/>
      <c r="QKW25" s="1123"/>
      <c r="QKX25" s="1124"/>
      <c r="QKY25" s="1125"/>
      <c r="QKZ25" s="1122"/>
      <c r="QLA25" s="1123"/>
      <c r="QLB25" s="1124"/>
      <c r="QLC25" s="1125"/>
      <c r="QLD25" s="1122"/>
      <c r="QLE25" s="1123"/>
      <c r="QLF25" s="1124"/>
      <c r="QLG25" s="1125"/>
      <c r="QLH25" s="1122"/>
      <c r="QLI25" s="1123"/>
      <c r="QLJ25" s="1124"/>
      <c r="QLK25" s="1125"/>
      <c r="QLL25" s="1122"/>
      <c r="QLM25" s="1123"/>
      <c r="QLN25" s="1124"/>
      <c r="QLO25" s="1125"/>
      <c r="QLP25" s="1122"/>
      <c r="QLQ25" s="1123"/>
      <c r="QLR25" s="1124"/>
      <c r="QLS25" s="1125"/>
      <c r="QLT25" s="1122"/>
      <c r="QLU25" s="1123"/>
      <c r="QLV25" s="1124"/>
      <c r="QLW25" s="1125"/>
      <c r="QLX25" s="1122"/>
      <c r="QLY25" s="1123"/>
      <c r="QLZ25" s="1124"/>
      <c r="QMA25" s="1125"/>
      <c r="QMB25" s="1122"/>
      <c r="QMC25" s="1123"/>
      <c r="QMD25" s="1124"/>
      <c r="QME25" s="1125"/>
      <c r="QMF25" s="1122"/>
      <c r="QMG25" s="1123"/>
      <c r="QMH25" s="1124"/>
      <c r="QMI25" s="1125"/>
      <c r="QMJ25" s="1122"/>
      <c r="QMK25" s="1123"/>
      <c r="QML25" s="1124"/>
      <c r="QMM25" s="1125"/>
      <c r="QMN25" s="1122"/>
      <c r="QMO25" s="1123"/>
      <c r="QMP25" s="1124"/>
      <c r="QMQ25" s="1125"/>
      <c r="QMR25" s="1122"/>
      <c r="QMS25" s="1123"/>
      <c r="QMT25" s="1124"/>
      <c r="QMU25" s="1125"/>
      <c r="QMV25" s="1122"/>
      <c r="QMW25" s="1123"/>
      <c r="QMX25" s="1124"/>
      <c r="QMY25" s="1125"/>
      <c r="QMZ25" s="1122"/>
      <c r="QNA25" s="1123"/>
      <c r="QNB25" s="1124"/>
      <c r="QNC25" s="1125"/>
      <c r="QND25" s="1122"/>
      <c r="QNE25" s="1123"/>
      <c r="QNF25" s="1124"/>
      <c r="QNG25" s="1125"/>
      <c r="QNH25" s="1122"/>
      <c r="QNI25" s="1123"/>
      <c r="QNJ25" s="1124"/>
      <c r="QNK25" s="1125"/>
      <c r="QNL25" s="1122"/>
      <c r="QNM25" s="1123"/>
      <c r="QNN25" s="1124"/>
      <c r="QNO25" s="1125"/>
      <c r="QNP25" s="1122"/>
      <c r="QNQ25" s="1123"/>
      <c r="QNR25" s="1124"/>
      <c r="QNS25" s="1125"/>
      <c r="QNT25" s="1122"/>
      <c r="QNU25" s="1123"/>
      <c r="QNV25" s="1124"/>
      <c r="QNW25" s="1125"/>
      <c r="QNX25" s="1122"/>
      <c r="QNY25" s="1123"/>
      <c r="QNZ25" s="1124"/>
      <c r="QOA25" s="1125"/>
      <c r="QOB25" s="1122"/>
      <c r="QOC25" s="1123"/>
      <c r="QOD25" s="1124"/>
      <c r="QOE25" s="1125"/>
      <c r="QOF25" s="1122"/>
      <c r="QOG25" s="1123"/>
      <c r="QOH25" s="1124"/>
      <c r="QOI25" s="1125"/>
      <c r="QOJ25" s="1122"/>
      <c r="QOK25" s="1123"/>
      <c r="QOL25" s="1124"/>
      <c r="QOM25" s="1125"/>
      <c r="QON25" s="1122"/>
      <c r="QOO25" s="1123"/>
      <c r="QOP25" s="1124"/>
      <c r="QOQ25" s="1125"/>
      <c r="QOR25" s="1122"/>
      <c r="QOS25" s="1123"/>
      <c r="QOT25" s="1124"/>
      <c r="QOU25" s="1125"/>
      <c r="QOV25" s="1122"/>
      <c r="QOW25" s="1123"/>
      <c r="QOX25" s="1124"/>
      <c r="QOY25" s="1125"/>
      <c r="QOZ25" s="1122"/>
      <c r="QPA25" s="1123"/>
      <c r="QPB25" s="1124"/>
      <c r="QPC25" s="1125"/>
      <c r="QPD25" s="1122"/>
      <c r="QPE25" s="1123"/>
      <c r="QPF25" s="1124"/>
      <c r="QPG25" s="1125"/>
      <c r="QPH25" s="1122"/>
      <c r="QPI25" s="1123"/>
      <c r="QPJ25" s="1124"/>
      <c r="QPK25" s="1125"/>
      <c r="QPL25" s="1122"/>
      <c r="QPM25" s="1123"/>
      <c r="QPN25" s="1124"/>
      <c r="QPO25" s="1125"/>
      <c r="QPP25" s="1122"/>
      <c r="QPQ25" s="1123"/>
      <c r="QPR25" s="1124"/>
      <c r="QPS25" s="1125"/>
      <c r="QPT25" s="1122"/>
      <c r="QPU25" s="1123"/>
      <c r="QPV25" s="1124"/>
      <c r="QPW25" s="1125"/>
      <c r="QPX25" s="1122"/>
      <c r="QPY25" s="1123"/>
      <c r="QPZ25" s="1124"/>
      <c r="QQA25" s="1125"/>
      <c r="QQB25" s="1122"/>
      <c r="QQC25" s="1123"/>
      <c r="QQD25" s="1124"/>
      <c r="QQE25" s="1125"/>
      <c r="QQF25" s="1122"/>
      <c r="QQG25" s="1123"/>
      <c r="QQH25" s="1124"/>
      <c r="QQI25" s="1125"/>
      <c r="QQJ25" s="1122"/>
      <c r="QQK25" s="1123"/>
      <c r="QQL25" s="1124"/>
      <c r="QQM25" s="1125"/>
      <c r="QQN25" s="1122"/>
      <c r="QQO25" s="1123"/>
      <c r="QQP25" s="1124"/>
      <c r="QQQ25" s="1125"/>
      <c r="QQR25" s="1122"/>
      <c r="QQS25" s="1123"/>
      <c r="QQT25" s="1124"/>
      <c r="QQU25" s="1125"/>
      <c r="QQV25" s="1122"/>
      <c r="QQW25" s="1123"/>
      <c r="QQX25" s="1124"/>
      <c r="QQY25" s="1125"/>
      <c r="QQZ25" s="1122"/>
      <c r="QRA25" s="1123"/>
      <c r="QRB25" s="1124"/>
      <c r="QRC25" s="1125"/>
      <c r="QRD25" s="1122"/>
      <c r="QRE25" s="1123"/>
      <c r="QRF25" s="1124"/>
      <c r="QRG25" s="1125"/>
      <c r="QRH25" s="1122"/>
      <c r="QRI25" s="1123"/>
      <c r="QRJ25" s="1124"/>
      <c r="QRK25" s="1125"/>
      <c r="QRL25" s="1122"/>
      <c r="QRM25" s="1123"/>
      <c r="QRN25" s="1124"/>
      <c r="QRO25" s="1125"/>
      <c r="QRP25" s="1122"/>
      <c r="QRQ25" s="1123"/>
      <c r="QRR25" s="1124"/>
      <c r="QRS25" s="1125"/>
      <c r="QRT25" s="1122"/>
      <c r="QRU25" s="1123"/>
      <c r="QRV25" s="1124"/>
      <c r="QRW25" s="1125"/>
      <c r="QRX25" s="1122"/>
      <c r="QRY25" s="1123"/>
      <c r="QRZ25" s="1124"/>
      <c r="QSA25" s="1125"/>
      <c r="QSB25" s="1122"/>
      <c r="QSC25" s="1123"/>
      <c r="QSD25" s="1124"/>
      <c r="QSE25" s="1125"/>
      <c r="QSF25" s="1122"/>
      <c r="QSG25" s="1123"/>
      <c r="QSH25" s="1124"/>
      <c r="QSI25" s="1125"/>
      <c r="QSJ25" s="1122"/>
      <c r="QSK25" s="1123"/>
      <c r="QSL25" s="1124"/>
      <c r="QSM25" s="1125"/>
      <c r="QSN25" s="1122"/>
      <c r="QSO25" s="1123"/>
      <c r="QSP25" s="1124"/>
      <c r="QSQ25" s="1125"/>
      <c r="QSR25" s="1122"/>
      <c r="QSS25" s="1123"/>
      <c r="QST25" s="1124"/>
      <c r="QSU25" s="1125"/>
      <c r="QSV25" s="1122"/>
      <c r="QSW25" s="1123"/>
      <c r="QSX25" s="1124"/>
      <c r="QSY25" s="1125"/>
      <c r="QSZ25" s="1122"/>
      <c r="QTA25" s="1123"/>
      <c r="QTB25" s="1124"/>
      <c r="QTC25" s="1125"/>
      <c r="QTD25" s="1122"/>
      <c r="QTE25" s="1123"/>
      <c r="QTF25" s="1124"/>
      <c r="QTG25" s="1125"/>
      <c r="QTH25" s="1122"/>
      <c r="QTI25" s="1123"/>
      <c r="QTJ25" s="1124"/>
      <c r="QTK25" s="1125"/>
      <c r="QTL25" s="1122"/>
      <c r="QTM25" s="1123"/>
      <c r="QTN25" s="1124"/>
      <c r="QTO25" s="1125"/>
      <c r="QTP25" s="1122"/>
      <c r="QTQ25" s="1123"/>
      <c r="QTR25" s="1124"/>
      <c r="QTS25" s="1125"/>
      <c r="QTT25" s="1122"/>
      <c r="QTU25" s="1123"/>
      <c r="QTV25" s="1124"/>
      <c r="QTW25" s="1125"/>
      <c r="QTX25" s="1122"/>
      <c r="QTY25" s="1123"/>
      <c r="QTZ25" s="1124"/>
      <c r="QUA25" s="1125"/>
      <c r="QUB25" s="1122"/>
      <c r="QUC25" s="1123"/>
      <c r="QUD25" s="1124"/>
      <c r="QUE25" s="1125"/>
      <c r="QUF25" s="1122"/>
      <c r="QUG25" s="1123"/>
      <c r="QUH25" s="1124"/>
      <c r="QUI25" s="1125"/>
      <c r="QUJ25" s="1122"/>
      <c r="QUK25" s="1123"/>
      <c r="QUL25" s="1124"/>
      <c r="QUM25" s="1125"/>
      <c r="QUN25" s="1122"/>
      <c r="QUO25" s="1123"/>
      <c r="QUP25" s="1124"/>
      <c r="QUQ25" s="1125"/>
      <c r="QUR25" s="1122"/>
      <c r="QUS25" s="1123"/>
      <c r="QUT25" s="1124"/>
      <c r="QUU25" s="1125"/>
      <c r="QUV25" s="1122"/>
      <c r="QUW25" s="1123"/>
      <c r="QUX25" s="1124"/>
      <c r="QUY25" s="1125"/>
      <c r="QUZ25" s="1122"/>
      <c r="QVA25" s="1123"/>
      <c r="QVB25" s="1124"/>
      <c r="QVC25" s="1125"/>
      <c r="QVD25" s="1122"/>
      <c r="QVE25" s="1123"/>
      <c r="QVF25" s="1124"/>
      <c r="QVG25" s="1125"/>
      <c r="QVH25" s="1122"/>
      <c r="QVI25" s="1123"/>
      <c r="QVJ25" s="1124"/>
      <c r="QVK25" s="1125"/>
      <c r="QVL25" s="1122"/>
      <c r="QVM25" s="1123"/>
      <c r="QVN25" s="1124"/>
      <c r="QVO25" s="1125"/>
      <c r="QVP25" s="1122"/>
      <c r="QVQ25" s="1123"/>
      <c r="QVR25" s="1124"/>
      <c r="QVS25" s="1125"/>
      <c r="QVT25" s="1122"/>
      <c r="QVU25" s="1123"/>
      <c r="QVV25" s="1124"/>
      <c r="QVW25" s="1125"/>
      <c r="QVX25" s="1122"/>
      <c r="QVY25" s="1123"/>
      <c r="QVZ25" s="1124"/>
      <c r="QWA25" s="1125"/>
      <c r="QWB25" s="1122"/>
      <c r="QWC25" s="1123"/>
      <c r="QWD25" s="1124"/>
      <c r="QWE25" s="1125"/>
      <c r="QWF25" s="1122"/>
      <c r="QWG25" s="1123"/>
      <c r="QWH25" s="1124"/>
      <c r="QWI25" s="1125"/>
      <c r="QWJ25" s="1122"/>
      <c r="QWK25" s="1123"/>
      <c r="QWL25" s="1124"/>
      <c r="QWM25" s="1125"/>
      <c r="QWN25" s="1122"/>
      <c r="QWO25" s="1123"/>
      <c r="QWP25" s="1124"/>
      <c r="QWQ25" s="1125"/>
      <c r="QWR25" s="1122"/>
      <c r="QWS25" s="1123"/>
      <c r="QWT25" s="1124"/>
      <c r="QWU25" s="1125"/>
      <c r="QWV25" s="1122"/>
      <c r="QWW25" s="1123"/>
      <c r="QWX25" s="1124"/>
      <c r="QWY25" s="1125"/>
      <c r="QWZ25" s="1122"/>
      <c r="QXA25" s="1123"/>
      <c r="QXB25" s="1124"/>
      <c r="QXC25" s="1125"/>
      <c r="QXD25" s="1122"/>
      <c r="QXE25" s="1123"/>
      <c r="QXF25" s="1124"/>
      <c r="QXG25" s="1125"/>
      <c r="QXH25" s="1122"/>
      <c r="QXI25" s="1123"/>
      <c r="QXJ25" s="1124"/>
      <c r="QXK25" s="1125"/>
      <c r="QXL25" s="1122"/>
      <c r="QXM25" s="1123"/>
      <c r="QXN25" s="1124"/>
      <c r="QXO25" s="1125"/>
      <c r="QXP25" s="1122"/>
      <c r="QXQ25" s="1123"/>
      <c r="QXR25" s="1124"/>
      <c r="QXS25" s="1125"/>
      <c r="QXT25" s="1122"/>
      <c r="QXU25" s="1123"/>
      <c r="QXV25" s="1124"/>
      <c r="QXW25" s="1125"/>
      <c r="QXX25" s="1122"/>
      <c r="QXY25" s="1123"/>
      <c r="QXZ25" s="1124"/>
      <c r="QYA25" s="1125"/>
      <c r="QYB25" s="1122"/>
      <c r="QYC25" s="1123"/>
      <c r="QYD25" s="1124"/>
      <c r="QYE25" s="1125"/>
      <c r="QYF25" s="1122"/>
      <c r="QYG25" s="1123"/>
      <c r="QYH25" s="1124"/>
      <c r="QYI25" s="1125"/>
      <c r="QYJ25" s="1122"/>
      <c r="QYK25" s="1123"/>
      <c r="QYL25" s="1124"/>
      <c r="QYM25" s="1125"/>
      <c r="QYN25" s="1122"/>
      <c r="QYO25" s="1123"/>
      <c r="QYP25" s="1124"/>
      <c r="QYQ25" s="1125"/>
      <c r="QYR25" s="1122"/>
      <c r="QYS25" s="1123"/>
      <c r="QYT25" s="1124"/>
      <c r="QYU25" s="1125"/>
      <c r="QYV25" s="1122"/>
      <c r="QYW25" s="1123"/>
      <c r="QYX25" s="1124"/>
      <c r="QYY25" s="1125"/>
      <c r="QYZ25" s="1122"/>
      <c r="QZA25" s="1123"/>
      <c r="QZB25" s="1124"/>
      <c r="QZC25" s="1125"/>
      <c r="QZD25" s="1122"/>
      <c r="QZE25" s="1123"/>
      <c r="QZF25" s="1124"/>
      <c r="QZG25" s="1125"/>
      <c r="QZH25" s="1122"/>
      <c r="QZI25" s="1123"/>
      <c r="QZJ25" s="1124"/>
      <c r="QZK25" s="1125"/>
      <c r="QZL25" s="1122"/>
      <c r="QZM25" s="1123"/>
      <c r="QZN25" s="1124"/>
      <c r="QZO25" s="1125"/>
      <c r="QZP25" s="1122"/>
      <c r="QZQ25" s="1123"/>
      <c r="QZR25" s="1124"/>
      <c r="QZS25" s="1125"/>
      <c r="QZT25" s="1122"/>
      <c r="QZU25" s="1123"/>
      <c r="QZV25" s="1124"/>
      <c r="QZW25" s="1125"/>
      <c r="QZX25" s="1122"/>
      <c r="QZY25" s="1123"/>
      <c r="QZZ25" s="1124"/>
      <c r="RAA25" s="1125"/>
      <c r="RAB25" s="1122"/>
      <c r="RAC25" s="1123"/>
      <c r="RAD25" s="1124"/>
      <c r="RAE25" s="1125"/>
      <c r="RAF25" s="1122"/>
      <c r="RAG25" s="1123"/>
      <c r="RAH25" s="1124"/>
      <c r="RAI25" s="1125"/>
      <c r="RAJ25" s="1122"/>
      <c r="RAK25" s="1123"/>
      <c r="RAL25" s="1124"/>
      <c r="RAM25" s="1125"/>
      <c r="RAN25" s="1122"/>
      <c r="RAO25" s="1123"/>
      <c r="RAP25" s="1124"/>
      <c r="RAQ25" s="1125"/>
      <c r="RAR25" s="1122"/>
      <c r="RAS25" s="1123"/>
      <c r="RAT25" s="1124"/>
      <c r="RAU25" s="1125"/>
      <c r="RAV25" s="1122"/>
      <c r="RAW25" s="1123"/>
      <c r="RAX25" s="1124"/>
      <c r="RAY25" s="1125"/>
      <c r="RAZ25" s="1122"/>
      <c r="RBA25" s="1123"/>
      <c r="RBB25" s="1124"/>
      <c r="RBC25" s="1125"/>
      <c r="RBD25" s="1122"/>
      <c r="RBE25" s="1123"/>
      <c r="RBF25" s="1124"/>
      <c r="RBG25" s="1125"/>
      <c r="RBH25" s="1122"/>
      <c r="RBI25" s="1123"/>
      <c r="RBJ25" s="1124"/>
      <c r="RBK25" s="1125"/>
      <c r="RBL25" s="1122"/>
      <c r="RBM25" s="1123"/>
      <c r="RBN25" s="1124"/>
      <c r="RBO25" s="1125"/>
      <c r="RBP25" s="1122"/>
      <c r="RBQ25" s="1123"/>
      <c r="RBR25" s="1124"/>
      <c r="RBS25" s="1125"/>
      <c r="RBT25" s="1122"/>
      <c r="RBU25" s="1123"/>
      <c r="RBV25" s="1124"/>
      <c r="RBW25" s="1125"/>
      <c r="RBX25" s="1122"/>
      <c r="RBY25" s="1123"/>
      <c r="RBZ25" s="1124"/>
      <c r="RCA25" s="1125"/>
      <c r="RCB25" s="1122"/>
      <c r="RCC25" s="1123"/>
      <c r="RCD25" s="1124"/>
      <c r="RCE25" s="1125"/>
      <c r="RCF25" s="1122"/>
      <c r="RCG25" s="1123"/>
      <c r="RCH25" s="1124"/>
      <c r="RCI25" s="1125"/>
      <c r="RCJ25" s="1122"/>
      <c r="RCK25" s="1123"/>
      <c r="RCL25" s="1124"/>
      <c r="RCM25" s="1125"/>
      <c r="RCN25" s="1122"/>
      <c r="RCO25" s="1123"/>
      <c r="RCP25" s="1124"/>
      <c r="RCQ25" s="1125"/>
      <c r="RCR25" s="1122"/>
      <c r="RCS25" s="1123"/>
      <c r="RCT25" s="1124"/>
      <c r="RCU25" s="1125"/>
      <c r="RCV25" s="1122"/>
      <c r="RCW25" s="1123"/>
      <c r="RCX25" s="1124"/>
      <c r="RCY25" s="1125"/>
      <c r="RCZ25" s="1122"/>
      <c r="RDA25" s="1123"/>
      <c r="RDB25" s="1124"/>
      <c r="RDC25" s="1125"/>
      <c r="RDD25" s="1122"/>
      <c r="RDE25" s="1123"/>
      <c r="RDF25" s="1124"/>
      <c r="RDG25" s="1125"/>
      <c r="RDH25" s="1122"/>
      <c r="RDI25" s="1123"/>
      <c r="RDJ25" s="1124"/>
      <c r="RDK25" s="1125"/>
      <c r="RDL25" s="1122"/>
      <c r="RDM25" s="1123"/>
      <c r="RDN25" s="1124"/>
      <c r="RDO25" s="1125"/>
      <c r="RDP25" s="1122"/>
      <c r="RDQ25" s="1123"/>
      <c r="RDR25" s="1124"/>
      <c r="RDS25" s="1125"/>
      <c r="RDT25" s="1122"/>
      <c r="RDU25" s="1123"/>
      <c r="RDV25" s="1124"/>
      <c r="RDW25" s="1125"/>
      <c r="RDX25" s="1122"/>
      <c r="RDY25" s="1123"/>
      <c r="RDZ25" s="1124"/>
      <c r="REA25" s="1125"/>
      <c r="REB25" s="1122"/>
      <c r="REC25" s="1123"/>
      <c r="RED25" s="1124"/>
      <c r="REE25" s="1125"/>
      <c r="REF25" s="1122"/>
      <c r="REG25" s="1123"/>
      <c r="REH25" s="1124"/>
      <c r="REI25" s="1125"/>
      <c r="REJ25" s="1122"/>
      <c r="REK25" s="1123"/>
      <c r="REL25" s="1124"/>
      <c r="REM25" s="1125"/>
      <c r="REN25" s="1122"/>
      <c r="REO25" s="1123"/>
      <c r="REP25" s="1124"/>
      <c r="REQ25" s="1125"/>
      <c r="RER25" s="1122"/>
      <c r="RES25" s="1123"/>
      <c r="RET25" s="1124"/>
      <c r="REU25" s="1125"/>
      <c r="REV25" s="1122"/>
      <c r="REW25" s="1123"/>
      <c r="REX25" s="1124"/>
      <c r="REY25" s="1125"/>
      <c r="REZ25" s="1122"/>
      <c r="RFA25" s="1123"/>
      <c r="RFB25" s="1124"/>
      <c r="RFC25" s="1125"/>
      <c r="RFD25" s="1122"/>
      <c r="RFE25" s="1123"/>
      <c r="RFF25" s="1124"/>
      <c r="RFG25" s="1125"/>
      <c r="RFH25" s="1122"/>
      <c r="RFI25" s="1123"/>
      <c r="RFJ25" s="1124"/>
      <c r="RFK25" s="1125"/>
      <c r="RFL25" s="1122"/>
      <c r="RFM25" s="1123"/>
      <c r="RFN25" s="1124"/>
      <c r="RFO25" s="1125"/>
      <c r="RFP25" s="1122"/>
      <c r="RFQ25" s="1123"/>
      <c r="RFR25" s="1124"/>
      <c r="RFS25" s="1125"/>
      <c r="RFT25" s="1122"/>
      <c r="RFU25" s="1123"/>
      <c r="RFV25" s="1124"/>
      <c r="RFW25" s="1125"/>
      <c r="RFX25" s="1122"/>
      <c r="RFY25" s="1123"/>
      <c r="RFZ25" s="1124"/>
      <c r="RGA25" s="1125"/>
      <c r="RGB25" s="1122"/>
      <c r="RGC25" s="1123"/>
      <c r="RGD25" s="1124"/>
      <c r="RGE25" s="1125"/>
      <c r="RGF25" s="1122"/>
      <c r="RGG25" s="1123"/>
      <c r="RGH25" s="1124"/>
      <c r="RGI25" s="1125"/>
      <c r="RGJ25" s="1122"/>
      <c r="RGK25" s="1123"/>
      <c r="RGL25" s="1124"/>
      <c r="RGM25" s="1125"/>
      <c r="RGN25" s="1122"/>
      <c r="RGO25" s="1123"/>
      <c r="RGP25" s="1124"/>
      <c r="RGQ25" s="1125"/>
      <c r="RGR25" s="1122"/>
      <c r="RGS25" s="1123"/>
      <c r="RGT25" s="1124"/>
      <c r="RGU25" s="1125"/>
      <c r="RGV25" s="1122"/>
      <c r="RGW25" s="1123"/>
      <c r="RGX25" s="1124"/>
      <c r="RGY25" s="1125"/>
      <c r="RGZ25" s="1122"/>
      <c r="RHA25" s="1123"/>
      <c r="RHB25" s="1124"/>
      <c r="RHC25" s="1125"/>
      <c r="RHD25" s="1122"/>
      <c r="RHE25" s="1123"/>
      <c r="RHF25" s="1124"/>
      <c r="RHG25" s="1125"/>
      <c r="RHH25" s="1122"/>
      <c r="RHI25" s="1123"/>
      <c r="RHJ25" s="1124"/>
      <c r="RHK25" s="1125"/>
      <c r="RHL25" s="1122"/>
      <c r="RHM25" s="1123"/>
      <c r="RHN25" s="1124"/>
      <c r="RHO25" s="1125"/>
      <c r="RHP25" s="1122"/>
      <c r="RHQ25" s="1123"/>
      <c r="RHR25" s="1124"/>
      <c r="RHS25" s="1125"/>
      <c r="RHT25" s="1122"/>
      <c r="RHU25" s="1123"/>
      <c r="RHV25" s="1124"/>
      <c r="RHW25" s="1125"/>
      <c r="RHX25" s="1122"/>
      <c r="RHY25" s="1123"/>
      <c r="RHZ25" s="1124"/>
      <c r="RIA25" s="1125"/>
      <c r="RIB25" s="1122"/>
      <c r="RIC25" s="1123"/>
      <c r="RID25" s="1124"/>
      <c r="RIE25" s="1125"/>
      <c r="RIF25" s="1122"/>
      <c r="RIG25" s="1123"/>
      <c r="RIH25" s="1124"/>
      <c r="RII25" s="1125"/>
      <c r="RIJ25" s="1122"/>
      <c r="RIK25" s="1123"/>
      <c r="RIL25" s="1124"/>
      <c r="RIM25" s="1125"/>
      <c r="RIN25" s="1122"/>
      <c r="RIO25" s="1123"/>
      <c r="RIP25" s="1124"/>
      <c r="RIQ25" s="1125"/>
      <c r="RIR25" s="1122"/>
      <c r="RIS25" s="1123"/>
      <c r="RIT25" s="1124"/>
      <c r="RIU25" s="1125"/>
      <c r="RIV25" s="1122"/>
      <c r="RIW25" s="1123"/>
      <c r="RIX25" s="1124"/>
      <c r="RIY25" s="1125"/>
      <c r="RIZ25" s="1122"/>
      <c r="RJA25" s="1123"/>
      <c r="RJB25" s="1124"/>
      <c r="RJC25" s="1125"/>
      <c r="RJD25" s="1122"/>
      <c r="RJE25" s="1123"/>
      <c r="RJF25" s="1124"/>
      <c r="RJG25" s="1125"/>
      <c r="RJH25" s="1122"/>
      <c r="RJI25" s="1123"/>
      <c r="RJJ25" s="1124"/>
      <c r="RJK25" s="1125"/>
      <c r="RJL25" s="1122"/>
      <c r="RJM25" s="1123"/>
      <c r="RJN25" s="1124"/>
      <c r="RJO25" s="1125"/>
      <c r="RJP25" s="1122"/>
      <c r="RJQ25" s="1123"/>
      <c r="RJR25" s="1124"/>
      <c r="RJS25" s="1125"/>
      <c r="RJT25" s="1122"/>
      <c r="RJU25" s="1123"/>
      <c r="RJV25" s="1124"/>
      <c r="RJW25" s="1125"/>
      <c r="RJX25" s="1122"/>
      <c r="RJY25" s="1123"/>
      <c r="RJZ25" s="1124"/>
      <c r="RKA25" s="1125"/>
      <c r="RKB25" s="1122"/>
      <c r="RKC25" s="1123"/>
      <c r="RKD25" s="1124"/>
      <c r="RKE25" s="1125"/>
      <c r="RKF25" s="1122"/>
      <c r="RKG25" s="1123"/>
      <c r="RKH25" s="1124"/>
      <c r="RKI25" s="1125"/>
      <c r="RKJ25" s="1122"/>
      <c r="RKK25" s="1123"/>
      <c r="RKL25" s="1124"/>
      <c r="RKM25" s="1125"/>
      <c r="RKN25" s="1122"/>
      <c r="RKO25" s="1123"/>
      <c r="RKP25" s="1124"/>
      <c r="RKQ25" s="1125"/>
      <c r="RKR25" s="1122"/>
      <c r="RKS25" s="1123"/>
      <c r="RKT25" s="1124"/>
      <c r="RKU25" s="1125"/>
      <c r="RKV25" s="1122"/>
      <c r="RKW25" s="1123"/>
      <c r="RKX25" s="1124"/>
      <c r="RKY25" s="1125"/>
      <c r="RKZ25" s="1122"/>
      <c r="RLA25" s="1123"/>
      <c r="RLB25" s="1124"/>
      <c r="RLC25" s="1125"/>
      <c r="RLD25" s="1122"/>
      <c r="RLE25" s="1123"/>
      <c r="RLF25" s="1124"/>
      <c r="RLG25" s="1125"/>
      <c r="RLH25" s="1122"/>
      <c r="RLI25" s="1123"/>
      <c r="RLJ25" s="1124"/>
      <c r="RLK25" s="1125"/>
      <c r="RLL25" s="1122"/>
      <c r="RLM25" s="1123"/>
      <c r="RLN25" s="1124"/>
      <c r="RLO25" s="1125"/>
      <c r="RLP25" s="1122"/>
      <c r="RLQ25" s="1123"/>
      <c r="RLR25" s="1124"/>
      <c r="RLS25" s="1125"/>
      <c r="RLT25" s="1122"/>
      <c r="RLU25" s="1123"/>
      <c r="RLV25" s="1124"/>
      <c r="RLW25" s="1125"/>
      <c r="RLX25" s="1122"/>
      <c r="RLY25" s="1123"/>
      <c r="RLZ25" s="1124"/>
      <c r="RMA25" s="1125"/>
      <c r="RMB25" s="1122"/>
      <c r="RMC25" s="1123"/>
      <c r="RMD25" s="1124"/>
      <c r="RME25" s="1125"/>
      <c r="RMF25" s="1122"/>
      <c r="RMG25" s="1123"/>
      <c r="RMH25" s="1124"/>
      <c r="RMI25" s="1125"/>
      <c r="RMJ25" s="1122"/>
      <c r="RMK25" s="1123"/>
      <c r="RML25" s="1124"/>
      <c r="RMM25" s="1125"/>
      <c r="RMN25" s="1122"/>
      <c r="RMO25" s="1123"/>
      <c r="RMP25" s="1124"/>
      <c r="RMQ25" s="1125"/>
      <c r="RMR25" s="1122"/>
      <c r="RMS25" s="1123"/>
      <c r="RMT25" s="1124"/>
      <c r="RMU25" s="1125"/>
      <c r="RMV25" s="1122"/>
      <c r="RMW25" s="1123"/>
      <c r="RMX25" s="1124"/>
      <c r="RMY25" s="1125"/>
      <c r="RMZ25" s="1122"/>
      <c r="RNA25" s="1123"/>
      <c r="RNB25" s="1124"/>
      <c r="RNC25" s="1125"/>
      <c r="RND25" s="1122"/>
      <c r="RNE25" s="1123"/>
      <c r="RNF25" s="1124"/>
      <c r="RNG25" s="1125"/>
      <c r="RNH25" s="1122"/>
      <c r="RNI25" s="1123"/>
      <c r="RNJ25" s="1124"/>
      <c r="RNK25" s="1125"/>
      <c r="RNL25" s="1122"/>
      <c r="RNM25" s="1123"/>
      <c r="RNN25" s="1124"/>
      <c r="RNO25" s="1125"/>
      <c r="RNP25" s="1122"/>
      <c r="RNQ25" s="1123"/>
      <c r="RNR25" s="1124"/>
      <c r="RNS25" s="1125"/>
      <c r="RNT25" s="1122"/>
      <c r="RNU25" s="1123"/>
      <c r="RNV25" s="1124"/>
      <c r="RNW25" s="1125"/>
      <c r="RNX25" s="1122"/>
      <c r="RNY25" s="1123"/>
      <c r="RNZ25" s="1124"/>
      <c r="ROA25" s="1125"/>
      <c r="ROB25" s="1122"/>
      <c r="ROC25" s="1123"/>
      <c r="ROD25" s="1124"/>
      <c r="ROE25" s="1125"/>
      <c r="ROF25" s="1122"/>
      <c r="ROG25" s="1123"/>
      <c r="ROH25" s="1124"/>
      <c r="ROI25" s="1125"/>
      <c r="ROJ25" s="1122"/>
      <c r="ROK25" s="1123"/>
      <c r="ROL25" s="1124"/>
      <c r="ROM25" s="1125"/>
      <c r="RON25" s="1122"/>
      <c r="ROO25" s="1123"/>
      <c r="ROP25" s="1124"/>
      <c r="ROQ25" s="1125"/>
      <c r="ROR25" s="1122"/>
      <c r="ROS25" s="1123"/>
      <c r="ROT25" s="1124"/>
      <c r="ROU25" s="1125"/>
      <c r="ROV25" s="1122"/>
      <c r="ROW25" s="1123"/>
      <c r="ROX25" s="1124"/>
      <c r="ROY25" s="1125"/>
      <c r="ROZ25" s="1122"/>
      <c r="RPA25" s="1123"/>
      <c r="RPB25" s="1124"/>
      <c r="RPC25" s="1125"/>
      <c r="RPD25" s="1122"/>
      <c r="RPE25" s="1123"/>
      <c r="RPF25" s="1124"/>
      <c r="RPG25" s="1125"/>
      <c r="RPH25" s="1122"/>
      <c r="RPI25" s="1123"/>
      <c r="RPJ25" s="1124"/>
      <c r="RPK25" s="1125"/>
      <c r="RPL25" s="1122"/>
      <c r="RPM25" s="1123"/>
      <c r="RPN25" s="1124"/>
      <c r="RPO25" s="1125"/>
      <c r="RPP25" s="1122"/>
      <c r="RPQ25" s="1123"/>
      <c r="RPR25" s="1124"/>
      <c r="RPS25" s="1125"/>
      <c r="RPT25" s="1122"/>
      <c r="RPU25" s="1123"/>
      <c r="RPV25" s="1124"/>
      <c r="RPW25" s="1125"/>
      <c r="RPX25" s="1122"/>
      <c r="RPY25" s="1123"/>
      <c r="RPZ25" s="1124"/>
      <c r="RQA25" s="1125"/>
      <c r="RQB25" s="1122"/>
      <c r="RQC25" s="1123"/>
      <c r="RQD25" s="1124"/>
      <c r="RQE25" s="1125"/>
      <c r="RQF25" s="1122"/>
      <c r="RQG25" s="1123"/>
      <c r="RQH25" s="1124"/>
      <c r="RQI25" s="1125"/>
      <c r="RQJ25" s="1122"/>
      <c r="RQK25" s="1123"/>
      <c r="RQL25" s="1124"/>
      <c r="RQM25" s="1125"/>
      <c r="RQN25" s="1122"/>
      <c r="RQO25" s="1123"/>
      <c r="RQP25" s="1124"/>
      <c r="RQQ25" s="1125"/>
      <c r="RQR25" s="1122"/>
      <c r="RQS25" s="1123"/>
      <c r="RQT25" s="1124"/>
      <c r="RQU25" s="1125"/>
      <c r="RQV25" s="1122"/>
      <c r="RQW25" s="1123"/>
      <c r="RQX25" s="1124"/>
      <c r="RQY25" s="1125"/>
      <c r="RQZ25" s="1122"/>
      <c r="RRA25" s="1123"/>
      <c r="RRB25" s="1124"/>
      <c r="RRC25" s="1125"/>
      <c r="RRD25" s="1122"/>
      <c r="RRE25" s="1123"/>
      <c r="RRF25" s="1124"/>
      <c r="RRG25" s="1125"/>
      <c r="RRH25" s="1122"/>
      <c r="RRI25" s="1123"/>
      <c r="RRJ25" s="1124"/>
      <c r="RRK25" s="1125"/>
      <c r="RRL25" s="1122"/>
      <c r="RRM25" s="1123"/>
      <c r="RRN25" s="1124"/>
      <c r="RRO25" s="1125"/>
      <c r="RRP25" s="1122"/>
      <c r="RRQ25" s="1123"/>
      <c r="RRR25" s="1124"/>
      <c r="RRS25" s="1125"/>
      <c r="RRT25" s="1122"/>
      <c r="RRU25" s="1123"/>
      <c r="RRV25" s="1124"/>
      <c r="RRW25" s="1125"/>
      <c r="RRX25" s="1122"/>
      <c r="RRY25" s="1123"/>
      <c r="RRZ25" s="1124"/>
      <c r="RSA25" s="1125"/>
      <c r="RSB25" s="1122"/>
      <c r="RSC25" s="1123"/>
      <c r="RSD25" s="1124"/>
      <c r="RSE25" s="1125"/>
      <c r="RSF25" s="1122"/>
      <c r="RSG25" s="1123"/>
      <c r="RSH25" s="1124"/>
      <c r="RSI25" s="1125"/>
      <c r="RSJ25" s="1122"/>
      <c r="RSK25" s="1123"/>
      <c r="RSL25" s="1124"/>
      <c r="RSM25" s="1125"/>
      <c r="RSN25" s="1122"/>
      <c r="RSO25" s="1123"/>
      <c r="RSP25" s="1124"/>
      <c r="RSQ25" s="1125"/>
      <c r="RSR25" s="1122"/>
      <c r="RSS25" s="1123"/>
      <c r="RST25" s="1124"/>
      <c r="RSU25" s="1125"/>
      <c r="RSV25" s="1122"/>
      <c r="RSW25" s="1123"/>
      <c r="RSX25" s="1124"/>
      <c r="RSY25" s="1125"/>
      <c r="RSZ25" s="1122"/>
      <c r="RTA25" s="1123"/>
      <c r="RTB25" s="1124"/>
      <c r="RTC25" s="1125"/>
      <c r="RTD25" s="1122"/>
      <c r="RTE25" s="1123"/>
      <c r="RTF25" s="1124"/>
      <c r="RTG25" s="1125"/>
      <c r="RTH25" s="1122"/>
      <c r="RTI25" s="1123"/>
      <c r="RTJ25" s="1124"/>
      <c r="RTK25" s="1125"/>
      <c r="RTL25" s="1122"/>
      <c r="RTM25" s="1123"/>
      <c r="RTN25" s="1124"/>
      <c r="RTO25" s="1125"/>
      <c r="RTP25" s="1122"/>
      <c r="RTQ25" s="1123"/>
      <c r="RTR25" s="1124"/>
      <c r="RTS25" s="1125"/>
      <c r="RTT25" s="1122"/>
      <c r="RTU25" s="1123"/>
      <c r="RTV25" s="1124"/>
      <c r="RTW25" s="1125"/>
      <c r="RTX25" s="1122"/>
      <c r="RTY25" s="1123"/>
      <c r="RTZ25" s="1124"/>
      <c r="RUA25" s="1125"/>
      <c r="RUB25" s="1122"/>
      <c r="RUC25" s="1123"/>
      <c r="RUD25" s="1124"/>
      <c r="RUE25" s="1125"/>
      <c r="RUF25" s="1122"/>
      <c r="RUG25" s="1123"/>
      <c r="RUH25" s="1124"/>
      <c r="RUI25" s="1125"/>
      <c r="RUJ25" s="1122"/>
      <c r="RUK25" s="1123"/>
      <c r="RUL25" s="1124"/>
      <c r="RUM25" s="1125"/>
      <c r="RUN25" s="1122"/>
      <c r="RUO25" s="1123"/>
      <c r="RUP25" s="1124"/>
      <c r="RUQ25" s="1125"/>
      <c r="RUR25" s="1122"/>
      <c r="RUS25" s="1123"/>
      <c r="RUT25" s="1124"/>
      <c r="RUU25" s="1125"/>
      <c r="RUV25" s="1122"/>
      <c r="RUW25" s="1123"/>
      <c r="RUX25" s="1124"/>
      <c r="RUY25" s="1125"/>
      <c r="RUZ25" s="1122"/>
      <c r="RVA25" s="1123"/>
      <c r="RVB25" s="1124"/>
      <c r="RVC25" s="1125"/>
      <c r="RVD25" s="1122"/>
      <c r="RVE25" s="1123"/>
      <c r="RVF25" s="1124"/>
      <c r="RVG25" s="1125"/>
      <c r="RVH25" s="1122"/>
      <c r="RVI25" s="1123"/>
      <c r="RVJ25" s="1124"/>
      <c r="RVK25" s="1125"/>
      <c r="RVL25" s="1122"/>
      <c r="RVM25" s="1123"/>
      <c r="RVN25" s="1124"/>
      <c r="RVO25" s="1125"/>
      <c r="RVP25" s="1122"/>
      <c r="RVQ25" s="1123"/>
      <c r="RVR25" s="1124"/>
      <c r="RVS25" s="1125"/>
      <c r="RVT25" s="1122"/>
      <c r="RVU25" s="1123"/>
      <c r="RVV25" s="1124"/>
      <c r="RVW25" s="1125"/>
      <c r="RVX25" s="1122"/>
      <c r="RVY25" s="1123"/>
      <c r="RVZ25" s="1124"/>
      <c r="RWA25" s="1125"/>
      <c r="RWB25" s="1122"/>
      <c r="RWC25" s="1123"/>
      <c r="RWD25" s="1124"/>
      <c r="RWE25" s="1125"/>
      <c r="RWF25" s="1122"/>
      <c r="RWG25" s="1123"/>
      <c r="RWH25" s="1124"/>
      <c r="RWI25" s="1125"/>
      <c r="RWJ25" s="1122"/>
      <c r="RWK25" s="1123"/>
      <c r="RWL25" s="1124"/>
      <c r="RWM25" s="1125"/>
      <c r="RWN25" s="1122"/>
      <c r="RWO25" s="1123"/>
      <c r="RWP25" s="1124"/>
      <c r="RWQ25" s="1125"/>
      <c r="RWR25" s="1122"/>
      <c r="RWS25" s="1123"/>
      <c r="RWT25" s="1124"/>
      <c r="RWU25" s="1125"/>
      <c r="RWV25" s="1122"/>
      <c r="RWW25" s="1123"/>
      <c r="RWX25" s="1124"/>
      <c r="RWY25" s="1125"/>
      <c r="RWZ25" s="1122"/>
      <c r="RXA25" s="1123"/>
      <c r="RXB25" s="1124"/>
      <c r="RXC25" s="1125"/>
      <c r="RXD25" s="1122"/>
      <c r="RXE25" s="1123"/>
      <c r="RXF25" s="1124"/>
      <c r="RXG25" s="1125"/>
      <c r="RXH25" s="1122"/>
      <c r="RXI25" s="1123"/>
      <c r="RXJ25" s="1124"/>
      <c r="RXK25" s="1125"/>
      <c r="RXL25" s="1122"/>
      <c r="RXM25" s="1123"/>
      <c r="RXN25" s="1124"/>
      <c r="RXO25" s="1125"/>
      <c r="RXP25" s="1122"/>
      <c r="RXQ25" s="1123"/>
      <c r="RXR25" s="1124"/>
      <c r="RXS25" s="1125"/>
      <c r="RXT25" s="1122"/>
      <c r="RXU25" s="1123"/>
      <c r="RXV25" s="1124"/>
      <c r="RXW25" s="1125"/>
      <c r="RXX25" s="1122"/>
      <c r="RXY25" s="1123"/>
      <c r="RXZ25" s="1124"/>
      <c r="RYA25" s="1125"/>
      <c r="RYB25" s="1122"/>
      <c r="RYC25" s="1123"/>
      <c r="RYD25" s="1124"/>
      <c r="RYE25" s="1125"/>
      <c r="RYF25" s="1122"/>
      <c r="RYG25" s="1123"/>
      <c r="RYH25" s="1124"/>
      <c r="RYI25" s="1125"/>
      <c r="RYJ25" s="1122"/>
      <c r="RYK25" s="1123"/>
      <c r="RYL25" s="1124"/>
      <c r="RYM25" s="1125"/>
      <c r="RYN25" s="1122"/>
      <c r="RYO25" s="1123"/>
      <c r="RYP25" s="1124"/>
      <c r="RYQ25" s="1125"/>
      <c r="RYR25" s="1122"/>
      <c r="RYS25" s="1123"/>
      <c r="RYT25" s="1124"/>
      <c r="RYU25" s="1125"/>
      <c r="RYV25" s="1122"/>
      <c r="RYW25" s="1123"/>
      <c r="RYX25" s="1124"/>
      <c r="RYY25" s="1125"/>
      <c r="RYZ25" s="1122"/>
      <c r="RZA25" s="1123"/>
      <c r="RZB25" s="1124"/>
      <c r="RZC25" s="1125"/>
      <c r="RZD25" s="1122"/>
      <c r="RZE25" s="1123"/>
      <c r="RZF25" s="1124"/>
      <c r="RZG25" s="1125"/>
      <c r="RZH25" s="1122"/>
      <c r="RZI25" s="1123"/>
      <c r="RZJ25" s="1124"/>
      <c r="RZK25" s="1125"/>
      <c r="RZL25" s="1122"/>
      <c r="RZM25" s="1123"/>
      <c r="RZN25" s="1124"/>
      <c r="RZO25" s="1125"/>
      <c r="RZP25" s="1122"/>
      <c r="RZQ25" s="1123"/>
      <c r="RZR25" s="1124"/>
      <c r="RZS25" s="1125"/>
      <c r="RZT25" s="1122"/>
      <c r="RZU25" s="1123"/>
      <c r="RZV25" s="1124"/>
      <c r="RZW25" s="1125"/>
      <c r="RZX25" s="1122"/>
      <c r="RZY25" s="1123"/>
      <c r="RZZ25" s="1124"/>
      <c r="SAA25" s="1125"/>
      <c r="SAB25" s="1122"/>
      <c r="SAC25" s="1123"/>
      <c r="SAD25" s="1124"/>
      <c r="SAE25" s="1125"/>
      <c r="SAF25" s="1122"/>
      <c r="SAG25" s="1123"/>
      <c r="SAH25" s="1124"/>
      <c r="SAI25" s="1125"/>
      <c r="SAJ25" s="1122"/>
      <c r="SAK25" s="1123"/>
      <c r="SAL25" s="1124"/>
      <c r="SAM25" s="1125"/>
      <c r="SAN25" s="1122"/>
      <c r="SAO25" s="1123"/>
      <c r="SAP25" s="1124"/>
      <c r="SAQ25" s="1125"/>
      <c r="SAR25" s="1122"/>
      <c r="SAS25" s="1123"/>
      <c r="SAT25" s="1124"/>
      <c r="SAU25" s="1125"/>
      <c r="SAV25" s="1122"/>
      <c r="SAW25" s="1123"/>
      <c r="SAX25" s="1124"/>
      <c r="SAY25" s="1125"/>
      <c r="SAZ25" s="1122"/>
      <c r="SBA25" s="1123"/>
      <c r="SBB25" s="1124"/>
      <c r="SBC25" s="1125"/>
      <c r="SBD25" s="1122"/>
      <c r="SBE25" s="1123"/>
      <c r="SBF25" s="1124"/>
      <c r="SBG25" s="1125"/>
      <c r="SBH25" s="1122"/>
      <c r="SBI25" s="1123"/>
      <c r="SBJ25" s="1124"/>
      <c r="SBK25" s="1125"/>
      <c r="SBL25" s="1122"/>
      <c r="SBM25" s="1123"/>
      <c r="SBN25" s="1124"/>
      <c r="SBO25" s="1125"/>
      <c r="SBP25" s="1122"/>
      <c r="SBQ25" s="1123"/>
      <c r="SBR25" s="1124"/>
      <c r="SBS25" s="1125"/>
      <c r="SBT25" s="1122"/>
      <c r="SBU25" s="1123"/>
      <c r="SBV25" s="1124"/>
      <c r="SBW25" s="1125"/>
      <c r="SBX25" s="1122"/>
      <c r="SBY25" s="1123"/>
      <c r="SBZ25" s="1124"/>
      <c r="SCA25" s="1125"/>
      <c r="SCB25" s="1122"/>
      <c r="SCC25" s="1123"/>
      <c r="SCD25" s="1124"/>
      <c r="SCE25" s="1125"/>
      <c r="SCF25" s="1122"/>
      <c r="SCG25" s="1123"/>
      <c r="SCH25" s="1124"/>
      <c r="SCI25" s="1125"/>
      <c r="SCJ25" s="1122"/>
      <c r="SCK25" s="1123"/>
      <c r="SCL25" s="1124"/>
      <c r="SCM25" s="1125"/>
      <c r="SCN25" s="1122"/>
      <c r="SCO25" s="1123"/>
      <c r="SCP25" s="1124"/>
      <c r="SCQ25" s="1125"/>
      <c r="SCR25" s="1122"/>
      <c r="SCS25" s="1123"/>
      <c r="SCT25" s="1124"/>
      <c r="SCU25" s="1125"/>
      <c r="SCV25" s="1122"/>
      <c r="SCW25" s="1123"/>
      <c r="SCX25" s="1124"/>
      <c r="SCY25" s="1125"/>
      <c r="SCZ25" s="1122"/>
      <c r="SDA25" s="1123"/>
      <c r="SDB25" s="1124"/>
      <c r="SDC25" s="1125"/>
      <c r="SDD25" s="1122"/>
      <c r="SDE25" s="1123"/>
      <c r="SDF25" s="1124"/>
      <c r="SDG25" s="1125"/>
      <c r="SDH25" s="1122"/>
      <c r="SDI25" s="1123"/>
      <c r="SDJ25" s="1124"/>
      <c r="SDK25" s="1125"/>
      <c r="SDL25" s="1122"/>
      <c r="SDM25" s="1123"/>
      <c r="SDN25" s="1124"/>
      <c r="SDO25" s="1125"/>
      <c r="SDP25" s="1122"/>
      <c r="SDQ25" s="1123"/>
      <c r="SDR25" s="1124"/>
      <c r="SDS25" s="1125"/>
      <c r="SDT25" s="1122"/>
      <c r="SDU25" s="1123"/>
      <c r="SDV25" s="1124"/>
      <c r="SDW25" s="1125"/>
      <c r="SDX25" s="1122"/>
      <c r="SDY25" s="1123"/>
      <c r="SDZ25" s="1124"/>
      <c r="SEA25" s="1125"/>
      <c r="SEB25" s="1122"/>
      <c r="SEC25" s="1123"/>
      <c r="SED25" s="1124"/>
      <c r="SEE25" s="1125"/>
      <c r="SEF25" s="1122"/>
      <c r="SEG25" s="1123"/>
      <c r="SEH25" s="1124"/>
      <c r="SEI25" s="1125"/>
      <c r="SEJ25" s="1122"/>
      <c r="SEK25" s="1123"/>
      <c r="SEL25" s="1124"/>
      <c r="SEM25" s="1125"/>
      <c r="SEN25" s="1122"/>
      <c r="SEO25" s="1123"/>
      <c r="SEP25" s="1124"/>
      <c r="SEQ25" s="1125"/>
      <c r="SER25" s="1122"/>
      <c r="SES25" s="1123"/>
      <c r="SET25" s="1124"/>
      <c r="SEU25" s="1125"/>
      <c r="SEV25" s="1122"/>
      <c r="SEW25" s="1123"/>
      <c r="SEX25" s="1124"/>
      <c r="SEY25" s="1125"/>
      <c r="SEZ25" s="1122"/>
      <c r="SFA25" s="1123"/>
      <c r="SFB25" s="1124"/>
      <c r="SFC25" s="1125"/>
      <c r="SFD25" s="1122"/>
      <c r="SFE25" s="1123"/>
      <c r="SFF25" s="1124"/>
      <c r="SFG25" s="1125"/>
      <c r="SFH25" s="1122"/>
      <c r="SFI25" s="1123"/>
      <c r="SFJ25" s="1124"/>
      <c r="SFK25" s="1125"/>
      <c r="SFL25" s="1122"/>
      <c r="SFM25" s="1123"/>
      <c r="SFN25" s="1124"/>
      <c r="SFO25" s="1125"/>
      <c r="SFP25" s="1122"/>
      <c r="SFQ25" s="1123"/>
      <c r="SFR25" s="1124"/>
      <c r="SFS25" s="1125"/>
      <c r="SFT25" s="1122"/>
      <c r="SFU25" s="1123"/>
      <c r="SFV25" s="1124"/>
      <c r="SFW25" s="1125"/>
      <c r="SFX25" s="1122"/>
      <c r="SFY25" s="1123"/>
      <c r="SFZ25" s="1124"/>
      <c r="SGA25" s="1125"/>
      <c r="SGB25" s="1122"/>
      <c r="SGC25" s="1123"/>
      <c r="SGD25" s="1124"/>
      <c r="SGE25" s="1125"/>
      <c r="SGF25" s="1122"/>
      <c r="SGG25" s="1123"/>
      <c r="SGH25" s="1124"/>
      <c r="SGI25" s="1125"/>
      <c r="SGJ25" s="1122"/>
      <c r="SGK25" s="1123"/>
      <c r="SGL25" s="1124"/>
      <c r="SGM25" s="1125"/>
      <c r="SGN25" s="1122"/>
      <c r="SGO25" s="1123"/>
      <c r="SGP25" s="1124"/>
      <c r="SGQ25" s="1125"/>
      <c r="SGR25" s="1122"/>
      <c r="SGS25" s="1123"/>
      <c r="SGT25" s="1124"/>
      <c r="SGU25" s="1125"/>
      <c r="SGV25" s="1122"/>
      <c r="SGW25" s="1123"/>
      <c r="SGX25" s="1124"/>
      <c r="SGY25" s="1125"/>
      <c r="SGZ25" s="1122"/>
      <c r="SHA25" s="1123"/>
      <c r="SHB25" s="1124"/>
      <c r="SHC25" s="1125"/>
      <c r="SHD25" s="1122"/>
      <c r="SHE25" s="1123"/>
      <c r="SHF25" s="1124"/>
      <c r="SHG25" s="1125"/>
      <c r="SHH25" s="1122"/>
      <c r="SHI25" s="1123"/>
      <c r="SHJ25" s="1124"/>
      <c r="SHK25" s="1125"/>
      <c r="SHL25" s="1122"/>
      <c r="SHM25" s="1123"/>
      <c r="SHN25" s="1124"/>
      <c r="SHO25" s="1125"/>
      <c r="SHP25" s="1122"/>
      <c r="SHQ25" s="1123"/>
      <c r="SHR25" s="1124"/>
      <c r="SHS25" s="1125"/>
      <c r="SHT25" s="1122"/>
      <c r="SHU25" s="1123"/>
      <c r="SHV25" s="1124"/>
      <c r="SHW25" s="1125"/>
      <c r="SHX25" s="1122"/>
      <c r="SHY25" s="1123"/>
      <c r="SHZ25" s="1124"/>
      <c r="SIA25" s="1125"/>
      <c r="SIB25" s="1122"/>
      <c r="SIC25" s="1123"/>
      <c r="SID25" s="1124"/>
      <c r="SIE25" s="1125"/>
      <c r="SIF25" s="1122"/>
      <c r="SIG25" s="1123"/>
      <c r="SIH25" s="1124"/>
      <c r="SII25" s="1125"/>
      <c r="SIJ25" s="1122"/>
      <c r="SIK25" s="1123"/>
      <c r="SIL25" s="1124"/>
      <c r="SIM25" s="1125"/>
      <c r="SIN25" s="1122"/>
      <c r="SIO25" s="1123"/>
      <c r="SIP25" s="1124"/>
      <c r="SIQ25" s="1125"/>
      <c r="SIR25" s="1122"/>
      <c r="SIS25" s="1123"/>
      <c r="SIT25" s="1124"/>
      <c r="SIU25" s="1125"/>
      <c r="SIV25" s="1122"/>
      <c r="SIW25" s="1123"/>
      <c r="SIX25" s="1124"/>
      <c r="SIY25" s="1125"/>
      <c r="SIZ25" s="1122"/>
      <c r="SJA25" s="1123"/>
      <c r="SJB25" s="1124"/>
      <c r="SJC25" s="1125"/>
      <c r="SJD25" s="1122"/>
      <c r="SJE25" s="1123"/>
      <c r="SJF25" s="1124"/>
      <c r="SJG25" s="1125"/>
      <c r="SJH25" s="1122"/>
      <c r="SJI25" s="1123"/>
      <c r="SJJ25" s="1124"/>
      <c r="SJK25" s="1125"/>
      <c r="SJL25" s="1122"/>
      <c r="SJM25" s="1123"/>
      <c r="SJN25" s="1124"/>
      <c r="SJO25" s="1125"/>
      <c r="SJP25" s="1122"/>
      <c r="SJQ25" s="1123"/>
      <c r="SJR25" s="1124"/>
      <c r="SJS25" s="1125"/>
      <c r="SJT25" s="1122"/>
      <c r="SJU25" s="1123"/>
      <c r="SJV25" s="1124"/>
      <c r="SJW25" s="1125"/>
      <c r="SJX25" s="1122"/>
      <c r="SJY25" s="1123"/>
      <c r="SJZ25" s="1124"/>
      <c r="SKA25" s="1125"/>
      <c r="SKB25" s="1122"/>
      <c r="SKC25" s="1123"/>
      <c r="SKD25" s="1124"/>
      <c r="SKE25" s="1125"/>
      <c r="SKF25" s="1122"/>
      <c r="SKG25" s="1123"/>
      <c r="SKH25" s="1124"/>
      <c r="SKI25" s="1125"/>
      <c r="SKJ25" s="1122"/>
      <c r="SKK25" s="1123"/>
      <c r="SKL25" s="1124"/>
      <c r="SKM25" s="1125"/>
      <c r="SKN25" s="1122"/>
      <c r="SKO25" s="1123"/>
      <c r="SKP25" s="1124"/>
      <c r="SKQ25" s="1125"/>
      <c r="SKR25" s="1122"/>
      <c r="SKS25" s="1123"/>
      <c r="SKT25" s="1124"/>
      <c r="SKU25" s="1125"/>
      <c r="SKV25" s="1122"/>
      <c r="SKW25" s="1123"/>
      <c r="SKX25" s="1124"/>
      <c r="SKY25" s="1125"/>
      <c r="SKZ25" s="1122"/>
      <c r="SLA25" s="1123"/>
      <c r="SLB25" s="1124"/>
      <c r="SLC25" s="1125"/>
      <c r="SLD25" s="1122"/>
      <c r="SLE25" s="1123"/>
      <c r="SLF25" s="1124"/>
      <c r="SLG25" s="1125"/>
      <c r="SLH25" s="1122"/>
      <c r="SLI25" s="1123"/>
      <c r="SLJ25" s="1124"/>
      <c r="SLK25" s="1125"/>
      <c r="SLL25" s="1122"/>
      <c r="SLM25" s="1123"/>
      <c r="SLN25" s="1124"/>
      <c r="SLO25" s="1125"/>
      <c r="SLP25" s="1122"/>
      <c r="SLQ25" s="1123"/>
      <c r="SLR25" s="1124"/>
      <c r="SLS25" s="1125"/>
      <c r="SLT25" s="1122"/>
      <c r="SLU25" s="1123"/>
      <c r="SLV25" s="1124"/>
      <c r="SLW25" s="1125"/>
      <c r="SLX25" s="1122"/>
      <c r="SLY25" s="1123"/>
      <c r="SLZ25" s="1124"/>
      <c r="SMA25" s="1125"/>
      <c r="SMB25" s="1122"/>
      <c r="SMC25" s="1123"/>
      <c r="SMD25" s="1124"/>
      <c r="SME25" s="1125"/>
      <c r="SMF25" s="1122"/>
      <c r="SMG25" s="1123"/>
      <c r="SMH25" s="1124"/>
      <c r="SMI25" s="1125"/>
      <c r="SMJ25" s="1122"/>
      <c r="SMK25" s="1123"/>
      <c r="SML25" s="1124"/>
      <c r="SMM25" s="1125"/>
      <c r="SMN25" s="1122"/>
      <c r="SMO25" s="1123"/>
      <c r="SMP25" s="1124"/>
      <c r="SMQ25" s="1125"/>
      <c r="SMR25" s="1122"/>
      <c r="SMS25" s="1123"/>
      <c r="SMT25" s="1124"/>
      <c r="SMU25" s="1125"/>
      <c r="SMV25" s="1122"/>
      <c r="SMW25" s="1123"/>
      <c r="SMX25" s="1124"/>
      <c r="SMY25" s="1125"/>
      <c r="SMZ25" s="1122"/>
      <c r="SNA25" s="1123"/>
      <c r="SNB25" s="1124"/>
      <c r="SNC25" s="1125"/>
      <c r="SND25" s="1122"/>
      <c r="SNE25" s="1123"/>
      <c r="SNF25" s="1124"/>
      <c r="SNG25" s="1125"/>
      <c r="SNH25" s="1122"/>
      <c r="SNI25" s="1123"/>
      <c r="SNJ25" s="1124"/>
      <c r="SNK25" s="1125"/>
      <c r="SNL25" s="1122"/>
      <c r="SNM25" s="1123"/>
      <c r="SNN25" s="1124"/>
      <c r="SNO25" s="1125"/>
      <c r="SNP25" s="1122"/>
      <c r="SNQ25" s="1123"/>
      <c r="SNR25" s="1124"/>
      <c r="SNS25" s="1125"/>
      <c r="SNT25" s="1122"/>
      <c r="SNU25" s="1123"/>
      <c r="SNV25" s="1124"/>
      <c r="SNW25" s="1125"/>
      <c r="SNX25" s="1122"/>
      <c r="SNY25" s="1123"/>
      <c r="SNZ25" s="1124"/>
      <c r="SOA25" s="1125"/>
      <c r="SOB25" s="1122"/>
      <c r="SOC25" s="1123"/>
      <c r="SOD25" s="1124"/>
      <c r="SOE25" s="1125"/>
      <c r="SOF25" s="1122"/>
      <c r="SOG25" s="1123"/>
      <c r="SOH25" s="1124"/>
      <c r="SOI25" s="1125"/>
      <c r="SOJ25" s="1122"/>
      <c r="SOK25" s="1123"/>
      <c r="SOL25" s="1124"/>
      <c r="SOM25" s="1125"/>
      <c r="SON25" s="1122"/>
      <c r="SOO25" s="1123"/>
      <c r="SOP25" s="1124"/>
      <c r="SOQ25" s="1125"/>
      <c r="SOR25" s="1122"/>
      <c r="SOS25" s="1123"/>
      <c r="SOT25" s="1124"/>
      <c r="SOU25" s="1125"/>
      <c r="SOV25" s="1122"/>
      <c r="SOW25" s="1123"/>
      <c r="SOX25" s="1124"/>
      <c r="SOY25" s="1125"/>
      <c r="SOZ25" s="1122"/>
      <c r="SPA25" s="1123"/>
      <c r="SPB25" s="1124"/>
      <c r="SPC25" s="1125"/>
      <c r="SPD25" s="1122"/>
      <c r="SPE25" s="1123"/>
      <c r="SPF25" s="1124"/>
      <c r="SPG25" s="1125"/>
      <c r="SPH25" s="1122"/>
      <c r="SPI25" s="1123"/>
      <c r="SPJ25" s="1124"/>
      <c r="SPK25" s="1125"/>
      <c r="SPL25" s="1122"/>
      <c r="SPM25" s="1123"/>
      <c r="SPN25" s="1124"/>
      <c r="SPO25" s="1125"/>
      <c r="SPP25" s="1122"/>
      <c r="SPQ25" s="1123"/>
      <c r="SPR25" s="1124"/>
      <c r="SPS25" s="1125"/>
      <c r="SPT25" s="1122"/>
      <c r="SPU25" s="1123"/>
      <c r="SPV25" s="1124"/>
      <c r="SPW25" s="1125"/>
      <c r="SPX25" s="1122"/>
      <c r="SPY25" s="1123"/>
      <c r="SPZ25" s="1124"/>
      <c r="SQA25" s="1125"/>
      <c r="SQB25" s="1122"/>
      <c r="SQC25" s="1123"/>
      <c r="SQD25" s="1124"/>
      <c r="SQE25" s="1125"/>
      <c r="SQF25" s="1122"/>
      <c r="SQG25" s="1123"/>
      <c r="SQH25" s="1124"/>
      <c r="SQI25" s="1125"/>
      <c r="SQJ25" s="1122"/>
      <c r="SQK25" s="1123"/>
      <c r="SQL25" s="1124"/>
      <c r="SQM25" s="1125"/>
      <c r="SQN25" s="1122"/>
      <c r="SQO25" s="1123"/>
      <c r="SQP25" s="1124"/>
      <c r="SQQ25" s="1125"/>
      <c r="SQR25" s="1122"/>
      <c r="SQS25" s="1123"/>
      <c r="SQT25" s="1124"/>
      <c r="SQU25" s="1125"/>
      <c r="SQV25" s="1122"/>
      <c r="SQW25" s="1123"/>
      <c r="SQX25" s="1124"/>
      <c r="SQY25" s="1125"/>
      <c r="SQZ25" s="1122"/>
      <c r="SRA25" s="1123"/>
      <c r="SRB25" s="1124"/>
      <c r="SRC25" s="1125"/>
      <c r="SRD25" s="1122"/>
      <c r="SRE25" s="1123"/>
      <c r="SRF25" s="1124"/>
      <c r="SRG25" s="1125"/>
      <c r="SRH25" s="1122"/>
      <c r="SRI25" s="1123"/>
      <c r="SRJ25" s="1124"/>
      <c r="SRK25" s="1125"/>
      <c r="SRL25" s="1122"/>
      <c r="SRM25" s="1123"/>
      <c r="SRN25" s="1124"/>
      <c r="SRO25" s="1125"/>
      <c r="SRP25" s="1122"/>
      <c r="SRQ25" s="1123"/>
      <c r="SRR25" s="1124"/>
      <c r="SRS25" s="1125"/>
      <c r="SRT25" s="1122"/>
      <c r="SRU25" s="1123"/>
      <c r="SRV25" s="1124"/>
      <c r="SRW25" s="1125"/>
      <c r="SRX25" s="1122"/>
      <c r="SRY25" s="1123"/>
      <c r="SRZ25" s="1124"/>
      <c r="SSA25" s="1125"/>
      <c r="SSB25" s="1122"/>
      <c r="SSC25" s="1123"/>
      <c r="SSD25" s="1124"/>
      <c r="SSE25" s="1125"/>
      <c r="SSF25" s="1122"/>
      <c r="SSG25" s="1123"/>
      <c r="SSH25" s="1124"/>
      <c r="SSI25" s="1125"/>
      <c r="SSJ25" s="1122"/>
      <c r="SSK25" s="1123"/>
      <c r="SSL25" s="1124"/>
      <c r="SSM25" s="1125"/>
      <c r="SSN25" s="1122"/>
      <c r="SSO25" s="1123"/>
      <c r="SSP25" s="1124"/>
      <c r="SSQ25" s="1125"/>
      <c r="SSR25" s="1122"/>
      <c r="SSS25" s="1123"/>
      <c r="SST25" s="1124"/>
      <c r="SSU25" s="1125"/>
      <c r="SSV25" s="1122"/>
      <c r="SSW25" s="1123"/>
      <c r="SSX25" s="1124"/>
      <c r="SSY25" s="1125"/>
      <c r="SSZ25" s="1122"/>
      <c r="STA25" s="1123"/>
      <c r="STB25" s="1124"/>
      <c r="STC25" s="1125"/>
      <c r="STD25" s="1122"/>
      <c r="STE25" s="1123"/>
      <c r="STF25" s="1124"/>
      <c r="STG25" s="1125"/>
      <c r="STH25" s="1122"/>
      <c r="STI25" s="1123"/>
      <c r="STJ25" s="1124"/>
      <c r="STK25" s="1125"/>
      <c r="STL25" s="1122"/>
      <c r="STM25" s="1123"/>
      <c r="STN25" s="1124"/>
      <c r="STO25" s="1125"/>
      <c r="STP25" s="1122"/>
      <c r="STQ25" s="1123"/>
      <c r="STR25" s="1124"/>
      <c r="STS25" s="1125"/>
      <c r="STT25" s="1122"/>
      <c r="STU25" s="1123"/>
      <c r="STV25" s="1124"/>
      <c r="STW25" s="1125"/>
      <c r="STX25" s="1122"/>
      <c r="STY25" s="1123"/>
      <c r="STZ25" s="1124"/>
      <c r="SUA25" s="1125"/>
      <c r="SUB25" s="1122"/>
      <c r="SUC25" s="1123"/>
      <c r="SUD25" s="1124"/>
      <c r="SUE25" s="1125"/>
      <c r="SUF25" s="1122"/>
      <c r="SUG25" s="1123"/>
      <c r="SUH25" s="1124"/>
      <c r="SUI25" s="1125"/>
      <c r="SUJ25" s="1122"/>
      <c r="SUK25" s="1123"/>
      <c r="SUL25" s="1124"/>
      <c r="SUM25" s="1125"/>
      <c r="SUN25" s="1122"/>
      <c r="SUO25" s="1123"/>
      <c r="SUP25" s="1124"/>
      <c r="SUQ25" s="1125"/>
      <c r="SUR25" s="1122"/>
      <c r="SUS25" s="1123"/>
      <c r="SUT25" s="1124"/>
      <c r="SUU25" s="1125"/>
      <c r="SUV25" s="1122"/>
      <c r="SUW25" s="1123"/>
      <c r="SUX25" s="1124"/>
      <c r="SUY25" s="1125"/>
      <c r="SUZ25" s="1122"/>
      <c r="SVA25" s="1123"/>
      <c r="SVB25" s="1124"/>
      <c r="SVC25" s="1125"/>
      <c r="SVD25" s="1122"/>
      <c r="SVE25" s="1123"/>
      <c r="SVF25" s="1124"/>
      <c r="SVG25" s="1125"/>
      <c r="SVH25" s="1122"/>
      <c r="SVI25" s="1123"/>
      <c r="SVJ25" s="1124"/>
      <c r="SVK25" s="1125"/>
      <c r="SVL25" s="1122"/>
      <c r="SVM25" s="1123"/>
      <c r="SVN25" s="1124"/>
      <c r="SVO25" s="1125"/>
      <c r="SVP25" s="1122"/>
      <c r="SVQ25" s="1123"/>
      <c r="SVR25" s="1124"/>
      <c r="SVS25" s="1125"/>
      <c r="SVT25" s="1122"/>
      <c r="SVU25" s="1123"/>
      <c r="SVV25" s="1124"/>
      <c r="SVW25" s="1125"/>
      <c r="SVX25" s="1122"/>
      <c r="SVY25" s="1123"/>
      <c r="SVZ25" s="1124"/>
      <c r="SWA25" s="1125"/>
      <c r="SWB25" s="1122"/>
      <c r="SWC25" s="1123"/>
      <c r="SWD25" s="1124"/>
      <c r="SWE25" s="1125"/>
      <c r="SWF25" s="1122"/>
      <c r="SWG25" s="1123"/>
      <c r="SWH25" s="1124"/>
      <c r="SWI25" s="1125"/>
      <c r="SWJ25" s="1122"/>
      <c r="SWK25" s="1123"/>
      <c r="SWL25" s="1124"/>
      <c r="SWM25" s="1125"/>
      <c r="SWN25" s="1122"/>
      <c r="SWO25" s="1123"/>
      <c r="SWP25" s="1124"/>
      <c r="SWQ25" s="1125"/>
      <c r="SWR25" s="1122"/>
      <c r="SWS25" s="1123"/>
      <c r="SWT25" s="1124"/>
      <c r="SWU25" s="1125"/>
      <c r="SWV25" s="1122"/>
      <c r="SWW25" s="1123"/>
      <c r="SWX25" s="1124"/>
      <c r="SWY25" s="1125"/>
      <c r="SWZ25" s="1122"/>
      <c r="SXA25" s="1123"/>
      <c r="SXB25" s="1124"/>
      <c r="SXC25" s="1125"/>
      <c r="SXD25" s="1122"/>
      <c r="SXE25" s="1123"/>
      <c r="SXF25" s="1124"/>
      <c r="SXG25" s="1125"/>
      <c r="SXH25" s="1122"/>
      <c r="SXI25" s="1123"/>
      <c r="SXJ25" s="1124"/>
      <c r="SXK25" s="1125"/>
      <c r="SXL25" s="1122"/>
      <c r="SXM25" s="1123"/>
      <c r="SXN25" s="1124"/>
      <c r="SXO25" s="1125"/>
      <c r="SXP25" s="1122"/>
      <c r="SXQ25" s="1123"/>
      <c r="SXR25" s="1124"/>
      <c r="SXS25" s="1125"/>
      <c r="SXT25" s="1122"/>
      <c r="SXU25" s="1123"/>
      <c r="SXV25" s="1124"/>
      <c r="SXW25" s="1125"/>
      <c r="SXX25" s="1122"/>
      <c r="SXY25" s="1123"/>
      <c r="SXZ25" s="1124"/>
      <c r="SYA25" s="1125"/>
      <c r="SYB25" s="1122"/>
      <c r="SYC25" s="1123"/>
      <c r="SYD25" s="1124"/>
      <c r="SYE25" s="1125"/>
      <c r="SYF25" s="1122"/>
      <c r="SYG25" s="1123"/>
      <c r="SYH25" s="1124"/>
      <c r="SYI25" s="1125"/>
      <c r="SYJ25" s="1122"/>
      <c r="SYK25" s="1123"/>
      <c r="SYL25" s="1124"/>
      <c r="SYM25" s="1125"/>
      <c r="SYN25" s="1122"/>
      <c r="SYO25" s="1123"/>
      <c r="SYP25" s="1124"/>
      <c r="SYQ25" s="1125"/>
      <c r="SYR25" s="1122"/>
      <c r="SYS25" s="1123"/>
      <c r="SYT25" s="1124"/>
      <c r="SYU25" s="1125"/>
      <c r="SYV25" s="1122"/>
      <c r="SYW25" s="1123"/>
      <c r="SYX25" s="1124"/>
      <c r="SYY25" s="1125"/>
      <c r="SYZ25" s="1122"/>
      <c r="SZA25" s="1123"/>
      <c r="SZB25" s="1124"/>
      <c r="SZC25" s="1125"/>
      <c r="SZD25" s="1122"/>
      <c r="SZE25" s="1123"/>
      <c r="SZF25" s="1124"/>
      <c r="SZG25" s="1125"/>
      <c r="SZH25" s="1122"/>
      <c r="SZI25" s="1123"/>
      <c r="SZJ25" s="1124"/>
      <c r="SZK25" s="1125"/>
      <c r="SZL25" s="1122"/>
      <c r="SZM25" s="1123"/>
      <c r="SZN25" s="1124"/>
      <c r="SZO25" s="1125"/>
      <c r="SZP25" s="1122"/>
      <c r="SZQ25" s="1123"/>
      <c r="SZR25" s="1124"/>
      <c r="SZS25" s="1125"/>
      <c r="SZT25" s="1122"/>
      <c r="SZU25" s="1123"/>
      <c r="SZV25" s="1124"/>
      <c r="SZW25" s="1125"/>
      <c r="SZX25" s="1122"/>
      <c r="SZY25" s="1123"/>
      <c r="SZZ25" s="1124"/>
      <c r="TAA25" s="1125"/>
      <c r="TAB25" s="1122"/>
      <c r="TAC25" s="1123"/>
      <c r="TAD25" s="1124"/>
      <c r="TAE25" s="1125"/>
      <c r="TAF25" s="1122"/>
      <c r="TAG25" s="1123"/>
      <c r="TAH25" s="1124"/>
      <c r="TAI25" s="1125"/>
      <c r="TAJ25" s="1122"/>
      <c r="TAK25" s="1123"/>
      <c r="TAL25" s="1124"/>
      <c r="TAM25" s="1125"/>
      <c r="TAN25" s="1122"/>
      <c r="TAO25" s="1123"/>
      <c r="TAP25" s="1124"/>
      <c r="TAQ25" s="1125"/>
      <c r="TAR25" s="1122"/>
      <c r="TAS25" s="1123"/>
      <c r="TAT25" s="1124"/>
      <c r="TAU25" s="1125"/>
      <c r="TAV25" s="1122"/>
      <c r="TAW25" s="1123"/>
      <c r="TAX25" s="1124"/>
      <c r="TAY25" s="1125"/>
      <c r="TAZ25" s="1122"/>
      <c r="TBA25" s="1123"/>
      <c r="TBB25" s="1124"/>
      <c r="TBC25" s="1125"/>
      <c r="TBD25" s="1122"/>
      <c r="TBE25" s="1123"/>
      <c r="TBF25" s="1124"/>
      <c r="TBG25" s="1125"/>
      <c r="TBH25" s="1122"/>
      <c r="TBI25" s="1123"/>
      <c r="TBJ25" s="1124"/>
      <c r="TBK25" s="1125"/>
      <c r="TBL25" s="1122"/>
      <c r="TBM25" s="1123"/>
      <c r="TBN25" s="1124"/>
      <c r="TBO25" s="1125"/>
      <c r="TBP25" s="1122"/>
      <c r="TBQ25" s="1123"/>
      <c r="TBR25" s="1124"/>
      <c r="TBS25" s="1125"/>
      <c r="TBT25" s="1122"/>
      <c r="TBU25" s="1123"/>
      <c r="TBV25" s="1124"/>
      <c r="TBW25" s="1125"/>
      <c r="TBX25" s="1122"/>
      <c r="TBY25" s="1123"/>
      <c r="TBZ25" s="1124"/>
      <c r="TCA25" s="1125"/>
      <c r="TCB25" s="1122"/>
      <c r="TCC25" s="1123"/>
      <c r="TCD25" s="1124"/>
      <c r="TCE25" s="1125"/>
      <c r="TCF25" s="1122"/>
      <c r="TCG25" s="1123"/>
      <c r="TCH25" s="1124"/>
      <c r="TCI25" s="1125"/>
      <c r="TCJ25" s="1122"/>
      <c r="TCK25" s="1123"/>
      <c r="TCL25" s="1124"/>
      <c r="TCM25" s="1125"/>
      <c r="TCN25" s="1122"/>
      <c r="TCO25" s="1123"/>
      <c r="TCP25" s="1124"/>
      <c r="TCQ25" s="1125"/>
      <c r="TCR25" s="1122"/>
      <c r="TCS25" s="1123"/>
      <c r="TCT25" s="1124"/>
      <c r="TCU25" s="1125"/>
      <c r="TCV25" s="1122"/>
      <c r="TCW25" s="1123"/>
      <c r="TCX25" s="1124"/>
      <c r="TCY25" s="1125"/>
      <c r="TCZ25" s="1122"/>
      <c r="TDA25" s="1123"/>
      <c r="TDB25" s="1124"/>
      <c r="TDC25" s="1125"/>
      <c r="TDD25" s="1122"/>
      <c r="TDE25" s="1123"/>
      <c r="TDF25" s="1124"/>
      <c r="TDG25" s="1125"/>
      <c r="TDH25" s="1122"/>
      <c r="TDI25" s="1123"/>
      <c r="TDJ25" s="1124"/>
      <c r="TDK25" s="1125"/>
      <c r="TDL25" s="1122"/>
      <c r="TDM25" s="1123"/>
      <c r="TDN25" s="1124"/>
      <c r="TDO25" s="1125"/>
      <c r="TDP25" s="1122"/>
      <c r="TDQ25" s="1123"/>
      <c r="TDR25" s="1124"/>
      <c r="TDS25" s="1125"/>
      <c r="TDT25" s="1122"/>
      <c r="TDU25" s="1123"/>
      <c r="TDV25" s="1124"/>
      <c r="TDW25" s="1125"/>
      <c r="TDX25" s="1122"/>
      <c r="TDY25" s="1123"/>
      <c r="TDZ25" s="1124"/>
      <c r="TEA25" s="1125"/>
      <c r="TEB25" s="1122"/>
      <c r="TEC25" s="1123"/>
      <c r="TED25" s="1124"/>
      <c r="TEE25" s="1125"/>
      <c r="TEF25" s="1122"/>
      <c r="TEG25" s="1123"/>
      <c r="TEH25" s="1124"/>
      <c r="TEI25" s="1125"/>
      <c r="TEJ25" s="1122"/>
      <c r="TEK25" s="1123"/>
      <c r="TEL25" s="1124"/>
      <c r="TEM25" s="1125"/>
      <c r="TEN25" s="1122"/>
      <c r="TEO25" s="1123"/>
      <c r="TEP25" s="1124"/>
      <c r="TEQ25" s="1125"/>
      <c r="TER25" s="1122"/>
      <c r="TES25" s="1123"/>
      <c r="TET25" s="1124"/>
      <c r="TEU25" s="1125"/>
      <c r="TEV25" s="1122"/>
      <c r="TEW25" s="1123"/>
      <c r="TEX25" s="1124"/>
      <c r="TEY25" s="1125"/>
      <c r="TEZ25" s="1122"/>
      <c r="TFA25" s="1123"/>
      <c r="TFB25" s="1124"/>
      <c r="TFC25" s="1125"/>
      <c r="TFD25" s="1122"/>
      <c r="TFE25" s="1123"/>
      <c r="TFF25" s="1124"/>
      <c r="TFG25" s="1125"/>
      <c r="TFH25" s="1122"/>
      <c r="TFI25" s="1123"/>
      <c r="TFJ25" s="1124"/>
      <c r="TFK25" s="1125"/>
      <c r="TFL25" s="1122"/>
      <c r="TFM25" s="1123"/>
      <c r="TFN25" s="1124"/>
      <c r="TFO25" s="1125"/>
      <c r="TFP25" s="1122"/>
      <c r="TFQ25" s="1123"/>
      <c r="TFR25" s="1124"/>
      <c r="TFS25" s="1125"/>
      <c r="TFT25" s="1122"/>
      <c r="TFU25" s="1123"/>
      <c r="TFV25" s="1124"/>
      <c r="TFW25" s="1125"/>
      <c r="TFX25" s="1122"/>
      <c r="TFY25" s="1123"/>
      <c r="TFZ25" s="1124"/>
      <c r="TGA25" s="1125"/>
      <c r="TGB25" s="1122"/>
      <c r="TGC25" s="1123"/>
      <c r="TGD25" s="1124"/>
      <c r="TGE25" s="1125"/>
      <c r="TGF25" s="1122"/>
      <c r="TGG25" s="1123"/>
      <c r="TGH25" s="1124"/>
      <c r="TGI25" s="1125"/>
      <c r="TGJ25" s="1122"/>
      <c r="TGK25" s="1123"/>
      <c r="TGL25" s="1124"/>
      <c r="TGM25" s="1125"/>
      <c r="TGN25" s="1122"/>
      <c r="TGO25" s="1123"/>
      <c r="TGP25" s="1124"/>
      <c r="TGQ25" s="1125"/>
      <c r="TGR25" s="1122"/>
      <c r="TGS25" s="1123"/>
      <c r="TGT25" s="1124"/>
      <c r="TGU25" s="1125"/>
      <c r="TGV25" s="1122"/>
      <c r="TGW25" s="1123"/>
      <c r="TGX25" s="1124"/>
      <c r="TGY25" s="1125"/>
      <c r="TGZ25" s="1122"/>
      <c r="THA25" s="1123"/>
      <c r="THB25" s="1124"/>
      <c r="THC25" s="1125"/>
      <c r="THD25" s="1122"/>
      <c r="THE25" s="1123"/>
      <c r="THF25" s="1124"/>
      <c r="THG25" s="1125"/>
      <c r="THH25" s="1122"/>
      <c r="THI25" s="1123"/>
      <c r="THJ25" s="1124"/>
      <c r="THK25" s="1125"/>
      <c r="THL25" s="1122"/>
      <c r="THM25" s="1123"/>
      <c r="THN25" s="1124"/>
      <c r="THO25" s="1125"/>
      <c r="THP25" s="1122"/>
      <c r="THQ25" s="1123"/>
      <c r="THR25" s="1124"/>
      <c r="THS25" s="1125"/>
      <c r="THT25" s="1122"/>
      <c r="THU25" s="1123"/>
      <c r="THV25" s="1124"/>
      <c r="THW25" s="1125"/>
      <c r="THX25" s="1122"/>
      <c r="THY25" s="1123"/>
      <c r="THZ25" s="1124"/>
      <c r="TIA25" s="1125"/>
      <c r="TIB25" s="1122"/>
      <c r="TIC25" s="1123"/>
      <c r="TID25" s="1124"/>
      <c r="TIE25" s="1125"/>
      <c r="TIF25" s="1122"/>
      <c r="TIG25" s="1123"/>
      <c r="TIH25" s="1124"/>
      <c r="TII25" s="1125"/>
      <c r="TIJ25" s="1122"/>
      <c r="TIK25" s="1123"/>
      <c r="TIL25" s="1124"/>
      <c r="TIM25" s="1125"/>
      <c r="TIN25" s="1122"/>
      <c r="TIO25" s="1123"/>
      <c r="TIP25" s="1124"/>
      <c r="TIQ25" s="1125"/>
      <c r="TIR25" s="1122"/>
      <c r="TIS25" s="1123"/>
      <c r="TIT25" s="1124"/>
      <c r="TIU25" s="1125"/>
      <c r="TIV25" s="1122"/>
      <c r="TIW25" s="1123"/>
      <c r="TIX25" s="1124"/>
      <c r="TIY25" s="1125"/>
      <c r="TIZ25" s="1122"/>
      <c r="TJA25" s="1123"/>
      <c r="TJB25" s="1124"/>
      <c r="TJC25" s="1125"/>
      <c r="TJD25" s="1122"/>
      <c r="TJE25" s="1123"/>
      <c r="TJF25" s="1124"/>
      <c r="TJG25" s="1125"/>
      <c r="TJH25" s="1122"/>
      <c r="TJI25" s="1123"/>
      <c r="TJJ25" s="1124"/>
      <c r="TJK25" s="1125"/>
      <c r="TJL25" s="1122"/>
      <c r="TJM25" s="1123"/>
      <c r="TJN25" s="1124"/>
      <c r="TJO25" s="1125"/>
      <c r="TJP25" s="1122"/>
      <c r="TJQ25" s="1123"/>
      <c r="TJR25" s="1124"/>
      <c r="TJS25" s="1125"/>
      <c r="TJT25" s="1122"/>
      <c r="TJU25" s="1123"/>
      <c r="TJV25" s="1124"/>
      <c r="TJW25" s="1125"/>
      <c r="TJX25" s="1122"/>
      <c r="TJY25" s="1123"/>
      <c r="TJZ25" s="1124"/>
      <c r="TKA25" s="1125"/>
      <c r="TKB25" s="1122"/>
      <c r="TKC25" s="1123"/>
      <c r="TKD25" s="1124"/>
      <c r="TKE25" s="1125"/>
      <c r="TKF25" s="1122"/>
      <c r="TKG25" s="1123"/>
      <c r="TKH25" s="1124"/>
      <c r="TKI25" s="1125"/>
      <c r="TKJ25" s="1122"/>
      <c r="TKK25" s="1123"/>
      <c r="TKL25" s="1124"/>
      <c r="TKM25" s="1125"/>
      <c r="TKN25" s="1122"/>
      <c r="TKO25" s="1123"/>
      <c r="TKP25" s="1124"/>
      <c r="TKQ25" s="1125"/>
      <c r="TKR25" s="1122"/>
      <c r="TKS25" s="1123"/>
      <c r="TKT25" s="1124"/>
      <c r="TKU25" s="1125"/>
      <c r="TKV25" s="1122"/>
      <c r="TKW25" s="1123"/>
      <c r="TKX25" s="1124"/>
      <c r="TKY25" s="1125"/>
      <c r="TKZ25" s="1122"/>
      <c r="TLA25" s="1123"/>
      <c r="TLB25" s="1124"/>
      <c r="TLC25" s="1125"/>
      <c r="TLD25" s="1122"/>
      <c r="TLE25" s="1123"/>
      <c r="TLF25" s="1124"/>
      <c r="TLG25" s="1125"/>
      <c r="TLH25" s="1122"/>
      <c r="TLI25" s="1123"/>
      <c r="TLJ25" s="1124"/>
      <c r="TLK25" s="1125"/>
      <c r="TLL25" s="1122"/>
      <c r="TLM25" s="1123"/>
      <c r="TLN25" s="1124"/>
      <c r="TLO25" s="1125"/>
      <c r="TLP25" s="1122"/>
      <c r="TLQ25" s="1123"/>
      <c r="TLR25" s="1124"/>
      <c r="TLS25" s="1125"/>
      <c r="TLT25" s="1122"/>
      <c r="TLU25" s="1123"/>
      <c r="TLV25" s="1124"/>
      <c r="TLW25" s="1125"/>
      <c r="TLX25" s="1122"/>
      <c r="TLY25" s="1123"/>
      <c r="TLZ25" s="1124"/>
      <c r="TMA25" s="1125"/>
      <c r="TMB25" s="1122"/>
      <c r="TMC25" s="1123"/>
      <c r="TMD25" s="1124"/>
      <c r="TME25" s="1125"/>
      <c r="TMF25" s="1122"/>
      <c r="TMG25" s="1123"/>
      <c r="TMH25" s="1124"/>
      <c r="TMI25" s="1125"/>
      <c r="TMJ25" s="1122"/>
      <c r="TMK25" s="1123"/>
      <c r="TML25" s="1124"/>
      <c r="TMM25" s="1125"/>
      <c r="TMN25" s="1122"/>
      <c r="TMO25" s="1123"/>
      <c r="TMP25" s="1124"/>
      <c r="TMQ25" s="1125"/>
      <c r="TMR25" s="1122"/>
      <c r="TMS25" s="1123"/>
      <c r="TMT25" s="1124"/>
      <c r="TMU25" s="1125"/>
      <c r="TMV25" s="1122"/>
      <c r="TMW25" s="1123"/>
      <c r="TMX25" s="1124"/>
      <c r="TMY25" s="1125"/>
      <c r="TMZ25" s="1122"/>
      <c r="TNA25" s="1123"/>
      <c r="TNB25" s="1124"/>
      <c r="TNC25" s="1125"/>
      <c r="TND25" s="1122"/>
      <c r="TNE25" s="1123"/>
      <c r="TNF25" s="1124"/>
      <c r="TNG25" s="1125"/>
      <c r="TNH25" s="1122"/>
      <c r="TNI25" s="1123"/>
      <c r="TNJ25" s="1124"/>
      <c r="TNK25" s="1125"/>
      <c r="TNL25" s="1122"/>
      <c r="TNM25" s="1123"/>
      <c r="TNN25" s="1124"/>
      <c r="TNO25" s="1125"/>
      <c r="TNP25" s="1122"/>
      <c r="TNQ25" s="1123"/>
      <c r="TNR25" s="1124"/>
      <c r="TNS25" s="1125"/>
      <c r="TNT25" s="1122"/>
      <c r="TNU25" s="1123"/>
      <c r="TNV25" s="1124"/>
      <c r="TNW25" s="1125"/>
      <c r="TNX25" s="1122"/>
      <c r="TNY25" s="1123"/>
      <c r="TNZ25" s="1124"/>
      <c r="TOA25" s="1125"/>
      <c r="TOB25" s="1122"/>
      <c r="TOC25" s="1123"/>
      <c r="TOD25" s="1124"/>
      <c r="TOE25" s="1125"/>
      <c r="TOF25" s="1122"/>
      <c r="TOG25" s="1123"/>
      <c r="TOH25" s="1124"/>
      <c r="TOI25" s="1125"/>
      <c r="TOJ25" s="1122"/>
      <c r="TOK25" s="1123"/>
      <c r="TOL25" s="1124"/>
      <c r="TOM25" s="1125"/>
      <c r="TON25" s="1122"/>
      <c r="TOO25" s="1123"/>
      <c r="TOP25" s="1124"/>
      <c r="TOQ25" s="1125"/>
      <c r="TOR25" s="1122"/>
      <c r="TOS25" s="1123"/>
      <c r="TOT25" s="1124"/>
      <c r="TOU25" s="1125"/>
      <c r="TOV25" s="1122"/>
      <c r="TOW25" s="1123"/>
      <c r="TOX25" s="1124"/>
      <c r="TOY25" s="1125"/>
      <c r="TOZ25" s="1122"/>
      <c r="TPA25" s="1123"/>
      <c r="TPB25" s="1124"/>
      <c r="TPC25" s="1125"/>
      <c r="TPD25" s="1122"/>
      <c r="TPE25" s="1123"/>
      <c r="TPF25" s="1124"/>
      <c r="TPG25" s="1125"/>
      <c r="TPH25" s="1122"/>
      <c r="TPI25" s="1123"/>
      <c r="TPJ25" s="1124"/>
      <c r="TPK25" s="1125"/>
      <c r="TPL25" s="1122"/>
      <c r="TPM25" s="1123"/>
      <c r="TPN25" s="1124"/>
      <c r="TPO25" s="1125"/>
      <c r="TPP25" s="1122"/>
      <c r="TPQ25" s="1123"/>
      <c r="TPR25" s="1124"/>
      <c r="TPS25" s="1125"/>
      <c r="TPT25" s="1122"/>
      <c r="TPU25" s="1123"/>
      <c r="TPV25" s="1124"/>
      <c r="TPW25" s="1125"/>
      <c r="TPX25" s="1122"/>
      <c r="TPY25" s="1123"/>
      <c r="TPZ25" s="1124"/>
      <c r="TQA25" s="1125"/>
      <c r="TQB25" s="1122"/>
      <c r="TQC25" s="1123"/>
      <c r="TQD25" s="1124"/>
      <c r="TQE25" s="1125"/>
      <c r="TQF25" s="1122"/>
      <c r="TQG25" s="1123"/>
      <c r="TQH25" s="1124"/>
      <c r="TQI25" s="1125"/>
      <c r="TQJ25" s="1122"/>
      <c r="TQK25" s="1123"/>
      <c r="TQL25" s="1124"/>
      <c r="TQM25" s="1125"/>
      <c r="TQN25" s="1122"/>
      <c r="TQO25" s="1123"/>
      <c r="TQP25" s="1124"/>
      <c r="TQQ25" s="1125"/>
      <c r="TQR25" s="1122"/>
      <c r="TQS25" s="1123"/>
      <c r="TQT25" s="1124"/>
      <c r="TQU25" s="1125"/>
      <c r="TQV25" s="1122"/>
      <c r="TQW25" s="1123"/>
      <c r="TQX25" s="1124"/>
      <c r="TQY25" s="1125"/>
      <c r="TQZ25" s="1122"/>
      <c r="TRA25" s="1123"/>
      <c r="TRB25" s="1124"/>
      <c r="TRC25" s="1125"/>
      <c r="TRD25" s="1122"/>
      <c r="TRE25" s="1123"/>
      <c r="TRF25" s="1124"/>
      <c r="TRG25" s="1125"/>
      <c r="TRH25" s="1122"/>
      <c r="TRI25" s="1123"/>
      <c r="TRJ25" s="1124"/>
      <c r="TRK25" s="1125"/>
      <c r="TRL25" s="1122"/>
      <c r="TRM25" s="1123"/>
      <c r="TRN25" s="1124"/>
      <c r="TRO25" s="1125"/>
      <c r="TRP25" s="1122"/>
      <c r="TRQ25" s="1123"/>
      <c r="TRR25" s="1124"/>
      <c r="TRS25" s="1125"/>
      <c r="TRT25" s="1122"/>
      <c r="TRU25" s="1123"/>
      <c r="TRV25" s="1124"/>
      <c r="TRW25" s="1125"/>
      <c r="TRX25" s="1122"/>
      <c r="TRY25" s="1123"/>
      <c r="TRZ25" s="1124"/>
      <c r="TSA25" s="1125"/>
      <c r="TSB25" s="1122"/>
      <c r="TSC25" s="1123"/>
      <c r="TSD25" s="1124"/>
      <c r="TSE25" s="1125"/>
      <c r="TSF25" s="1122"/>
      <c r="TSG25" s="1123"/>
      <c r="TSH25" s="1124"/>
      <c r="TSI25" s="1125"/>
      <c r="TSJ25" s="1122"/>
      <c r="TSK25" s="1123"/>
      <c r="TSL25" s="1124"/>
      <c r="TSM25" s="1125"/>
      <c r="TSN25" s="1122"/>
      <c r="TSO25" s="1123"/>
      <c r="TSP25" s="1124"/>
      <c r="TSQ25" s="1125"/>
      <c r="TSR25" s="1122"/>
      <c r="TSS25" s="1123"/>
      <c r="TST25" s="1124"/>
      <c r="TSU25" s="1125"/>
      <c r="TSV25" s="1122"/>
      <c r="TSW25" s="1123"/>
      <c r="TSX25" s="1124"/>
      <c r="TSY25" s="1125"/>
      <c r="TSZ25" s="1122"/>
      <c r="TTA25" s="1123"/>
      <c r="TTB25" s="1124"/>
      <c r="TTC25" s="1125"/>
      <c r="TTD25" s="1122"/>
      <c r="TTE25" s="1123"/>
      <c r="TTF25" s="1124"/>
      <c r="TTG25" s="1125"/>
      <c r="TTH25" s="1122"/>
      <c r="TTI25" s="1123"/>
      <c r="TTJ25" s="1124"/>
      <c r="TTK25" s="1125"/>
      <c r="TTL25" s="1122"/>
      <c r="TTM25" s="1123"/>
      <c r="TTN25" s="1124"/>
      <c r="TTO25" s="1125"/>
      <c r="TTP25" s="1122"/>
      <c r="TTQ25" s="1123"/>
      <c r="TTR25" s="1124"/>
      <c r="TTS25" s="1125"/>
      <c r="TTT25" s="1122"/>
      <c r="TTU25" s="1123"/>
      <c r="TTV25" s="1124"/>
      <c r="TTW25" s="1125"/>
      <c r="TTX25" s="1122"/>
      <c r="TTY25" s="1123"/>
      <c r="TTZ25" s="1124"/>
      <c r="TUA25" s="1125"/>
      <c r="TUB25" s="1122"/>
      <c r="TUC25" s="1123"/>
      <c r="TUD25" s="1124"/>
      <c r="TUE25" s="1125"/>
      <c r="TUF25" s="1122"/>
      <c r="TUG25" s="1123"/>
      <c r="TUH25" s="1124"/>
      <c r="TUI25" s="1125"/>
      <c r="TUJ25" s="1122"/>
      <c r="TUK25" s="1123"/>
      <c r="TUL25" s="1124"/>
      <c r="TUM25" s="1125"/>
      <c r="TUN25" s="1122"/>
      <c r="TUO25" s="1123"/>
      <c r="TUP25" s="1124"/>
      <c r="TUQ25" s="1125"/>
      <c r="TUR25" s="1122"/>
      <c r="TUS25" s="1123"/>
      <c r="TUT25" s="1124"/>
      <c r="TUU25" s="1125"/>
      <c r="TUV25" s="1122"/>
      <c r="TUW25" s="1123"/>
      <c r="TUX25" s="1124"/>
      <c r="TUY25" s="1125"/>
      <c r="TUZ25" s="1122"/>
      <c r="TVA25" s="1123"/>
      <c r="TVB25" s="1124"/>
      <c r="TVC25" s="1125"/>
      <c r="TVD25" s="1122"/>
      <c r="TVE25" s="1123"/>
      <c r="TVF25" s="1124"/>
      <c r="TVG25" s="1125"/>
      <c r="TVH25" s="1122"/>
      <c r="TVI25" s="1123"/>
      <c r="TVJ25" s="1124"/>
      <c r="TVK25" s="1125"/>
      <c r="TVL25" s="1122"/>
      <c r="TVM25" s="1123"/>
      <c r="TVN25" s="1124"/>
      <c r="TVO25" s="1125"/>
      <c r="TVP25" s="1122"/>
      <c r="TVQ25" s="1123"/>
      <c r="TVR25" s="1124"/>
      <c r="TVS25" s="1125"/>
      <c r="TVT25" s="1122"/>
      <c r="TVU25" s="1123"/>
      <c r="TVV25" s="1124"/>
      <c r="TVW25" s="1125"/>
      <c r="TVX25" s="1122"/>
      <c r="TVY25" s="1123"/>
      <c r="TVZ25" s="1124"/>
      <c r="TWA25" s="1125"/>
      <c r="TWB25" s="1122"/>
      <c r="TWC25" s="1123"/>
      <c r="TWD25" s="1124"/>
      <c r="TWE25" s="1125"/>
      <c r="TWF25" s="1122"/>
      <c r="TWG25" s="1123"/>
      <c r="TWH25" s="1124"/>
      <c r="TWI25" s="1125"/>
      <c r="TWJ25" s="1122"/>
      <c r="TWK25" s="1123"/>
      <c r="TWL25" s="1124"/>
      <c r="TWM25" s="1125"/>
      <c r="TWN25" s="1122"/>
      <c r="TWO25" s="1123"/>
      <c r="TWP25" s="1124"/>
      <c r="TWQ25" s="1125"/>
      <c r="TWR25" s="1122"/>
      <c r="TWS25" s="1123"/>
      <c r="TWT25" s="1124"/>
      <c r="TWU25" s="1125"/>
      <c r="TWV25" s="1122"/>
      <c r="TWW25" s="1123"/>
      <c r="TWX25" s="1124"/>
      <c r="TWY25" s="1125"/>
      <c r="TWZ25" s="1122"/>
      <c r="TXA25" s="1123"/>
      <c r="TXB25" s="1124"/>
      <c r="TXC25" s="1125"/>
      <c r="TXD25" s="1122"/>
      <c r="TXE25" s="1123"/>
      <c r="TXF25" s="1124"/>
      <c r="TXG25" s="1125"/>
      <c r="TXH25" s="1122"/>
      <c r="TXI25" s="1123"/>
      <c r="TXJ25" s="1124"/>
      <c r="TXK25" s="1125"/>
      <c r="TXL25" s="1122"/>
      <c r="TXM25" s="1123"/>
      <c r="TXN25" s="1124"/>
      <c r="TXO25" s="1125"/>
      <c r="TXP25" s="1122"/>
      <c r="TXQ25" s="1123"/>
      <c r="TXR25" s="1124"/>
      <c r="TXS25" s="1125"/>
      <c r="TXT25" s="1122"/>
      <c r="TXU25" s="1123"/>
      <c r="TXV25" s="1124"/>
      <c r="TXW25" s="1125"/>
      <c r="TXX25" s="1122"/>
      <c r="TXY25" s="1123"/>
      <c r="TXZ25" s="1124"/>
      <c r="TYA25" s="1125"/>
      <c r="TYB25" s="1122"/>
      <c r="TYC25" s="1123"/>
      <c r="TYD25" s="1124"/>
      <c r="TYE25" s="1125"/>
      <c r="TYF25" s="1122"/>
      <c r="TYG25" s="1123"/>
      <c r="TYH25" s="1124"/>
      <c r="TYI25" s="1125"/>
      <c r="TYJ25" s="1122"/>
      <c r="TYK25" s="1123"/>
      <c r="TYL25" s="1124"/>
      <c r="TYM25" s="1125"/>
      <c r="TYN25" s="1122"/>
      <c r="TYO25" s="1123"/>
      <c r="TYP25" s="1124"/>
      <c r="TYQ25" s="1125"/>
      <c r="TYR25" s="1122"/>
      <c r="TYS25" s="1123"/>
      <c r="TYT25" s="1124"/>
      <c r="TYU25" s="1125"/>
      <c r="TYV25" s="1122"/>
      <c r="TYW25" s="1123"/>
      <c r="TYX25" s="1124"/>
      <c r="TYY25" s="1125"/>
      <c r="TYZ25" s="1122"/>
      <c r="TZA25" s="1123"/>
      <c r="TZB25" s="1124"/>
      <c r="TZC25" s="1125"/>
      <c r="TZD25" s="1122"/>
      <c r="TZE25" s="1123"/>
      <c r="TZF25" s="1124"/>
      <c r="TZG25" s="1125"/>
      <c r="TZH25" s="1122"/>
      <c r="TZI25" s="1123"/>
      <c r="TZJ25" s="1124"/>
      <c r="TZK25" s="1125"/>
      <c r="TZL25" s="1122"/>
      <c r="TZM25" s="1123"/>
      <c r="TZN25" s="1124"/>
      <c r="TZO25" s="1125"/>
      <c r="TZP25" s="1122"/>
      <c r="TZQ25" s="1123"/>
      <c r="TZR25" s="1124"/>
      <c r="TZS25" s="1125"/>
      <c r="TZT25" s="1122"/>
      <c r="TZU25" s="1123"/>
      <c r="TZV25" s="1124"/>
      <c r="TZW25" s="1125"/>
      <c r="TZX25" s="1122"/>
      <c r="TZY25" s="1123"/>
      <c r="TZZ25" s="1124"/>
      <c r="UAA25" s="1125"/>
      <c r="UAB25" s="1122"/>
      <c r="UAC25" s="1123"/>
      <c r="UAD25" s="1124"/>
      <c r="UAE25" s="1125"/>
      <c r="UAF25" s="1122"/>
      <c r="UAG25" s="1123"/>
      <c r="UAH25" s="1124"/>
      <c r="UAI25" s="1125"/>
      <c r="UAJ25" s="1122"/>
      <c r="UAK25" s="1123"/>
      <c r="UAL25" s="1124"/>
      <c r="UAM25" s="1125"/>
      <c r="UAN25" s="1122"/>
      <c r="UAO25" s="1123"/>
      <c r="UAP25" s="1124"/>
      <c r="UAQ25" s="1125"/>
      <c r="UAR25" s="1122"/>
      <c r="UAS25" s="1123"/>
      <c r="UAT25" s="1124"/>
      <c r="UAU25" s="1125"/>
      <c r="UAV25" s="1122"/>
      <c r="UAW25" s="1123"/>
      <c r="UAX25" s="1124"/>
      <c r="UAY25" s="1125"/>
      <c r="UAZ25" s="1122"/>
      <c r="UBA25" s="1123"/>
      <c r="UBB25" s="1124"/>
      <c r="UBC25" s="1125"/>
      <c r="UBD25" s="1122"/>
      <c r="UBE25" s="1123"/>
      <c r="UBF25" s="1124"/>
      <c r="UBG25" s="1125"/>
      <c r="UBH25" s="1122"/>
      <c r="UBI25" s="1123"/>
      <c r="UBJ25" s="1124"/>
      <c r="UBK25" s="1125"/>
      <c r="UBL25" s="1122"/>
      <c r="UBM25" s="1123"/>
      <c r="UBN25" s="1124"/>
      <c r="UBO25" s="1125"/>
      <c r="UBP25" s="1122"/>
      <c r="UBQ25" s="1123"/>
      <c r="UBR25" s="1124"/>
      <c r="UBS25" s="1125"/>
      <c r="UBT25" s="1122"/>
      <c r="UBU25" s="1123"/>
      <c r="UBV25" s="1124"/>
      <c r="UBW25" s="1125"/>
      <c r="UBX25" s="1122"/>
      <c r="UBY25" s="1123"/>
      <c r="UBZ25" s="1124"/>
      <c r="UCA25" s="1125"/>
      <c r="UCB25" s="1122"/>
      <c r="UCC25" s="1123"/>
      <c r="UCD25" s="1124"/>
      <c r="UCE25" s="1125"/>
      <c r="UCF25" s="1122"/>
      <c r="UCG25" s="1123"/>
      <c r="UCH25" s="1124"/>
      <c r="UCI25" s="1125"/>
      <c r="UCJ25" s="1122"/>
      <c r="UCK25" s="1123"/>
      <c r="UCL25" s="1124"/>
      <c r="UCM25" s="1125"/>
      <c r="UCN25" s="1122"/>
      <c r="UCO25" s="1123"/>
      <c r="UCP25" s="1124"/>
      <c r="UCQ25" s="1125"/>
      <c r="UCR25" s="1122"/>
      <c r="UCS25" s="1123"/>
      <c r="UCT25" s="1124"/>
      <c r="UCU25" s="1125"/>
      <c r="UCV25" s="1122"/>
      <c r="UCW25" s="1123"/>
      <c r="UCX25" s="1124"/>
      <c r="UCY25" s="1125"/>
      <c r="UCZ25" s="1122"/>
      <c r="UDA25" s="1123"/>
      <c r="UDB25" s="1124"/>
      <c r="UDC25" s="1125"/>
      <c r="UDD25" s="1122"/>
      <c r="UDE25" s="1123"/>
      <c r="UDF25" s="1124"/>
      <c r="UDG25" s="1125"/>
      <c r="UDH25" s="1122"/>
      <c r="UDI25" s="1123"/>
      <c r="UDJ25" s="1124"/>
      <c r="UDK25" s="1125"/>
      <c r="UDL25" s="1122"/>
      <c r="UDM25" s="1123"/>
      <c r="UDN25" s="1124"/>
      <c r="UDO25" s="1125"/>
      <c r="UDP25" s="1122"/>
      <c r="UDQ25" s="1123"/>
      <c r="UDR25" s="1124"/>
      <c r="UDS25" s="1125"/>
      <c r="UDT25" s="1122"/>
      <c r="UDU25" s="1123"/>
      <c r="UDV25" s="1124"/>
      <c r="UDW25" s="1125"/>
      <c r="UDX25" s="1122"/>
      <c r="UDY25" s="1123"/>
      <c r="UDZ25" s="1124"/>
      <c r="UEA25" s="1125"/>
      <c r="UEB25" s="1122"/>
      <c r="UEC25" s="1123"/>
      <c r="UED25" s="1124"/>
      <c r="UEE25" s="1125"/>
      <c r="UEF25" s="1122"/>
      <c r="UEG25" s="1123"/>
      <c r="UEH25" s="1124"/>
      <c r="UEI25" s="1125"/>
      <c r="UEJ25" s="1122"/>
      <c r="UEK25" s="1123"/>
      <c r="UEL25" s="1124"/>
      <c r="UEM25" s="1125"/>
      <c r="UEN25" s="1122"/>
      <c r="UEO25" s="1123"/>
      <c r="UEP25" s="1124"/>
      <c r="UEQ25" s="1125"/>
      <c r="UER25" s="1122"/>
      <c r="UES25" s="1123"/>
      <c r="UET25" s="1124"/>
      <c r="UEU25" s="1125"/>
      <c r="UEV25" s="1122"/>
      <c r="UEW25" s="1123"/>
      <c r="UEX25" s="1124"/>
      <c r="UEY25" s="1125"/>
      <c r="UEZ25" s="1122"/>
      <c r="UFA25" s="1123"/>
      <c r="UFB25" s="1124"/>
      <c r="UFC25" s="1125"/>
      <c r="UFD25" s="1122"/>
      <c r="UFE25" s="1123"/>
      <c r="UFF25" s="1124"/>
      <c r="UFG25" s="1125"/>
      <c r="UFH25" s="1122"/>
      <c r="UFI25" s="1123"/>
      <c r="UFJ25" s="1124"/>
      <c r="UFK25" s="1125"/>
      <c r="UFL25" s="1122"/>
      <c r="UFM25" s="1123"/>
      <c r="UFN25" s="1124"/>
      <c r="UFO25" s="1125"/>
      <c r="UFP25" s="1122"/>
      <c r="UFQ25" s="1123"/>
      <c r="UFR25" s="1124"/>
      <c r="UFS25" s="1125"/>
      <c r="UFT25" s="1122"/>
      <c r="UFU25" s="1123"/>
      <c r="UFV25" s="1124"/>
      <c r="UFW25" s="1125"/>
      <c r="UFX25" s="1122"/>
      <c r="UFY25" s="1123"/>
      <c r="UFZ25" s="1124"/>
      <c r="UGA25" s="1125"/>
      <c r="UGB25" s="1122"/>
      <c r="UGC25" s="1123"/>
      <c r="UGD25" s="1124"/>
      <c r="UGE25" s="1125"/>
      <c r="UGF25" s="1122"/>
      <c r="UGG25" s="1123"/>
      <c r="UGH25" s="1124"/>
      <c r="UGI25" s="1125"/>
      <c r="UGJ25" s="1122"/>
      <c r="UGK25" s="1123"/>
      <c r="UGL25" s="1124"/>
      <c r="UGM25" s="1125"/>
      <c r="UGN25" s="1122"/>
      <c r="UGO25" s="1123"/>
      <c r="UGP25" s="1124"/>
      <c r="UGQ25" s="1125"/>
      <c r="UGR25" s="1122"/>
      <c r="UGS25" s="1123"/>
      <c r="UGT25" s="1124"/>
      <c r="UGU25" s="1125"/>
      <c r="UGV25" s="1122"/>
      <c r="UGW25" s="1123"/>
      <c r="UGX25" s="1124"/>
      <c r="UGY25" s="1125"/>
      <c r="UGZ25" s="1122"/>
      <c r="UHA25" s="1123"/>
      <c r="UHB25" s="1124"/>
      <c r="UHC25" s="1125"/>
      <c r="UHD25" s="1122"/>
      <c r="UHE25" s="1123"/>
      <c r="UHF25" s="1124"/>
      <c r="UHG25" s="1125"/>
      <c r="UHH25" s="1122"/>
      <c r="UHI25" s="1123"/>
      <c r="UHJ25" s="1124"/>
      <c r="UHK25" s="1125"/>
      <c r="UHL25" s="1122"/>
      <c r="UHM25" s="1123"/>
      <c r="UHN25" s="1124"/>
      <c r="UHO25" s="1125"/>
      <c r="UHP25" s="1122"/>
      <c r="UHQ25" s="1123"/>
      <c r="UHR25" s="1124"/>
      <c r="UHS25" s="1125"/>
      <c r="UHT25" s="1122"/>
      <c r="UHU25" s="1123"/>
      <c r="UHV25" s="1124"/>
      <c r="UHW25" s="1125"/>
      <c r="UHX25" s="1122"/>
      <c r="UHY25" s="1123"/>
      <c r="UHZ25" s="1124"/>
      <c r="UIA25" s="1125"/>
      <c r="UIB25" s="1122"/>
      <c r="UIC25" s="1123"/>
      <c r="UID25" s="1124"/>
      <c r="UIE25" s="1125"/>
      <c r="UIF25" s="1122"/>
      <c r="UIG25" s="1123"/>
      <c r="UIH25" s="1124"/>
      <c r="UII25" s="1125"/>
      <c r="UIJ25" s="1122"/>
      <c r="UIK25" s="1123"/>
      <c r="UIL25" s="1124"/>
      <c r="UIM25" s="1125"/>
      <c r="UIN25" s="1122"/>
      <c r="UIO25" s="1123"/>
      <c r="UIP25" s="1124"/>
      <c r="UIQ25" s="1125"/>
      <c r="UIR25" s="1122"/>
      <c r="UIS25" s="1123"/>
      <c r="UIT25" s="1124"/>
      <c r="UIU25" s="1125"/>
      <c r="UIV25" s="1122"/>
      <c r="UIW25" s="1123"/>
      <c r="UIX25" s="1124"/>
      <c r="UIY25" s="1125"/>
      <c r="UIZ25" s="1122"/>
      <c r="UJA25" s="1123"/>
      <c r="UJB25" s="1124"/>
      <c r="UJC25" s="1125"/>
      <c r="UJD25" s="1122"/>
      <c r="UJE25" s="1123"/>
      <c r="UJF25" s="1124"/>
      <c r="UJG25" s="1125"/>
      <c r="UJH25" s="1122"/>
      <c r="UJI25" s="1123"/>
      <c r="UJJ25" s="1124"/>
      <c r="UJK25" s="1125"/>
      <c r="UJL25" s="1122"/>
      <c r="UJM25" s="1123"/>
      <c r="UJN25" s="1124"/>
      <c r="UJO25" s="1125"/>
      <c r="UJP25" s="1122"/>
      <c r="UJQ25" s="1123"/>
      <c r="UJR25" s="1124"/>
      <c r="UJS25" s="1125"/>
      <c r="UJT25" s="1122"/>
      <c r="UJU25" s="1123"/>
      <c r="UJV25" s="1124"/>
      <c r="UJW25" s="1125"/>
      <c r="UJX25" s="1122"/>
      <c r="UJY25" s="1123"/>
      <c r="UJZ25" s="1124"/>
      <c r="UKA25" s="1125"/>
      <c r="UKB25" s="1122"/>
      <c r="UKC25" s="1123"/>
      <c r="UKD25" s="1124"/>
      <c r="UKE25" s="1125"/>
      <c r="UKF25" s="1122"/>
      <c r="UKG25" s="1123"/>
      <c r="UKH25" s="1124"/>
      <c r="UKI25" s="1125"/>
      <c r="UKJ25" s="1122"/>
      <c r="UKK25" s="1123"/>
      <c r="UKL25" s="1124"/>
      <c r="UKM25" s="1125"/>
      <c r="UKN25" s="1122"/>
      <c r="UKO25" s="1123"/>
      <c r="UKP25" s="1124"/>
      <c r="UKQ25" s="1125"/>
      <c r="UKR25" s="1122"/>
      <c r="UKS25" s="1123"/>
      <c r="UKT25" s="1124"/>
      <c r="UKU25" s="1125"/>
      <c r="UKV25" s="1122"/>
      <c r="UKW25" s="1123"/>
      <c r="UKX25" s="1124"/>
      <c r="UKY25" s="1125"/>
      <c r="UKZ25" s="1122"/>
      <c r="ULA25" s="1123"/>
      <c r="ULB25" s="1124"/>
      <c r="ULC25" s="1125"/>
      <c r="ULD25" s="1122"/>
      <c r="ULE25" s="1123"/>
      <c r="ULF25" s="1124"/>
      <c r="ULG25" s="1125"/>
      <c r="ULH25" s="1122"/>
      <c r="ULI25" s="1123"/>
      <c r="ULJ25" s="1124"/>
      <c r="ULK25" s="1125"/>
      <c r="ULL25" s="1122"/>
      <c r="ULM25" s="1123"/>
      <c r="ULN25" s="1124"/>
      <c r="ULO25" s="1125"/>
      <c r="ULP25" s="1122"/>
      <c r="ULQ25" s="1123"/>
      <c r="ULR25" s="1124"/>
      <c r="ULS25" s="1125"/>
      <c r="ULT25" s="1122"/>
      <c r="ULU25" s="1123"/>
      <c r="ULV25" s="1124"/>
      <c r="ULW25" s="1125"/>
      <c r="ULX25" s="1122"/>
      <c r="ULY25" s="1123"/>
      <c r="ULZ25" s="1124"/>
      <c r="UMA25" s="1125"/>
      <c r="UMB25" s="1122"/>
      <c r="UMC25" s="1123"/>
      <c r="UMD25" s="1124"/>
      <c r="UME25" s="1125"/>
      <c r="UMF25" s="1122"/>
      <c r="UMG25" s="1123"/>
      <c r="UMH25" s="1124"/>
      <c r="UMI25" s="1125"/>
      <c r="UMJ25" s="1122"/>
      <c r="UMK25" s="1123"/>
      <c r="UML25" s="1124"/>
      <c r="UMM25" s="1125"/>
      <c r="UMN25" s="1122"/>
      <c r="UMO25" s="1123"/>
      <c r="UMP25" s="1124"/>
      <c r="UMQ25" s="1125"/>
      <c r="UMR25" s="1122"/>
      <c r="UMS25" s="1123"/>
      <c r="UMT25" s="1124"/>
      <c r="UMU25" s="1125"/>
      <c r="UMV25" s="1122"/>
      <c r="UMW25" s="1123"/>
      <c r="UMX25" s="1124"/>
      <c r="UMY25" s="1125"/>
      <c r="UMZ25" s="1122"/>
      <c r="UNA25" s="1123"/>
      <c r="UNB25" s="1124"/>
      <c r="UNC25" s="1125"/>
      <c r="UND25" s="1122"/>
      <c r="UNE25" s="1123"/>
      <c r="UNF25" s="1124"/>
      <c r="UNG25" s="1125"/>
      <c r="UNH25" s="1122"/>
      <c r="UNI25" s="1123"/>
      <c r="UNJ25" s="1124"/>
      <c r="UNK25" s="1125"/>
      <c r="UNL25" s="1122"/>
      <c r="UNM25" s="1123"/>
      <c r="UNN25" s="1124"/>
      <c r="UNO25" s="1125"/>
      <c r="UNP25" s="1122"/>
      <c r="UNQ25" s="1123"/>
      <c r="UNR25" s="1124"/>
      <c r="UNS25" s="1125"/>
      <c r="UNT25" s="1122"/>
      <c r="UNU25" s="1123"/>
      <c r="UNV25" s="1124"/>
      <c r="UNW25" s="1125"/>
      <c r="UNX25" s="1122"/>
      <c r="UNY25" s="1123"/>
      <c r="UNZ25" s="1124"/>
      <c r="UOA25" s="1125"/>
      <c r="UOB25" s="1122"/>
      <c r="UOC25" s="1123"/>
      <c r="UOD25" s="1124"/>
      <c r="UOE25" s="1125"/>
      <c r="UOF25" s="1122"/>
      <c r="UOG25" s="1123"/>
      <c r="UOH25" s="1124"/>
      <c r="UOI25" s="1125"/>
      <c r="UOJ25" s="1122"/>
      <c r="UOK25" s="1123"/>
      <c r="UOL25" s="1124"/>
      <c r="UOM25" s="1125"/>
      <c r="UON25" s="1122"/>
      <c r="UOO25" s="1123"/>
      <c r="UOP25" s="1124"/>
      <c r="UOQ25" s="1125"/>
      <c r="UOR25" s="1122"/>
      <c r="UOS25" s="1123"/>
      <c r="UOT25" s="1124"/>
      <c r="UOU25" s="1125"/>
      <c r="UOV25" s="1122"/>
      <c r="UOW25" s="1123"/>
      <c r="UOX25" s="1124"/>
      <c r="UOY25" s="1125"/>
      <c r="UOZ25" s="1122"/>
      <c r="UPA25" s="1123"/>
      <c r="UPB25" s="1124"/>
      <c r="UPC25" s="1125"/>
      <c r="UPD25" s="1122"/>
      <c r="UPE25" s="1123"/>
      <c r="UPF25" s="1124"/>
      <c r="UPG25" s="1125"/>
      <c r="UPH25" s="1122"/>
      <c r="UPI25" s="1123"/>
      <c r="UPJ25" s="1124"/>
      <c r="UPK25" s="1125"/>
      <c r="UPL25" s="1122"/>
      <c r="UPM25" s="1123"/>
      <c r="UPN25" s="1124"/>
      <c r="UPO25" s="1125"/>
      <c r="UPP25" s="1122"/>
      <c r="UPQ25" s="1123"/>
      <c r="UPR25" s="1124"/>
      <c r="UPS25" s="1125"/>
      <c r="UPT25" s="1122"/>
      <c r="UPU25" s="1123"/>
      <c r="UPV25" s="1124"/>
      <c r="UPW25" s="1125"/>
      <c r="UPX25" s="1122"/>
      <c r="UPY25" s="1123"/>
      <c r="UPZ25" s="1124"/>
      <c r="UQA25" s="1125"/>
      <c r="UQB25" s="1122"/>
      <c r="UQC25" s="1123"/>
      <c r="UQD25" s="1124"/>
      <c r="UQE25" s="1125"/>
      <c r="UQF25" s="1122"/>
      <c r="UQG25" s="1123"/>
      <c r="UQH25" s="1124"/>
      <c r="UQI25" s="1125"/>
      <c r="UQJ25" s="1122"/>
      <c r="UQK25" s="1123"/>
      <c r="UQL25" s="1124"/>
      <c r="UQM25" s="1125"/>
      <c r="UQN25" s="1122"/>
      <c r="UQO25" s="1123"/>
      <c r="UQP25" s="1124"/>
      <c r="UQQ25" s="1125"/>
      <c r="UQR25" s="1122"/>
      <c r="UQS25" s="1123"/>
      <c r="UQT25" s="1124"/>
      <c r="UQU25" s="1125"/>
      <c r="UQV25" s="1122"/>
      <c r="UQW25" s="1123"/>
      <c r="UQX25" s="1124"/>
      <c r="UQY25" s="1125"/>
      <c r="UQZ25" s="1122"/>
      <c r="URA25" s="1123"/>
      <c r="URB25" s="1124"/>
      <c r="URC25" s="1125"/>
      <c r="URD25" s="1122"/>
      <c r="URE25" s="1123"/>
      <c r="URF25" s="1124"/>
      <c r="URG25" s="1125"/>
      <c r="URH25" s="1122"/>
      <c r="URI25" s="1123"/>
      <c r="URJ25" s="1124"/>
      <c r="URK25" s="1125"/>
      <c r="URL25" s="1122"/>
      <c r="URM25" s="1123"/>
      <c r="URN25" s="1124"/>
      <c r="URO25" s="1125"/>
      <c r="URP25" s="1122"/>
      <c r="URQ25" s="1123"/>
      <c r="URR25" s="1124"/>
      <c r="URS25" s="1125"/>
      <c r="URT25" s="1122"/>
      <c r="URU25" s="1123"/>
      <c r="URV25" s="1124"/>
      <c r="URW25" s="1125"/>
      <c r="URX25" s="1122"/>
      <c r="URY25" s="1123"/>
      <c r="URZ25" s="1124"/>
      <c r="USA25" s="1125"/>
      <c r="USB25" s="1122"/>
      <c r="USC25" s="1123"/>
      <c r="USD25" s="1124"/>
      <c r="USE25" s="1125"/>
      <c r="USF25" s="1122"/>
      <c r="USG25" s="1123"/>
      <c r="USH25" s="1124"/>
      <c r="USI25" s="1125"/>
      <c r="USJ25" s="1122"/>
      <c r="USK25" s="1123"/>
      <c r="USL25" s="1124"/>
      <c r="USM25" s="1125"/>
      <c r="USN25" s="1122"/>
      <c r="USO25" s="1123"/>
      <c r="USP25" s="1124"/>
      <c r="USQ25" s="1125"/>
      <c r="USR25" s="1122"/>
      <c r="USS25" s="1123"/>
      <c r="UST25" s="1124"/>
      <c r="USU25" s="1125"/>
      <c r="USV25" s="1122"/>
      <c r="USW25" s="1123"/>
      <c r="USX25" s="1124"/>
      <c r="USY25" s="1125"/>
      <c r="USZ25" s="1122"/>
      <c r="UTA25" s="1123"/>
      <c r="UTB25" s="1124"/>
      <c r="UTC25" s="1125"/>
      <c r="UTD25" s="1122"/>
      <c r="UTE25" s="1123"/>
      <c r="UTF25" s="1124"/>
      <c r="UTG25" s="1125"/>
      <c r="UTH25" s="1122"/>
      <c r="UTI25" s="1123"/>
      <c r="UTJ25" s="1124"/>
      <c r="UTK25" s="1125"/>
      <c r="UTL25" s="1122"/>
      <c r="UTM25" s="1123"/>
      <c r="UTN25" s="1124"/>
      <c r="UTO25" s="1125"/>
      <c r="UTP25" s="1122"/>
      <c r="UTQ25" s="1123"/>
      <c r="UTR25" s="1124"/>
      <c r="UTS25" s="1125"/>
      <c r="UTT25" s="1122"/>
      <c r="UTU25" s="1123"/>
      <c r="UTV25" s="1124"/>
      <c r="UTW25" s="1125"/>
      <c r="UTX25" s="1122"/>
      <c r="UTY25" s="1123"/>
      <c r="UTZ25" s="1124"/>
      <c r="UUA25" s="1125"/>
      <c r="UUB25" s="1122"/>
      <c r="UUC25" s="1123"/>
      <c r="UUD25" s="1124"/>
      <c r="UUE25" s="1125"/>
      <c r="UUF25" s="1122"/>
      <c r="UUG25" s="1123"/>
      <c r="UUH25" s="1124"/>
      <c r="UUI25" s="1125"/>
      <c r="UUJ25" s="1122"/>
      <c r="UUK25" s="1123"/>
      <c r="UUL25" s="1124"/>
      <c r="UUM25" s="1125"/>
      <c r="UUN25" s="1122"/>
      <c r="UUO25" s="1123"/>
      <c r="UUP25" s="1124"/>
      <c r="UUQ25" s="1125"/>
      <c r="UUR25" s="1122"/>
      <c r="UUS25" s="1123"/>
      <c r="UUT25" s="1124"/>
      <c r="UUU25" s="1125"/>
      <c r="UUV25" s="1122"/>
      <c r="UUW25" s="1123"/>
      <c r="UUX25" s="1124"/>
      <c r="UUY25" s="1125"/>
      <c r="UUZ25" s="1122"/>
      <c r="UVA25" s="1123"/>
      <c r="UVB25" s="1124"/>
      <c r="UVC25" s="1125"/>
      <c r="UVD25" s="1122"/>
      <c r="UVE25" s="1123"/>
      <c r="UVF25" s="1124"/>
      <c r="UVG25" s="1125"/>
      <c r="UVH25" s="1122"/>
      <c r="UVI25" s="1123"/>
      <c r="UVJ25" s="1124"/>
      <c r="UVK25" s="1125"/>
      <c r="UVL25" s="1122"/>
      <c r="UVM25" s="1123"/>
      <c r="UVN25" s="1124"/>
      <c r="UVO25" s="1125"/>
      <c r="UVP25" s="1122"/>
      <c r="UVQ25" s="1123"/>
      <c r="UVR25" s="1124"/>
      <c r="UVS25" s="1125"/>
      <c r="UVT25" s="1122"/>
      <c r="UVU25" s="1123"/>
      <c r="UVV25" s="1124"/>
      <c r="UVW25" s="1125"/>
      <c r="UVX25" s="1122"/>
      <c r="UVY25" s="1123"/>
      <c r="UVZ25" s="1124"/>
      <c r="UWA25" s="1125"/>
      <c r="UWB25" s="1122"/>
      <c r="UWC25" s="1123"/>
      <c r="UWD25" s="1124"/>
      <c r="UWE25" s="1125"/>
      <c r="UWF25" s="1122"/>
      <c r="UWG25" s="1123"/>
      <c r="UWH25" s="1124"/>
      <c r="UWI25" s="1125"/>
      <c r="UWJ25" s="1122"/>
      <c r="UWK25" s="1123"/>
      <c r="UWL25" s="1124"/>
      <c r="UWM25" s="1125"/>
      <c r="UWN25" s="1122"/>
      <c r="UWO25" s="1123"/>
      <c r="UWP25" s="1124"/>
      <c r="UWQ25" s="1125"/>
      <c r="UWR25" s="1122"/>
      <c r="UWS25" s="1123"/>
      <c r="UWT25" s="1124"/>
      <c r="UWU25" s="1125"/>
      <c r="UWV25" s="1122"/>
      <c r="UWW25" s="1123"/>
      <c r="UWX25" s="1124"/>
      <c r="UWY25" s="1125"/>
      <c r="UWZ25" s="1122"/>
      <c r="UXA25" s="1123"/>
      <c r="UXB25" s="1124"/>
      <c r="UXC25" s="1125"/>
      <c r="UXD25" s="1122"/>
      <c r="UXE25" s="1123"/>
      <c r="UXF25" s="1124"/>
      <c r="UXG25" s="1125"/>
      <c r="UXH25" s="1122"/>
      <c r="UXI25" s="1123"/>
      <c r="UXJ25" s="1124"/>
      <c r="UXK25" s="1125"/>
      <c r="UXL25" s="1122"/>
      <c r="UXM25" s="1123"/>
      <c r="UXN25" s="1124"/>
      <c r="UXO25" s="1125"/>
      <c r="UXP25" s="1122"/>
      <c r="UXQ25" s="1123"/>
      <c r="UXR25" s="1124"/>
      <c r="UXS25" s="1125"/>
      <c r="UXT25" s="1122"/>
      <c r="UXU25" s="1123"/>
      <c r="UXV25" s="1124"/>
      <c r="UXW25" s="1125"/>
      <c r="UXX25" s="1122"/>
      <c r="UXY25" s="1123"/>
      <c r="UXZ25" s="1124"/>
      <c r="UYA25" s="1125"/>
      <c r="UYB25" s="1122"/>
      <c r="UYC25" s="1123"/>
      <c r="UYD25" s="1124"/>
      <c r="UYE25" s="1125"/>
      <c r="UYF25" s="1122"/>
      <c r="UYG25" s="1123"/>
      <c r="UYH25" s="1124"/>
      <c r="UYI25" s="1125"/>
      <c r="UYJ25" s="1122"/>
      <c r="UYK25" s="1123"/>
      <c r="UYL25" s="1124"/>
      <c r="UYM25" s="1125"/>
      <c r="UYN25" s="1122"/>
      <c r="UYO25" s="1123"/>
      <c r="UYP25" s="1124"/>
      <c r="UYQ25" s="1125"/>
      <c r="UYR25" s="1122"/>
      <c r="UYS25" s="1123"/>
      <c r="UYT25" s="1124"/>
      <c r="UYU25" s="1125"/>
      <c r="UYV25" s="1122"/>
      <c r="UYW25" s="1123"/>
      <c r="UYX25" s="1124"/>
      <c r="UYY25" s="1125"/>
      <c r="UYZ25" s="1122"/>
      <c r="UZA25" s="1123"/>
      <c r="UZB25" s="1124"/>
      <c r="UZC25" s="1125"/>
      <c r="UZD25" s="1122"/>
      <c r="UZE25" s="1123"/>
      <c r="UZF25" s="1124"/>
      <c r="UZG25" s="1125"/>
      <c r="UZH25" s="1122"/>
      <c r="UZI25" s="1123"/>
      <c r="UZJ25" s="1124"/>
      <c r="UZK25" s="1125"/>
      <c r="UZL25" s="1122"/>
      <c r="UZM25" s="1123"/>
      <c r="UZN25" s="1124"/>
      <c r="UZO25" s="1125"/>
      <c r="UZP25" s="1122"/>
      <c r="UZQ25" s="1123"/>
      <c r="UZR25" s="1124"/>
      <c r="UZS25" s="1125"/>
      <c r="UZT25" s="1122"/>
      <c r="UZU25" s="1123"/>
      <c r="UZV25" s="1124"/>
      <c r="UZW25" s="1125"/>
      <c r="UZX25" s="1122"/>
      <c r="UZY25" s="1123"/>
      <c r="UZZ25" s="1124"/>
      <c r="VAA25" s="1125"/>
      <c r="VAB25" s="1122"/>
      <c r="VAC25" s="1123"/>
      <c r="VAD25" s="1124"/>
      <c r="VAE25" s="1125"/>
      <c r="VAF25" s="1122"/>
      <c r="VAG25" s="1123"/>
      <c r="VAH25" s="1124"/>
      <c r="VAI25" s="1125"/>
      <c r="VAJ25" s="1122"/>
      <c r="VAK25" s="1123"/>
      <c r="VAL25" s="1124"/>
      <c r="VAM25" s="1125"/>
      <c r="VAN25" s="1122"/>
      <c r="VAO25" s="1123"/>
      <c r="VAP25" s="1124"/>
      <c r="VAQ25" s="1125"/>
      <c r="VAR25" s="1122"/>
      <c r="VAS25" s="1123"/>
      <c r="VAT25" s="1124"/>
      <c r="VAU25" s="1125"/>
      <c r="VAV25" s="1122"/>
      <c r="VAW25" s="1123"/>
      <c r="VAX25" s="1124"/>
      <c r="VAY25" s="1125"/>
      <c r="VAZ25" s="1122"/>
      <c r="VBA25" s="1123"/>
      <c r="VBB25" s="1124"/>
      <c r="VBC25" s="1125"/>
      <c r="VBD25" s="1122"/>
      <c r="VBE25" s="1123"/>
      <c r="VBF25" s="1124"/>
      <c r="VBG25" s="1125"/>
      <c r="VBH25" s="1122"/>
      <c r="VBI25" s="1123"/>
      <c r="VBJ25" s="1124"/>
      <c r="VBK25" s="1125"/>
      <c r="VBL25" s="1122"/>
      <c r="VBM25" s="1123"/>
      <c r="VBN25" s="1124"/>
      <c r="VBO25" s="1125"/>
      <c r="VBP25" s="1122"/>
      <c r="VBQ25" s="1123"/>
      <c r="VBR25" s="1124"/>
      <c r="VBS25" s="1125"/>
      <c r="VBT25" s="1122"/>
      <c r="VBU25" s="1123"/>
      <c r="VBV25" s="1124"/>
      <c r="VBW25" s="1125"/>
      <c r="VBX25" s="1122"/>
      <c r="VBY25" s="1123"/>
      <c r="VBZ25" s="1124"/>
      <c r="VCA25" s="1125"/>
      <c r="VCB25" s="1122"/>
      <c r="VCC25" s="1123"/>
      <c r="VCD25" s="1124"/>
      <c r="VCE25" s="1125"/>
      <c r="VCF25" s="1122"/>
      <c r="VCG25" s="1123"/>
      <c r="VCH25" s="1124"/>
      <c r="VCI25" s="1125"/>
      <c r="VCJ25" s="1122"/>
      <c r="VCK25" s="1123"/>
      <c r="VCL25" s="1124"/>
      <c r="VCM25" s="1125"/>
      <c r="VCN25" s="1122"/>
      <c r="VCO25" s="1123"/>
      <c r="VCP25" s="1124"/>
      <c r="VCQ25" s="1125"/>
      <c r="VCR25" s="1122"/>
      <c r="VCS25" s="1123"/>
      <c r="VCT25" s="1124"/>
      <c r="VCU25" s="1125"/>
      <c r="VCV25" s="1122"/>
      <c r="VCW25" s="1123"/>
      <c r="VCX25" s="1124"/>
      <c r="VCY25" s="1125"/>
      <c r="VCZ25" s="1122"/>
      <c r="VDA25" s="1123"/>
      <c r="VDB25" s="1124"/>
      <c r="VDC25" s="1125"/>
      <c r="VDD25" s="1122"/>
      <c r="VDE25" s="1123"/>
      <c r="VDF25" s="1124"/>
      <c r="VDG25" s="1125"/>
      <c r="VDH25" s="1122"/>
      <c r="VDI25" s="1123"/>
      <c r="VDJ25" s="1124"/>
      <c r="VDK25" s="1125"/>
      <c r="VDL25" s="1122"/>
      <c r="VDM25" s="1123"/>
      <c r="VDN25" s="1124"/>
      <c r="VDO25" s="1125"/>
      <c r="VDP25" s="1122"/>
      <c r="VDQ25" s="1123"/>
      <c r="VDR25" s="1124"/>
      <c r="VDS25" s="1125"/>
      <c r="VDT25" s="1122"/>
      <c r="VDU25" s="1123"/>
      <c r="VDV25" s="1124"/>
      <c r="VDW25" s="1125"/>
      <c r="VDX25" s="1122"/>
      <c r="VDY25" s="1123"/>
      <c r="VDZ25" s="1124"/>
      <c r="VEA25" s="1125"/>
      <c r="VEB25" s="1122"/>
      <c r="VEC25" s="1123"/>
      <c r="VED25" s="1124"/>
      <c r="VEE25" s="1125"/>
      <c r="VEF25" s="1122"/>
      <c r="VEG25" s="1123"/>
      <c r="VEH25" s="1124"/>
      <c r="VEI25" s="1125"/>
      <c r="VEJ25" s="1122"/>
      <c r="VEK25" s="1123"/>
      <c r="VEL25" s="1124"/>
      <c r="VEM25" s="1125"/>
      <c r="VEN25" s="1122"/>
      <c r="VEO25" s="1123"/>
      <c r="VEP25" s="1124"/>
      <c r="VEQ25" s="1125"/>
      <c r="VER25" s="1122"/>
      <c r="VES25" s="1123"/>
      <c r="VET25" s="1124"/>
      <c r="VEU25" s="1125"/>
      <c r="VEV25" s="1122"/>
      <c r="VEW25" s="1123"/>
      <c r="VEX25" s="1124"/>
      <c r="VEY25" s="1125"/>
      <c r="VEZ25" s="1122"/>
      <c r="VFA25" s="1123"/>
      <c r="VFB25" s="1124"/>
      <c r="VFC25" s="1125"/>
      <c r="VFD25" s="1122"/>
      <c r="VFE25" s="1123"/>
      <c r="VFF25" s="1124"/>
      <c r="VFG25" s="1125"/>
      <c r="VFH25" s="1122"/>
      <c r="VFI25" s="1123"/>
      <c r="VFJ25" s="1124"/>
      <c r="VFK25" s="1125"/>
      <c r="VFL25" s="1122"/>
      <c r="VFM25" s="1123"/>
      <c r="VFN25" s="1124"/>
      <c r="VFO25" s="1125"/>
      <c r="VFP25" s="1122"/>
      <c r="VFQ25" s="1123"/>
      <c r="VFR25" s="1124"/>
      <c r="VFS25" s="1125"/>
      <c r="VFT25" s="1122"/>
      <c r="VFU25" s="1123"/>
      <c r="VFV25" s="1124"/>
      <c r="VFW25" s="1125"/>
      <c r="VFX25" s="1122"/>
      <c r="VFY25" s="1123"/>
      <c r="VFZ25" s="1124"/>
      <c r="VGA25" s="1125"/>
      <c r="VGB25" s="1122"/>
      <c r="VGC25" s="1123"/>
      <c r="VGD25" s="1124"/>
      <c r="VGE25" s="1125"/>
      <c r="VGF25" s="1122"/>
      <c r="VGG25" s="1123"/>
      <c r="VGH25" s="1124"/>
      <c r="VGI25" s="1125"/>
      <c r="VGJ25" s="1122"/>
      <c r="VGK25" s="1123"/>
      <c r="VGL25" s="1124"/>
      <c r="VGM25" s="1125"/>
      <c r="VGN25" s="1122"/>
      <c r="VGO25" s="1123"/>
      <c r="VGP25" s="1124"/>
      <c r="VGQ25" s="1125"/>
      <c r="VGR25" s="1122"/>
      <c r="VGS25" s="1123"/>
      <c r="VGT25" s="1124"/>
      <c r="VGU25" s="1125"/>
      <c r="VGV25" s="1122"/>
      <c r="VGW25" s="1123"/>
      <c r="VGX25" s="1124"/>
      <c r="VGY25" s="1125"/>
      <c r="VGZ25" s="1122"/>
      <c r="VHA25" s="1123"/>
      <c r="VHB25" s="1124"/>
      <c r="VHC25" s="1125"/>
      <c r="VHD25" s="1122"/>
      <c r="VHE25" s="1123"/>
      <c r="VHF25" s="1124"/>
      <c r="VHG25" s="1125"/>
      <c r="VHH25" s="1122"/>
      <c r="VHI25" s="1123"/>
      <c r="VHJ25" s="1124"/>
      <c r="VHK25" s="1125"/>
      <c r="VHL25" s="1122"/>
      <c r="VHM25" s="1123"/>
      <c r="VHN25" s="1124"/>
      <c r="VHO25" s="1125"/>
      <c r="VHP25" s="1122"/>
      <c r="VHQ25" s="1123"/>
      <c r="VHR25" s="1124"/>
      <c r="VHS25" s="1125"/>
      <c r="VHT25" s="1122"/>
      <c r="VHU25" s="1123"/>
      <c r="VHV25" s="1124"/>
      <c r="VHW25" s="1125"/>
      <c r="VHX25" s="1122"/>
      <c r="VHY25" s="1123"/>
      <c r="VHZ25" s="1124"/>
      <c r="VIA25" s="1125"/>
      <c r="VIB25" s="1122"/>
      <c r="VIC25" s="1123"/>
      <c r="VID25" s="1124"/>
      <c r="VIE25" s="1125"/>
      <c r="VIF25" s="1122"/>
      <c r="VIG25" s="1123"/>
      <c r="VIH25" s="1124"/>
      <c r="VII25" s="1125"/>
      <c r="VIJ25" s="1122"/>
      <c r="VIK25" s="1123"/>
      <c r="VIL25" s="1124"/>
      <c r="VIM25" s="1125"/>
      <c r="VIN25" s="1122"/>
      <c r="VIO25" s="1123"/>
      <c r="VIP25" s="1124"/>
      <c r="VIQ25" s="1125"/>
      <c r="VIR25" s="1122"/>
      <c r="VIS25" s="1123"/>
      <c r="VIT25" s="1124"/>
      <c r="VIU25" s="1125"/>
      <c r="VIV25" s="1122"/>
      <c r="VIW25" s="1123"/>
      <c r="VIX25" s="1124"/>
      <c r="VIY25" s="1125"/>
      <c r="VIZ25" s="1122"/>
      <c r="VJA25" s="1123"/>
      <c r="VJB25" s="1124"/>
      <c r="VJC25" s="1125"/>
      <c r="VJD25" s="1122"/>
      <c r="VJE25" s="1123"/>
      <c r="VJF25" s="1124"/>
      <c r="VJG25" s="1125"/>
      <c r="VJH25" s="1122"/>
      <c r="VJI25" s="1123"/>
      <c r="VJJ25" s="1124"/>
      <c r="VJK25" s="1125"/>
      <c r="VJL25" s="1122"/>
      <c r="VJM25" s="1123"/>
      <c r="VJN25" s="1124"/>
      <c r="VJO25" s="1125"/>
      <c r="VJP25" s="1122"/>
      <c r="VJQ25" s="1123"/>
      <c r="VJR25" s="1124"/>
      <c r="VJS25" s="1125"/>
      <c r="VJT25" s="1122"/>
      <c r="VJU25" s="1123"/>
      <c r="VJV25" s="1124"/>
      <c r="VJW25" s="1125"/>
      <c r="VJX25" s="1122"/>
      <c r="VJY25" s="1123"/>
      <c r="VJZ25" s="1124"/>
      <c r="VKA25" s="1125"/>
      <c r="VKB25" s="1122"/>
      <c r="VKC25" s="1123"/>
      <c r="VKD25" s="1124"/>
      <c r="VKE25" s="1125"/>
      <c r="VKF25" s="1122"/>
      <c r="VKG25" s="1123"/>
      <c r="VKH25" s="1124"/>
      <c r="VKI25" s="1125"/>
      <c r="VKJ25" s="1122"/>
      <c r="VKK25" s="1123"/>
      <c r="VKL25" s="1124"/>
      <c r="VKM25" s="1125"/>
      <c r="VKN25" s="1122"/>
      <c r="VKO25" s="1123"/>
      <c r="VKP25" s="1124"/>
      <c r="VKQ25" s="1125"/>
      <c r="VKR25" s="1122"/>
      <c r="VKS25" s="1123"/>
      <c r="VKT25" s="1124"/>
      <c r="VKU25" s="1125"/>
      <c r="VKV25" s="1122"/>
      <c r="VKW25" s="1123"/>
      <c r="VKX25" s="1124"/>
      <c r="VKY25" s="1125"/>
      <c r="VKZ25" s="1122"/>
      <c r="VLA25" s="1123"/>
      <c r="VLB25" s="1124"/>
      <c r="VLC25" s="1125"/>
      <c r="VLD25" s="1122"/>
      <c r="VLE25" s="1123"/>
      <c r="VLF25" s="1124"/>
      <c r="VLG25" s="1125"/>
      <c r="VLH25" s="1122"/>
      <c r="VLI25" s="1123"/>
      <c r="VLJ25" s="1124"/>
      <c r="VLK25" s="1125"/>
      <c r="VLL25" s="1122"/>
      <c r="VLM25" s="1123"/>
      <c r="VLN25" s="1124"/>
      <c r="VLO25" s="1125"/>
      <c r="VLP25" s="1122"/>
      <c r="VLQ25" s="1123"/>
      <c r="VLR25" s="1124"/>
      <c r="VLS25" s="1125"/>
      <c r="VLT25" s="1122"/>
      <c r="VLU25" s="1123"/>
      <c r="VLV25" s="1124"/>
      <c r="VLW25" s="1125"/>
      <c r="VLX25" s="1122"/>
      <c r="VLY25" s="1123"/>
      <c r="VLZ25" s="1124"/>
      <c r="VMA25" s="1125"/>
      <c r="VMB25" s="1122"/>
      <c r="VMC25" s="1123"/>
      <c r="VMD25" s="1124"/>
      <c r="VME25" s="1125"/>
      <c r="VMF25" s="1122"/>
      <c r="VMG25" s="1123"/>
      <c r="VMH25" s="1124"/>
      <c r="VMI25" s="1125"/>
      <c r="VMJ25" s="1122"/>
      <c r="VMK25" s="1123"/>
      <c r="VML25" s="1124"/>
      <c r="VMM25" s="1125"/>
      <c r="VMN25" s="1122"/>
      <c r="VMO25" s="1123"/>
      <c r="VMP25" s="1124"/>
      <c r="VMQ25" s="1125"/>
      <c r="VMR25" s="1122"/>
      <c r="VMS25" s="1123"/>
      <c r="VMT25" s="1124"/>
      <c r="VMU25" s="1125"/>
      <c r="VMV25" s="1122"/>
      <c r="VMW25" s="1123"/>
      <c r="VMX25" s="1124"/>
      <c r="VMY25" s="1125"/>
      <c r="VMZ25" s="1122"/>
      <c r="VNA25" s="1123"/>
      <c r="VNB25" s="1124"/>
      <c r="VNC25" s="1125"/>
      <c r="VND25" s="1122"/>
      <c r="VNE25" s="1123"/>
      <c r="VNF25" s="1124"/>
      <c r="VNG25" s="1125"/>
      <c r="VNH25" s="1122"/>
      <c r="VNI25" s="1123"/>
      <c r="VNJ25" s="1124"/>
      <c r="VNK25" s="1125"/>
      <c r="VNL25" s="1122"/>
      <c r="VNM25" s="1123"/>
      <c r="VNN25" s="1124"/>
      <c r="VNO25" s="1125"/>
      <c r="VNP25" s="1122"/>
      <c r="VNQ25" s="1123"/>
      <c r="VNR25" s="1124"/>
      <c r="VNS25" s="1125"/>
      <c r="VNT25" s="1122"/>
      <c r="VNU25" s="1123"/>
      <c r="VNV25" s="1124"/>
      <c r="VNW25" s="1125"/>
      <c r="VNX25" s="1122"/>
      <c r="VNY25" s="1123"/>
      <c r="VNZ25" s="1124"/>
      <c r="VOA25" s="1125"/>
      <c r="VOB25" s="1122"/>
      <c r="VOC25" s="1123"/>
      <c r="VOD25" s="1124"/>
      <c r="VOE25" s="1125"/>
      <c r="VOF25" s="1122"/>
      <c r="VOG25" s="1123"/>
      <c r="VOH25" s="1124"/>
      <c r="VOI25" s="1125"/>
      <c r="VOJ25" s="1122"/>
      <c r="VOK25" s="1123"/>
      <c r="VOL25" s="1124"/>
      <c r="VOM25" s="1125"/>
      <c r="VON25" s="1122"/>
      <c r="VOO25" s="1123"/>
      <c r="VOP25" s="1124"/>
      <c r="VOQ25" s="1125"/>
      <c r="VOR25" s="1122"/>
      <c r="VOS25" s="1123"/>
      <c r="VOT25" s="1124"/>
      <c r="VOU25" s="1125"/>
      <c r="VOV25" s="1122"/>
      <c r="VOW25" s="1123"/>
      <c r="VOX25" s="1124"/>
      <c r="VOY25" s="1125"/>
      <c r="VOZ25" s="1122"/>
      <c r="VPA25" s="1123"/>
      <c r="VPB25" s="1124"/>
      <c r="VPC25" s="1125"/>
      <c r="VPD25" s="1122"/>
      <c r="VPE25" s="1123"/>
      <c r="VPF25" s="1124"/>
      <c r="VPG25" s="1125"/>
      <c r="VPH25" s="1122"/>
      <c r="VPI25" s="1123"/>
      <c r="VPJ25" s="1124"/>
      <c r="VPK25" s="1125"/>
      <c r="VPL25" s="1122"/>
      <c r="VPM25" s="1123"/>
      <c r="VPN25" s="1124"/>
      <c r="VPO25" s="1125"/>
      <c r="VPP25" s="1122"/>
      <c r="VPQ25" s="1123"/>
      <c r="VPR25" s="1124"/>
      <c r="VPS25" s="1125"/>
      <c r="VPT25" s="1122"/>
      <c r="VPU25" s="1123"/>
      <c r="VPV25" s="1124"/>
      <c r="VPW25" s="1125"/>
      <c r="VPX25" s="1122"/>
      <c r="VPY25" s="1123"/>
      <c r="VPZ25" s="1124"/>
      <c r="VQA25" s="1125"/>
      <c r="VQB25" s="1122"/>
      <c r="VQC25" s="1123"/>
      <c r="VQD25" s="1124"/>
      <c r="VQE25" s="1125"/>
      <c r="VQF25" s="1122"/>
      <c r="VQG25" s="1123"/>
      <c r="VQH25" s="1124"/>
      <c r="VQI25" s="1125"/>
      <c r="VQJ25" s="1122"/>
      <c r="VQK25" s="1123"/>
      <c r="VQL25" s="1124"/>
      <c r="VQM25" s="1125"/>
      <c r="VQN25" s="1122"/>
      <c r="VQO25" s="1123"/>
      <c r="VQP25" s="1124"/>
      <c r="VQQ25" s="1125"/>
      <c r="VQR25" s="1122"/>
      <c r="VQS25" s="1123"/>
      <c r="VQT25" s="1124"/>
      <c r="VQU25" s="1125"/>
      <c r="VQV25" s="1122"/>
      <c r="VQW25" s="1123"/>
      <c r="VQX25" s="1124"/>
      <c r="VQY25" s="1125"/>
      <c r="VQZ25" s="1122"/>
      <c r="VRA25" s="1123"/>
      <c r="VRB25" s="1124"/>
      <c r="VRC25" s="1125"/>
      <c r="VRD25" s="1122"/>
      <c r="VRE25" s="1123"/>
      <c r="VRF25" s="1124"/>
      <c r="VRG25" s="1125"/>
      <c r="VRH25" s="1122"/>
      <c r="VRI25" s="1123"/>
      <c r="VRJ25" s="1124"/>
      <c r="VRK25" s="1125"/>
      <c r="VRL25" s="1122"/>
      <c r="VRM25" s="1123"/>
      <c r="VRN25" s="1124"/>
      <c r="VRO25" s="1125"/>
      <c r="VRP25" s="1122"/>
      <c r="VRQ25" s="1123"/>
      <c r="VRR25" s="1124"/>
      <c r="VRS25" s="1125"/>
      <c r="VRT25" s="1122"/>
      <c r="VRU25" s="1123"/>
      <c r="VRV25" s="1124"/>
      <c r="VRW25" s="1125"/>
      <c r="VRX25" s="1122"/>
      <c r="VRY25" s="1123"/>
      <c r="VRZ25" s="1124"/>
      <c r="VSA25" s="1125"/>
      <c r="VSB25" s="1122"/>
      <c r="VSC25" s="1123"/>
      <c r="VSD25" s="1124"/>
      <c r="VSE25" s="1125"/>
      <c r="VSF25" s="1122"/>
      <c r="VSG25" s="1123"/>
      <c r="VSH25" s="1124"/>
      <c r="VSI25" s="1125"/>
      <c r="VSJ25" s="1122"/>
      <c r="VSK25" s="1123"/>
      <c r="VSL25" s="1124"/>
      <c r="VSM25" s="1125"/>
      <c r="VSN25" s="1122"/>
      <c r="VSO25" s="1123"/>
      <c r="VSP25" s="1124"/>
      <c r="VSQ25" s="1125"/>
      <c r="VSR25" s="1122"/>
      <c r="VSS25" s="1123"/>
      <c r="VST25" s="1124"/>
      <c r="VSU25" s="1125"/>
      <c r="VSV25" s="1122"/>
      <c r="VSW25" s="1123"/>
      <c r="VSX25" s="1124"/>
      <c r="VSY25" s="1125"/>
      <c r="VSZ25" s="1122"/>
      <c r="VTA25" s="1123"/>
      <c r="VTB25" s="1124"/>
      <c r="VTC25" s="1125"/>
      <c r="VTD25" s="1122"/>
      <c r="VTE25" s="1123"/>
      <c r="VTF25" s="1124"/>
      <c r="VTG25" s="1125"/>
      <c r="VTH25" s="1122"/>
      <c r="VTI25" s="1123"/>
      <c r="VTJ25" s="1124"/>
      <c r="VTK25" s="1125"/>
      <c r="VTL25" s="1122"/>
      <c r="VTM25" s="1123"/>
      <c r="VTN25" s="1124"/>
      <c r="VTO25" s="1125"/>
      <c r="VTP25" s="1122"/>
      <c r="VTQ25" s="1123"/>
      <c r="VTR25" s="1124"/>
      <c r="VTS25" s="1125"/>
      <c r="VTT25" s="1122"/>
      <c r="VTU25" s="1123"/>
      <c r="VTV25" s="1124"/>
      <c r="VTW25" s="1125"/>
      <c r="VTX25" s="1122"/>
      <c r="VTY25" s="1123"/>
      <c r="VTZ25" s="1124"/>
      <c r="VUA25" s="1125"/>
      <c r="VUB25" s="1122"/>
      <c r="VUC25" s="1123"/>
      <c r="VUD25" s="1124"/>
      <c r="VUE25" s="1125"/>
      <c r="VUF25" s="1122"/>
      <c r="VUG25" s="1123"/>
      <c r="VUH25" s="1124"/>
      <c r="VUI25" s="1125"/>
      <c r="VUJ25" s="1122"/>
      <c r="VUK25" s="1123"/>
      <c r="VUL25" s="1124"/>
      <c r="VUM25" s="1125"/>
      <c r="VUN25" s="1122"/>
      <c r="VUO25" s="1123"/>
      <c r="VUP25" s="1124"/>
      <c r="VUQ25" s="1125"/>
      <c r="VUR25" s="1122"/>
      <c r="VUS25" s="1123"/>
      <c r="VUT25" s="1124"/>
      <c r="VUU25" s="1125"/>
      <c r="VUV25" s="1122"/>
      <c r="VUW25" s="1123"/>
      <c r="VUX25" s="1124"/>
      <c r="VUY25" s="1125"/>
      <c r="VUZ25" s="1122"/>
      <c r="VVA25" s="1123"/>
      <c r="VVB25" s="1124"/>
      <c r="VVC25" s="1125"/>
      <c r="VVD25" s="1122"/>
      <c r="VVE25" s="1123"/>
      <c r="VVF25" s="1124"/>
      <c r="VVG25" s="1125"/>
      <c r="VVH25" s="1122"/>
      <c r="VVI25" s="1123"/>
      <c r="VVJ25" s="1124"/>
      <c r="VVK25" s="1125"/>
      <c r="VVL25" s="1122"/>
      <c r="VVM25" s="1123"/>
      <c r="VVN25" s="1124"/>
      <c r="VVO25" s="1125"/>
      <c r="VVP25" s="1122"/>
      <c r="VVQ25" s="1123"/>
      <c r="VVR25" s="1124"/>
      <c r="VVS25" s="1125"/>
      <c r="VVT25" s="1122"/>
      <c r="VVU25" s="1123"/>
      <c r="VVV25" s="1124"/>
      <c r="VVW25" s="1125"/>
      <c r="VVX25" s="1122"/>
      <c r="VVY25" s="1123"/>
      <c r="VVZ25" s="1124"/>
      <c r="VWA25" s="1125"/>
      <c r="VWB25" s="1122"/>
      <c r="VWC25" s="1123"/>
      <c r="VWD25" s="1124"/>
      <c r="VWE25" s="1125"/>
      <c r="VWF25" s="1122"/>
      <c r="VWG25" s="1123"/>
      <c r="VWH25" s="1124"/>
      <c r="VWI25" s="1125"/>
      <c r="VWJ25" s="1122"/>
      <c r="VWK25" s="1123"/>
      <c r="VWL25" s="1124"/>
      <c r="VWM25" s="1125"/>
      <c r="VWN25" s="1122"/>
      <c r="VWO25" s="1123"/>
      <c r="VWP25" s="1124"/>
      <c r="VWQ25" s="1125"/>
      <c r="VWR25" s="1122"/>
      <c r="VWS25" s="1123"/>
      <c r="VWT25" s="1124"/>
      <c r="VWU25" s="1125"/>
      <c r="VWV25" s="1122"/>
      <c r="VWW25" s="1123"/>
      <c r="VWX25" s="1124"/>
      <c r="VWY25" s="1125"/>
      <c r="VWZ25" s="1122"/>
      <c r="VXA25" s="1123"/>
      <c r="VXB25" s="1124"/>
      <c r="VXC25" s="1125"/>
      <c r="VXD25" s="1122"/>
      <c r="VXE25" s="1123"/>
      <c r="VXF25" s="1124"/>
      <c r="VXG25" s="1125"/>
      <c r="VXH25" s="1122"/>
      <c r="VXI25" s="1123"/>
      <c r="VXJ25" s="1124"/>
      <c r="VXK25" s="1125"/>
      <c r="VXL25" s="1122"/>
      <c r="VXM25" s="1123"/>
      <c r="VXN25" s="1124"/>
      <c r="VXO25" s="1125"/>
      <c r="VXP25" s="1122"/>
      <c r="VXQ25" s="1123"/>
      <c r="VXR25" s="1124"/>
      <c r="VXS25" s="1125"/>
      <c r="VXT25" s="1122"/>
      <c r="VXU25" s="1123"/>
      <c r="VXV25" s="1124"/>
      <c r="VXW25" s="1125"/>
      <c r="VXX25" s="1122"/>
      <c r="VXY25" s="1123"/>
      <c r="VXZ25" s="1124"/>
      <c r="VYA25" s="1125"/>
      <c r="VYB25" s="1122"/>
      <c r="VYC25" s="1123"/>
      <c r="VYD25" s="1124"/>
      <c r="VYE25" s="1125"/>
      <c r="VYF25" s="1122"/>
      <c r="VYG25" s="1123"/>
      <c r="VYH25" s="1124"/>
      <c r="VYI25" s="1125"/>
      <c r="VYJ25" s="1122"/>
      <c r="VYK25" s="1123"/>
      <c r="VYL25" s="1124"/>
      <c r="VYM25" s="1125"/>
      <c r="VYN25" s="1122"/>
      <c r="VYO25" s="1123"/>
      <c r="VYP25" s="1124"/>
      <c r="VYQ25" s="1125"/>
      <c r="VYR25" s="1122"/>
      <c r="VYS25" s="1123"/>
      <c r="VYT25" s="1124"/>
      <c r="VYU25" s="1125"/>
      <c r="VYV25" s="1122"/>
      <c r="VYW25" s="1123"/>
      <c r="VYX25" s="1124"/>
      <c r="VYY25" s="1125"/>
      <c r="VYZ25" s="1122"/>
      <c r="VZA25" s="1123"/>
      <c r="VZB25" s="1124"/>
      <c r="VZC25" s="1125"/>
      <c r="VZD25" s="1122"/>
      <c r="VZE25" s="1123"/>
      <c r="VZF25" s="1124"/>
      <c r="VZG25" s="1125"/>
      <c r="VZH25" s="1122"/>
      <c r="VZI25" s="1123"/>
      <c r="VZJ25" s="1124"/>
      <c r="VZK25" s="1125"/>
      <c r="VZL25" s="1122"/>
      <c r="VZM25" s="1123"/>
      <c r="VZN25" s="1124"/>
      <c r="VZO25" s="1125"/>
      <c r="VZP25" s="1122"/>
      <c r="VZQ25" s="1123"/>
      <c r="VZR25" s="1124"/>
      <c r="VZS25" s="1125"/>
      <c r="VZT25" s="1122"/>
      <c r="VZU25" s="1123"/>
      <c r="VZV25" s="1124"/>
      <c r="VZW25" s="1125"/>
      <c r="VZX25" s="1122"/>
      <c r="VZY25" s="1123"/>
      <c r="VZZ25" s="1124"/>
      <c r="WAA25" s="1125"/>
      <c r="WAB25" s="1122"/>
      <c r="WAC25" s="1123"/>
      <c r="WAD25" s="1124"/>
      <c r="WAE25" s="1125"/>
      <c r="WAF25" s="1122"/>
      <c r="WAG25" s="1123"/>
      <c r="WAH25" s="1124"/>
      <c r="WAI25" s="1125"/>
      <c r="WAJ25" s="1122"/>
      <c r="WAK25" s="1123"/>
      <c r="WAL25" s="1124"/>
      <c r="WAM25" s="1125"/>
      <c r="WAN25" s="1122"/>
      <c r="WAO25" s="1123"/>
      <c r="WAP25" s="1124"/>
      <c r="WAQ25" s="1125"/>
      <c r="WAR25" s="1122"/>
      <c r="WAS25" s="1123"/>
      <c r="WAT25" s="1124"/>
      <c r="WAU25" s="1125"/>
      <c r="WAV25" s="1122"/>
      <c r="WAW25" s="1123"/>
      <c r="WAX25" s="1124"/>
      <c r="WAY25" s="1125"/>
      <c r="WAZ25" s="1122"/>
      <c r="WBA25" s="1123"/>
      <c r="WBB25" s="1124"/>
      <c r="WBC25" s="1125"/>
      <c r="WBD25" s="1122"/>
      <c r="WBE25" s="1123"/>
      <c r="WBF25" s="1124"/>
      <c r="WBG25" s="1125"/>
      <c r="WBH25" s="1122"/>
      <c r="WBI25" s="1123"/>
      <c r="WBJ25" s="1124"/>
      <c r="WBK25" s="1125"/>
      <c r="WBL25" s="1122"/>
      <c r="WBM25" s="1123"/>
      <c r="WBN25" s="1124"/>
      <c r="WBO25" s="1125"/>
      <c r="WBP25" s="1122"/>
      <c r="WBQ25" s="1123"/>
      <c r="WBR25" s="1124"/>
      <c r="WBS25" s="1125"/>
      <c r="WBT25" s="1122"/>
      <c r="WBU25" s="1123"/>
      <c r="WBV25" s="1124"/>
      <c r="WBW25" s="1125"/>
      <c r="WBX25" s="1122"/>
      <c r="WBY25" s="1123"/>
      <c r="WBZ25" s="1124"/>
      <c r="WCA25" s="1125"/>
      <c r="WCB25" s="1122"/>
      <c r="WCC25" s="1123"/>
      <c r="WCD25" s="1124"/>
      <c r="WCE25" s="1125"/>
      <c r="WCF25" s="1122"/>
      <c r="WCG25" s="1123"/>
      <c r="WCH25" s="1124"/>
      <c r="WCI25" s="1125"/>
      <c r="WCJ25" s="1122"/>
      <c r="WCK25" s="1123"/>
      <c r="WCL25" s="1124"/>
      <c r="WCM25" s="1125"/>
      <c r="WCN25" s="1122"/>
      <c r="WCO25" s="1123"/>
      <c r="WCP25" s="1124"/>
      <c r="WCQ25" s="1125"/>
      <c r="WCR25" s="1122"/>
      <c r="WCS25" s="1123"/>
      <c r="WCT25" s="1124"/>
      <c r="WCU25" s="1125"/>
      <c r="WCV25" s="1122"/>
      <c r="WCW25" s="1123"/>
      <c r="WCX25" s="1124"/>
      <c r="WCY25" s="1125"/>
      <c r="WCZ25" s="1122"/>
      <c r="WDA25" s="1123"/>
      <c r="WDB25" s="1124"/>
      <c r="WDC25" s="1125"/>
      <c r="WDD25" s="1122"/>
      <c r="WDE25" s="1123"/>
      <c r="WDF25" s="1124"/>
      <c r="WDG25" s="1125"/>
      <c r="WDH25" s="1122"/>
      <c r="WDI25" s="1123"/>
      <c r="WDJ25" s="1124"/>
      <c r="WDK25" s="1125"/>
      <c r="WDL25" s="1122"/>
      <c r="WDM25" s="1123"/>
      <c r="WDN25" s="1124"/>
      <c r="WDO25" s="1125"/>
      <c r="WDP25" s="1122"/>
      <c r="WDQ25" s="1123"/>
      <c r="WDR25" s="1124"/>
      <c r="WDS25" s="1125"/>
      <c r="WDT25" s="1122"/>
      <c r="WDU25" s="1123"/>
      <c r="WDV25" s="1124"/>
      <c r="WDW25" s="1125"/>
      <c r="WDX25" s="1122"/>
      <c r="WDY25" s="1123"/>
      <c r="WDZ25" s="1124"/>
      <c r="WEA25" s="1125"/>
      <c r="WEB25" s="1122"/>
      <c r="WEC25" s="1123"/>
      <c r="WED25" s="1124"/>
      <c r="WEE25" s="1125"/>
      <c r="WEF25" s="1122"/>
      <c r="WEG25" s="1123"/>
      <c r="WEH25" s="1124"/>
      <c r="WEI25" s="1125"/>
      <c r="WEJ25" s="1122"/>
      <c r="WEK25" s="1123"/>
      <c r="WEL25" s="1124"/>
      <c r="WEM25" s="1125"/>
      <c r="WEN25" s="1122"/>
      <c r="WEO25" s="1123"/>
      <c r="WEP25" s="1124"/>
      <c r="WEQ25" s="1125"/>
      <c r="WER25" s="1122"/>
      <c r="WES25" s="1123"/>
      <c r="WET25" s="1124"/>
      <c r="WEU25" s="1125"/>
      <c r="WEV25" s="1122"/>
      <c r="WEW25" s="1123"/>
      <c r="WEX25" s="1124"/>
      <c r="WEY25" s="1125"/>
      <c r="WEZ25" s="1122"/>
      <c r="WFA25" s="1123"/>
      <c r="WFB25" s="1124"/>
      <c r="WFC25" s="1125"/>
      <c r="WFD25" s="1122"/>
      <c r="WFE25" s="1123"/>
      <c r="WFF25" s="1124"/>
      <c r="WFG25" s="1125"/>
      <c r="WFH25" s="1122"/>
      <c r="WFI25" s="1123"/>
      <c r="WFJ25" s="1124"/>
      <c r="WFK25" s="1125"/>
      <c r="WFL25" s="1122"/>
      <c r="WFM25" s="1123"/>
      <c r="WFN25" s="1124"/>
      <c r="WFO25" s="1125"/>
      <c r="WFP25" s="1122"/>
      <c r="WFQ25" s="1123"/>
      <c r="WFR25" s="1124"/>
      <c r="WFS25" s="1125"/>
      <c r="WFT25" s="1122"/>
      <c r="WFU25" s="1123"/>
      <c r="WFV25" s="1124"/>
      <c r="WFW25" s="1125"/>
      <c r="WFX25" s="1122"/>
      <c r="WFY25" s="1123"/>
      <c r="WFZ25" s="1124"/>
      <c r="WGA25" s="1125"/>
      <c r="WGB25" s="1122"/>
      <c r="WGC25" s="1123"/>
      <c r="WGD25" s="1124"/>
      <c r="WGE25" s="1125"/>
      <c r="WGF25" s="1122"/>
      <c r="WGG25" s="1123"/>
      <c r="WGH25" s="1124"/>
      <c r="WGI25" s="1125"/>
      <c r="WGJ25" s="1122"/>
      <c r="WGK25" s="1123"/>
      <c r="WGL25" s="1124"/>
      <c r="WGM25" s="1125"/>
      <c r="WGN25" s="1122"/>
      <c r="WGO25" s="1123"/>
      <c r="WGP25" s="1124"/>
      <c r="WGQ25" s="1125"/>
      <c r="WGR25" s="1122"/>
      <c r="WGS25" s="1123"/>
      <c r="WGT25" s="1124"/>
      <c r="WGU25" s="1125"/>
      <c r="WGV25" s="1122"/>
      <c r="WGW25" s="1123"/>
      <c r="WGX25" s="1124"/>
      <c r="WGY25" s="1125"/>
      <c r="WGZ25" s="1122"/>
      <c r="WHA25" s="1123"/>
      <c r="WHB25" s="1124"/>
      <c r="WHC25" s="1125"/>
      <c r="WHD25" s="1122"/>
      <c r="WHE25" s="1123"/>
      <c r="WHF25" s="1124"/>
      <c r="WHG25" s="1125"/>
      <c r="WHH25" s="1122"/>
      <c r="WHI25" s="1123"/>
      <c r="WHJ25" s="1124"/>
      <c r="WHK25" s="1125"/>
      <c r="WHL25" s="1122"/>
      <c r="WHM25" s="1123"/>
      <c r="WHN25" s="1124"/>
      <c r="WHO25" s="1125"/>
      <c r="WHP25" s="1122"/>
      <c r="WHQ25" s="1123"/>
      <c r="WHR25" s="1124"/>
      <c r="WHS25" s="1125"/>
      <c r="WHT25" s="1122"/>
      <c r="WHU25" s="1123"/>
      <c r="WHV25" s="1124"/>
      <c r="WHW25" s="1125"/>
      <c r="WHX25" s="1122"/>
      <c r="WHY25" s="1123"/>
      <c r="WHZ25" s="1124"/>
      <c r="WIA25" s="1125"/>
      <c r="WIB25" s="1122"/>
      <c r="WIC25" s="1123"/>
      <c r="WID25" s="1124"/>
      <c r="WIE25" s="1125"/>
      <c r="WIF25" s="1122"/>
      <c r="WIG25" s="1123"/>
      <c r="WIH25" s="1124"/>
      <c r="WII25" s="1125"/>
      <c r="WIJ25" s="1122"/>
      <c r="WIK25" s="1123"/>
      <c r="WIL25" s="1124"/>
      <c r="WIM25" s="1125"/>
      <c r="WIN25" s="1122"/>
      <c r="WIO25" s="1123"/>
      <c r="WIP25" s="1124"/>
      <c r="WIQ25" s="1125"/>
      <c r="WIR25" s="1122"/>
      <c r="WIS25" s="1123"/>
      <c r="WIT25" s="1124"/>
      <c r="WIU25" s="1125"/>
      <c r="WIV25" s="1122"/>
      <c r="WIW25" s="1123"/>
      <c r="WIX25" s="1124"/>
      <c r="WIY25" s="1125"/>
      <c r="WIZ25" s="1122"/>
      <c r="WJA25" s="1123"/>
      <c r="WJB25" s="1124"/>
      <c r="WJC25" s="1125"/>
      <c r="WJD25" s="1122"/>
      <c r="WJE25" s="1123"/>
      <c r="WJF25" s="1124"/>
      <c r="WJG25" s="1125"/>
      <c r="WJH25" s="1122"/>
      <c r="WJI25" s="1123"/>
      <c r="WJJ25" s="1124"/>
      <c r="WJK25" s="1125"/>
      <c r="WJL25" s="1122"/>
      <c r="WJM25" s="1123"/>
      <c r="WJN25" s="1124"/>
      <c r="WJO25" s="1125"/>
      <c r="WJP25" s="1122"/>
      <c r="WJQ25" s="1123"/>
      <c r="WJR25" s="1124"/>
      <c r="WJS25" s="1125"/>
      <c r="WJT25" s="1122"/>
      <c r="WJU25" s="1123"/>
      <c r="WJV25" s="1124"/>
      <c r="WJW25" s="1125"/>
      <c r="WJX25" s="1122"/>
      <c r="WJY25" s="1123"/>
      <c r="WJZ25" s="1124"/>
      <c r="WKA25" s="1125"/>
      <c r="WKB25" s="1122"/>
      <c r="WKC25" s="1123"/>
      <c r="WKD25" s="1124"/>
      <c r="WKE25" s="1125"/>
      <c r="WKF25" s="1122"/>
      <c r="WKG25" s="1123"/>
      <c r="WKH25" s="1124"/>
      <c r="WKI25" s="1125"/>
      <c r="WKJ25" s="1122"/>
      <c r="WKK25" s="1123"/>
      <c r="WKL25" s="1124"/>
      <c r="WKM25" s="1125"/>
      <c r="WKN25" s="1122"/>
      <c r="WKO25" s="1123"/>
      <c r="WKP25" s="1124"/>
      <c r="WKQ25" s="1125"/>
      <c r="WKR25" s="1122"/>
      <c r="WKS25" s="1123"/>
      <c r="WKT25" s="1124"/>
      <c r="WKU25" s="1125"/>
      <c r="WKV25" s="1122"/>
      <c r="WKW25" s="1123"/>
      <c r="WKX25" s="1124"/>
      <c r="WKY25" s="1125"/>
      <c r="WKZ25" s="1122"/>
      <c r="WLA25" s="1123"/>
      <c r="WLB25" s="1124"/>
      <c r="WLC25" s="1125"/>
      <c r="WLD25" s="1122"/>
      <c r="WLE25" s="1123"/>
      <c r="WLF25" s="1124"/>
      <c r="WLG25" s="1125"/>
      <c r="WLH25" s="1122"/>
      <c r="WLI25" s="1123"/>
      <c r="WLJ25" s="1124"/>
      <c r="WLK25" s="1125"/>
      <c r="WLL25" s="1122"/>
      <c r="WLM25" s="1123"/>
      <c r="WLN25" s="1124"/>
      <c r="WLO25" s="1125"/>
      <c r="WLP25" s="1122"/>
      <c r="WLQ25" s="1123"/>
      <c r="WLR25" s="1124"/>
      <c r="WLS25" s="1125"/>
      <c r="WLT25" s="1122"/>
      <c r="WLU25" s="1123"/>
      <c r="WLV25" s="1124"/>
      <c r="WLW25" s="1125"/>
      <c r="WLX25" s="1122"/>
      <c r="WLY25" s="1123"/>
      <c r="WLZ25" s="1124"/>
      <c r="WMA25" s="1125"/>
      <c r="WMB25" s="1122"/>
      <c r="WMC25" s="1123"/>
      <c r="WMD25" s="1124"/>
      <c r="WME25" s="1125"/>
      <c r="WMF25" s="1122"/>
      <c r="WMG25" s="1123"/>
      <c r="WMH25" s="1124"/>
      <c r="WMI25" s="1125"/>
      <c r="WMJ25" s="1122"/>
      <c r="WMK25" s="1123"/>
      <c r="WML25" s="1124"/>
      <c r="WMM25" s="1125"/>
      <c r="WMN25" s="1122"/>
      <c r="WMO25" s="1123"/>
      <c r="WMP25" s="1124"/>
      <c r="WMQ25" s="1125"/>
      <c r="WMR25" s="1122"/>
      <c r="WMS25" s="1123"/>
      <c r="WMT25" s="1124"/>
      <c r="WMU25" s="1125"/>
      <c r="WMV25" s="1122"/>
      <c r="WMW25" s="1123"/>
      <c r="WMX25" s="1124"/>
      <c r="WMY25" s="1125"/>
      <c r="WMZ25" s="1122"/>
      <c r="WNA25" s="1123"/>
      <c r="WNB25" s="1124"/>
      <c r="WNC25" s="1125"/>
      <c r="WND25" s="1122"/>
      <c r="WNE25" s="1123"/>
      <c r="WNF25" s="1124"/>
      <c r="WNG25" s="1125"/>
      <c r="WNH25" s="1122"/>
      <c r="WNI25" s="1123"/>
      <c r="WNJ25" s="1124"/>
      <c r="WNK25" s="1125"/>
      <c r="WNL25" s="1122"/>
      <c r="WNM25" s="1123"/>
      <c r="WNN25" s="1124"/>
      <c r="WNO25" s="1125"/>
      <c r="WNP25" s="1122"/>
      <c r="WNQ25" s="1123"/>
      <c r="WNR25" s="1124"/>
      <c r="WNS25" s="1125"/>
      <c r="WNT25" s="1122"/>
      <c r="WNU25" s="1123"/>
      <c r="WNV25" s="1124"/>
      <c r="WNW25" s="1125"/>
      <c r="WNX25" s="1122"/>
      <c r="WNY25" s="1123"/>
      <c r="WNZ25" s="1124"/>
      <c r="WOA25" s="1125"/>
      <c r="WOB25" s="1122"/>
      <c r="WOC25" s="1123"/>
      <c r="WOD25" s="1124"/>
      <c r="WOE25" s="1125"/>
      <c r="WOF25" s="1122"/>
      <c r="WOG25" s="1123"/>
      <c r="WOH25" s="1124"/>
      <c r="WOI25" s="1125"/>
      <c r="WOJ25" s="1122"/>
      <c r="WOK25" s="1123"/>
      <c r="WOL25" s="1124"/>
      <c r="WOM25" s="1125"/>
      <c r="WON25" s="1122"/>
      <c r="WOO25" s="1123"/>
      <c r="WOP25" s="1124"/>
      <c r="WOQ25" s="1125"/>
      <c r="WOR25" s="1122"/>
      <c r="WOS25" s="1123"/>
      <c r="WOT25" s="1124"/>
      <c r="WOU25" s="1125"/>
      <c r="WOV25" s="1122"/>
      <c r="WOW25" s="1123"/>
      <c r="WOX25" s="1124"/>
      <c r="WOY25" s="1125"/>
      <c r="WOZ25" s="1122"/>
      <c r="WPA25" s="1123"/>
      <c r="WPB25" s="1124"/>
      <c r="WPC25" s="1125"/>
      <c r="WPD25" s="1122"/>
      <c r="WPE25" s="1123"/>
      <c r="WPF25" s="1124"/>
      <c r="WPG25" s="1125"/>
      <c r="WPH25" s="1122"/>
      <c r="WPI25" s="1123"/>
      <c r="WPJ25" s="1124"/>
      <c r="WPK25" s="1125"/>
      <c r="WPL25" s="1122"/>
      <c r="WPM25" s="1123"/>
      <c r="WPN25" s="1124"/>
      <c r="WPO25" s="1125"/>
      <c r="WPP25" s="1122"/>
      <c r="WPQ25" s="1123"/>
      <c r="WPR25" s="1124"/>
      <c r="WPS25" s="1125"/>
      <c r="WPT25" s="1122"/>
      <c r="WPU25" s="1123"/>
      <c r="WPV25" s="1124"/>
      <c r="WPW25" s="1125"/>
      <c r="WPX25" s="1122"/>
      <c r="WPY25" s="1123"/>
      <c r="WPZ25" s="1124"/>
      <c r="WQA25" s="1125"/>
      <c r="WQB25" s="1122"/>
      <c r="WQC25" s="1123"/>
      <c r="WQD25" s="1124"/>
      <c r="WQE25" s="1125"/>
      <c r="WQF25" s="1122"/>
      <c r="WQG25" s="1123"/>
      <c r="WQH25" s="1124"/>
      <c r="WQI25" s="1125"/>
      <c r="WQJ25" s="1122"/>
      <c r="WQK25" s="1123"/>
      <c r="WQL25" s="1124"/>
      <c r="WQM25" s="1125"/>
      <c r="WQN25" s="1122"/>
      <c r="WQO25" s="1123"/>
      <c r="WQP25" s="1124"/>
      <c r="WQQ25" s="1125"/>
      <c r="WQR25" s="1122"/>
      <c r="WQS25" s="1123"/>
      <c r="WQT25" s="1124"/>
      <c r="WQU25" s="1125"/>
      <c r="WQV25" s="1122"/>
      <c r="WQW25" s="1123"/>
      <c r="WQX25" s="1124"/>
      <c r="WQY25" s="1125"/>
      <c r="WQZ25" s="1122"/>
      <c r="WRA25" s="1123"/>
      <c r="WRB25" s="1124"/>
      <c r="WRC25" s="1125"/>
      <c r="WRD25" s="1122"/>
      <c r="WRE25" s="1123"/>
      <c r="WRF25" s="1124"/>
      <c r="WRG25" s="1125"/>
      <c r="WRH25" s="1122"/>
      <c r="WRI25" s="1123"/>
      <c r="WRJ25" s="1124"/>
      <c r="WRK25" s="1125"/>
      <c r="WRL25" s="1122"/>
      <c r="WRM25" s="1123"/>
      <c r="WRN25" s="1124"/>
      <c r="WRO25" s="1125"/>
      <c r="WRP25" s="1122"/>
      <c r="WRQ25" s="1123"/>
      <c r="WRR25" s="1124"/>
      <c r="WRS25" s="1125"/>
      <c r="WRT25" s="1122"/>
      <c r="WRU25" s="1123"/>
      <c r="WRV25" s="1124"/>
      <c r="WRW25" s="1125"/>
      <c r="WRX25" s="1122"/>
      <c r="WRY25" s="1123"/>
      <c r="WRZ25" s="1124"/>
      <c r="WSA25" s="1125"/>
      <c r="WSB25" s="1122"/>
      <c r="WSC25" s="1123"/>
      <c r="WSD25" s="1124"/>
      <c r="WSE25" s="1125"/>
      <c r="WSF25" s="1122"/>
      <c r="WSG25" s="1123"/>
      <c r="WSH25" s="1124"/>
      <c r="WSI25" s="1125"/>
      <c r="WSJ25" s="1122"/>
      <c r="WSK25" s="1123"/>
      <c r="WSL25" s="1124"/>
      <c r="WSM25" s="1125"/>
      <c r="WSN25" s="1122"/>
      <c r="WSO25" s="1123"/>
      <c r="WSP25" s="1124"/>
      <c r="WSQ25" s="1125"/>
      <c r="WSR25" s="1122"/>
      <c r="WSS25" s="1123"/>
      <c r="WST25" s="1124"/>
      <c r="WSU25" s="1125"/>
      <c r="WSV25" s="1122"/>
      <c r="WSW25" s="1123"/>
      <c r="WSX25" s="1124"/>
      <c r="WSY25" s="1125"/>
      <c r="WSZ25" s="1122"/>
      <c r="WTA25" s="1123"/>
      <c r="WTB25" s="1124"/>
      <c r="WTC25" s="1125"/>
      <c r="WTD25" s="1122"/>
      <c r="WTE25" s="1123"/>
      <c r="WTF25" s="1124"/>
      <c r="WTG25" s="1125"/>
      <c r="WTH25" s="1122"/>
      <c r="WTI25" s="1123"/>
      <c r="WTJ25" s="1124"/>
      <c r="WTK25" s="1125"/>
      <c r="WTL25" s="1122"/>
      <c r="WTM25" s="1123"/>
      <c r="WTN25" s="1124"/>
      <c r="WTO25" s="1125"/>
      <c r="WTP25" s="1122"/>
      <c r="WTQ25" s="1123"/>
      <c r="WTR25" s="1124"/>
      <c r="WTS25" s="1125"/>
      <c r="WTT25" s="1122"/>
      <c r="WTU25" s="1123"/>
      <c r="WTV25" s="1124"/>
      <c r="WTW25" s="1125"/>
      <c r="WTX25" s="1122"/>
      <c r="WTY25" s="1123"/>
      <c r="WTZ25" s="1124"/>
      <c r="WUA25" s="1125"/>
      <c r="WUB25" s="1122"/>
      <c r="WUC25" s="1123"/>
      <c r="WUD25" s="1124"/>
      <c r="WUE25" s="1125"/>
      <c r="WUF25" s="1122"/>
      <c r="WUG25" s="1123"/>
      <c r="WUH25" s="1124"/>
      <c r="WUI25" s="1125"/>
      <c r="WUJ25" s="1122"/>
      <c r="WUK25" s="1123"/>
      <c r="WUL25" s="1124"/>
      <c r="WUM25" s="1125"/>
      <c r="WUN25" s="1122"/>
      <c r="WUO25" s="1123"/>
      <c r="WUP25" s="1124"/>
      <c r="WUQ25" s="1125"/>
      <c r="WUR25" s="1122"/>
      <c r="WUS25" s="1123"/>
      <c r="WUT25" s="1124"/>
      <c r="WUU25" s="1125"/>
      <c r="WUV25" s="1122"/>
      <c r="WUW25" s="1123"/>
      <c r="WUX25" s="1124"/>
      <c r="WUY25" s="1125"/>
      <c r="WUZ25" s="1122"/>
      <c r="WVA25" s="1123"/>
      <c r="WVB25" s="1124"/>
      <c r="WVC25" s="1125"/>
      <c r="WVD25" s="1122"/>
      <c r="WVE25" s="1123"/>
      <c r="WVF25" s="1124"/>
      <c r="WVG25" s="1125"/>
      <c r="WVH25" s="1122"/>
      <c r="WVI25" s="1123"/>
      <c r="WVJ25" s="1124"/>
      <c r="WVK25" s="1125"/>
      <c r="WVL25" s="1122"/>
      <c r="WVM25" s="1123"/>
      <c r="WVN25" s="1124"/>
      <c r="WVO25" s="1125"/>
      <c r="WVP25" s="1122"/>
      <c r="WVQ25" s="1123"/>
      <c r="WVR25" s="1124"/>
      <c r="WVS25" s="1125"/>
      <c r="WVT25" s="1122"/>
      <c r="WVU25" s="1123"/>
      <c r="WVV25" s="1124"/>
      <c r="WVW25" s="1125"/>
      <c r="WVX25" s="1122"/>
      <c r="WVY25" s="1123"/>
      <c r="WVZ25" s="1124"/>
      <c r="WWA25" s="1125"/>
      <c r="WWB25" s="1122"/>
      <c r="WWC25" s="1123"/>
      <c r="WWD25" s="1124"/>
      <c r="WWE25" s="1125"/>
      <c r="WWF25" s="1122"/>
      <c r="WWG25" s="1123"/>
      <c r="WWH25" s="1124"/>
      <c r="WWI25" s="1125"/>
      <c r="WWJ25" s="1122"/>
      <c r="WWK25" s="1123"/>
      <c r="WWL25" s="1124"/>
      <c r="WWM25" s="1125"/>
      <c r="WWN25" s="1122"/>
      <c r="WWO25" s="1123"/>
      <c r="WWP25" s="1124"/>
      <c r="WWQ25" s="1125"/>
      <c r="WWR25" s="1122"/>
      <c r="WWS25" s="1123"/>
      <c r="WWT25" s="1124"/>
      <c r="WWU25" s="1125"/>
      <c r="WWV25" s="1122"/>
      <c r="WWW25" s="1123"/>
      <c r="WWX25" s="1124"/>
      <c r="WWY25" s="1125"/>
      <c r="WWZ25" s="1122"/>
      <c r="WXA25" s="1123"/>
      <c r="WXB25" s="1124"/>
      <c r="WXC25" s="1125"/>
      <c r="WXD25" s="1122"/>
      <c r="WXE25" s="1123"/>
      <c r="WXF25" s="1124"/>
      <c r="WXG25" s="1125"/>
      <c r="WXH25" s="1122"/>
      <c r="WXI25" s="1123"/>
      <c r="WXJ25" s="1124"/>
      <c r="WXK25" s="1125"/>
      <c r="WXL25" s="1122"/>
      <c r="WXM25" s="1123"/>
      <c r="WXN25" s="1124"/>
      <c r="WXO25" s="1125"/>
      <c r="WXP25" s="1122"/>
      <c r="WXQ25" s="1123"/>
      <c r="WXR25" s="1124"/>
      <c r="WXS25" s="1125"/>
      <c r="WXT25" s="1122"/>
      <c r="WXU25" s="1123"/>
      <c r="WXV25" s="1124"/>
      <c r="WXW25" s="1125"/>
      <c r="WXX25" s="1122"/>
      <c r="WXY25" s="1123"/>
      <c r="WXZ25" s="1124"/>
      <c r="WYA25" s="1125"/>
      <c r="WYB25" s="1122"/>
      <c r="WYC25" s="1123"/>
      <c r="WYD25" s="1124"/>
      <c r="WYE25" s="1125"/>
      <c r="WYF25" s="1122"/>
      <c r="WYG25" s="1123"/>
      <c r="WYH25" s="1124"/>
      <c r="WYI25" s="1125"/>
      <c r="WYJ25" s="1122"/>
      <c r="WYK25" s="1123"/>
      <c r="WYL25" s="1124"/>
      <c r="WYM25" s="1125"/>
      <c r="WYN25" s="1122"/>
      <c r="WYO25" s="1123"/>
      <c r="WYP25" s="1124"/>
      <c r="WYQ25" s="1125"/>
      <c r="WYR25" s="1122"/>
      <c r="WYS25" s="1123"/>
      <c r="WYT25" s="1124"/>
      <c r="WYU25" s="1125"/>
      <c r="WYV25" s="1122"/>
      <c r="WYW25" s="1123"/>
      <c r="WYX25" s="1124"/>
      <c r="WYY25" s="1125"/>
      <c r="WYZ25" s="1122"/>
      <c r="WZA25" s="1123"/>
      <c r="WZB25" s="1124"/>
      <c r="WZC25" s="1125"/>
      <c r="WZD25" s="1122"/>
      <c r="WZE25" s="1123"/>
      <c r="WZF25" s="1124"/>
      <c r="WZG25" s="1125"/>
      <c r="WZH25" s="1122"/>
      <c r="WZI25" s="1123"/>
      <c r="WZJ25" s="1124"/>
      <c r="WZK25" s="1125"/>
      <c r="WZL25" s="1122"/>
      <c r="WZM25" s="1123"/>
      <c r="WZN25" s="1124"/>
      <c r="WZO25" s="1125"/>
      <c r="WZP25" s="1122"/>
      <c r="WZQ25" s="1123"/>
      <c r="WZR25" s="1124"/>
      <c r="WZS25" s="1125"/>
      <c r="WZT25" s="1122"/>
      <c r="WZU25" s="1123"/>
      <c r="WZV25" s="1124"/>
      <c r="WZW25" s="1125"/>
      <c r="WZX25" s="1122"/>
      <c r="WZY25" s="1123"/>
      <c r="WZZ25" s="1124"/>
      <c r="XAA25" s="1125"/>
      <c r="XAB25" s="1122"/>
      <c r="XAC25" s="1123"/>
      <c r="XAD25" s="1124"/>
      <c r="XAE25" s="1125"/>
      <c r="XAF25" s="1122"/>
      <c r="XAG25" s="1123"/>
      <c r="XAH25" s="1124"/>
      <c r="XAI25" s="1125"/>
      <c r="XAJ25" s="1122"/>
      <c r="XAK25" s="1123"/>
      <c r="XAL25" s="1124"/>
      <c r="XAM25" s="1125"/>
      <c r="XAN25" s="1122"/>
      <c r="XAO25" s="1123"/>
      <c r="XAP25" s="1124"/>
      <c r="XAQ25" s="1125"/>
      <c r="XAR25" s="1122"/>
      <c r="XAS25" s="1123"/>
      <c r="XAT25" s="1124"/>
      <c r="XAU25" s="1125"/>
      <c r="XAV25" s="1122"/>
      <c r="XAW25" s="1123"/>
      <c r="XAX25" s="1124"/>
      <c r="XAY25" s="1125"/>
      <c r="XAZ25" s="1122"/>
      <c r="XBA25" s="1123"/>
      <c r="XBB25" s="1124"/>
      <c r="XBC25" s="1125"/>
      <c r="XBD25" s="1122"/>
      <c r="XBE25" s="1123"/>
      <c r="XBF25" s="1124"/>
      <c r="XBG25" s="1125"/>
      <c r="XBH25" s="1122"/>
      <c r="XBI25" s="1123"/>
      <c r="XBJ25" s="1124"/>
      <c r="XBK25" s="1125"/>
      <c r="XBL25" s="1122"/>
      <c r="XBM25" s="1123"/>
      <c r="XBN25" s="1124"/>
      <c r="XBO25" s="1125"/>
      <c r="XBP25" s="1122"/>
      <c r="XBQ25" s="1123"/>
      <c r="XBR25" s="1124"/>
      <c r="XBS25" s="1125"/>
      <c r="XBT25" s="1122"/>
      <c r="XBU25" s="1123"/>
      <c r="XBV25" s="1124"/>
      <c r="XBW25" s="1125"/>
      <c r="XBX25" s="1122"/>
      <c r="XBY25" s="1123"/>
      <c r="XBZ25" s="1124"/>
      <c r="XCA25" s="1125"/>
      <c r="XCB25" s="1122"/>
      <c r="XCC25" s="1123"/>
      <c r="XCD25" s="1124"/>
      <c r="XCE25" s="1125"/>
      <c r="XCF25" s="1122"/>
      <c r="XCG25" s="1123"/>
      <c r="XCH25" s="1124"/>
      <c r="XCI25" s="1125"/>
      <c r="XCJ25" s="1122"/>
      <c r="XCK25" s="1123"/>
      <c r="XCL25" s="1124"/>
      <c r="XCM25" s="1125"/>
      <c r="XCN25" s="1122"/>
      <c r="XCO25" s="1123"/>
      <c r="XCP25" s="1124"/>
      <c r="XCQ25" s="1125"/>
      <c r="XCR25" s="1122"/>
      <c r="XCS25" s="1123"/>
      <c r="XCT25" s="1124"/>
      <c r="XCU25" s="1125"/>
      <c r="XCV25" s="1122"/>
      <c r="XCW25" s="1123"/>
      <c r="XCX25" s="1124"/>
      <c r="XCY25" s="1125"/>
      <c r="XCZ25" s="1122"/>
      <c r="XDA25" s="1123"/>
      <c r="XDB25" s="1124"/>
      <c r="XDC25" s="1125"/>
      <c r="XDD25" s="1122"/>
      <c r="XDE25" s="1123"/>
      <c r="XDF25" s="1124"/>
      <c r="XDG25" s="1125"/>
      <c r="XDH25" s="1122"/>
      <c r="XDI25" s="1123"/>
      <c r="XDJ25" s="1124"/>
      <c r="XDK25" s="1125"/>
      <c r="XDL25" s="1122"/>
      <c r="XDM25" s="1123"/>
      <c r="XDN25" s="1124"/>
      <c r="XDO25" s="1125"/>
      <c r="XDP25" s="1122"/>
      <c r="XDQ25" s="1123"/>
      <c r="XDR25" s="1124"/>
      <c r="XDS25" s="1125"/>
      <c r="XDT25" s="1122"/>
      <c r="XDU25" s="1123"/>
    </row>
    <row r="26" spans="1:16349" s="916" customFormat="1" ht="15" hidden="1" customHeight="1" outlineLevel="2">
      <c r="A26" s="953"/>
      <c r="B26" s="985" t="s">
        <v>18</v>
      </c>
      <c r="C26" s="955">
        <v>3</v>
      </c>
      <c r="D26" s="995" t="s">
        <v>33</v>
      </c>
      <c r="E26" s="960">
        <v>0</v>
      </c>
      <c r="F26" s="987">
        <v>2502500</v>
      </c>
      <c r="G26" s="987">
        <v>2502500</v>
      </c>
      <c r="H26" s="986">
        <v>2502500</v>
      </c>
      <c r="I26" s="987">
        <v>2502500</v>
      </c>
      <c r="J26" s="986">
        <v>2502500</v>
      </c>
      <c r="K26" s="987">
        <v>2502500</v>
      </c>
      <c r="L26" s="986">
        <v>2502500</v>
      </c>
      <c r="M26" s="987">
        <v>2502500</v>
      </c>
      <c r="N26" s="986">
        <v>2502500</v>
      </c>
      <c r="O26" s="987">
        <v>2502500</v>
      </c>
      <c r="P26" s="986">
        <v>2502500</v>
      </c>
      <c r="Q26" s="986">
        <v>2502500</v>
      </c>
      <c r="R26" s="955"/>
      <c r="S26" s="987">
        <v>2502500</v>
      </c>
      <c r="T26" s="986">
        <v>2502500</v>
      </c>
      <c r="U26" s="986">
        <v>2502500</v>
      </c>
      <c r="V26" s="986">
        <v>2502500</v>
      </c>
      <c r="W26" s="986">
        <v>2502500</v>
      </c>
      <c r="X26" s="986">
        <v>2502500</v>
      </c>
      <c r="Y26" s="986">
        <v>2502500</v>
      </c>
      <c r="Z26" s="986">
        <v>2502500</v>
      </c>
      <c r="AA26" s="986">
        <v>2502500</v>
      </c>
      <c r="AB26" s="986">
        <v>2502500</v>
      </c>
      <c r="AC26" s="986">
        <v>2502500</v>
      </c>
      <c r="AD26" s="986">
        <v>2502500</v>
      </c>
      <c r="AE26" s="1089">
        <v>2502500</v>
      </c>
      <c r="AF26" s="1089">
        <v>214500</v>
      </c>
      <c r="AG26" s="1126">
        <v>214500</v>
      </c>
      <c r="AH26" s="1089">
        <v>214500</v>
      </c>
      <c r="AI26" s="1114">
        <v>214500</v>
      </c>
      <c r="AJ26" s="1115"/>
      <c r="AK26" s="1116"/>
      <c r="AL26" s="1117"/>
      <c r="AM26" s="1118"/>
      <c r="AN26" s="1115"/>
      <c r="AO26" s="1116"/>
      <c r="AP26" s="1117"/>
      <c r="AQ26" s="1118"/>
      <c r="AR26" s="1115"/>
      <c r="AS26" s="1116"/>
      <c r="AT26" s="1117"/>
      <c r="AU26" s="1118"/>
      <c r="AV26" s="1115"/>
      <c r="AW26" s="1116"/>
      <c r="AX26" s="1117"/>
      <c r="AY26" s="1118"/>
      <c r="AZ26" s="1115"/>
      <c r="BA26" s="1116"/>
      <c r="BB26" s="1117"/>
      <c r="BC26" s="1118"/>
      <c r="BD26" s="1115"/>
      <c r="BE26" s="1116"/>
      <c r="BF26" s="1117"/>
      <c r="BG26" s="1118"/>
      <c r="BH26" s="1115"/>
      <c r="BI26" s="1116"/>
      <c r="BJ26" s="1117"/>
      <c r="BK26" s="1118"/>
      <c r="BL26" s="1115"/>
      <c r="BM26" s="1116"/>
      <c r="BN26" s="1117"/>
      <c r="BO26" s="1118"/>
      <c r="BP26" s="1115"/>
      <c r="BQ26" s="1116"/>
      <c r="BR26" s="1117"/>
      <c r="BS26" s="1118"/>
      <c r="BT26" s="1115"/>
      <c r="BU26" s="1116"/>
      <c r="BV26" s="1117"/>
      <c r="BW26" s="1118"/>
      <c r="BX26" s="1115"/>
      <c r="BY26" s="1116"/>
      <c r="BZ26" s="1117"/>
      <c r="CA26" s="1118"/>
      <c r="CB26" s="1115"/>
      <c r="CC26" s="1116"/>
      <c r="CD26" s="1117"/>
      <c r="CE26" s="1118"/>
      <c r="CF26" s="1115"/>
      <c r="CG26" s="1116"/>
      <c r="CH26" s="1117"/>
      <c r="CI26" s="1118"/>
      <c r="CJ26" s="1115"/>
      <c r="CK26" s="1116"/>
      <c r="CL26" s="1117"/>
      <c r="CM26" s="1118"/>
      <c r="CN26" s="1115"/>
      <c r="CO26" s="1116"/>
      <c r="CP26" s="1117"/>
      <c r="CQ26" s="1118"/>
      <c r="CR26" s="1115"/>
      <c r="CS26" s="1116"/>
      <c r="CT26" s="1117"/>
      <c r="CU26" s="1118"/>
      <c r="CV26" s="1115"/>
      <c r="CW26" s="1116"/>
      <c r="CX26" s="1117"/>
      <c r="CY26" s="1118"/>
      <c r="CZ26" s="1115"/>
      <c r="DA26" s="1116"/>
      <c r="DB26" s="1117"/>
      <c r="DC26" s="1118"/>
      <c r="DD26" s="1115"/>
      <c r="DE26" s="1116"/>
      <c r="DF26" s="1117"/>
      <c r="DG26" s="1118"/>
      <c r="DH26" s="1115"/>
      <c r="DI26" s="1116"/>
      <c r="DJ26" s="1117"/>
      <c r="DK26" s="1118"/>
      <c r="DL26" s="1115"/>
      <c r="DM26" s="1116"/>
      <c r="DN26" s="1117"/>
      <c r="DO26" s="1118"/>
      <c r="DP26" s="1115"/>
      <c r="DQ26" s="1116"/>
      <c r="DR26" s="1117"/>
      <c r="DS26" s="1118"/>
      <c r="DT26" s="1115"/>
      <c r="DU26" s="1116"/>
      <c r="DV26" s="1117"/>
      <c r="DW26" s="1118"/>
      <c r="DX26" s="1115"/>
      <c r="DY26" s="1116"/>
      <c r="DZ26" s="1117"/>
      <c r="EA26" s="1118"/>
      <c r="EB26" s="1115"/>
      <c r="EC26" s="1116"/>
      <c r="ED26" s="1117"/>
      <c r="EE26" s="1118"/>
      <c r="EF26" s="1115"/>
      <c r="EG26" s="1116"/>
      <c r="EH26" s="1117"/>
      <c r="EI26" s="1118"/>
      <c r="EJ26" s="1115"/>
      <c r="EK26" s="1116"/>
      <c r="EL26" s="1117"/>
      <c r="EM26" s="1118"/>
      <c r="EN26" s="1115"/>
      <c r="EO26" s="1116"/>
      <c r="EP26" s="1117"/>
      <c r="EQ26" s="1118"/>
      <c r="ER26" s="1115"/>
      <c r="ES26" s="1116"/>
      <c r="ET26" s="1117"/>
      <c r="EU26" s="1118"/>
      <c r="EV26" s="1115"/>
      <c r="EW26" s="1116"/>
      <c r="EX26" s="1117"/>
      <c r="EY26" s="1118"/>
      <c r="EZ26" s="1115"/>
      <c r="FA26" s="1116"/>
      <c r="FB26" s="1117"/>
      <c r="FC26" s="1118"/>
      <c r="FD26" s="1115"/>
      <c r="FE26" s="1116"/>
      <c r="FF26" s="1117"/>
      <c r="FG26" s="1118"/>
      <c r="FH26" s="1115"/>
      <c r="FI26" s="1116"/>
      <c r="FJ26" s="1117"/>
      <c r="FK26" s="1118"/>
      <c r="FL26" s="1115"/>
      <c r="FM26" s="1116"/>
      <c r="FN26" s="1117"/>
      <c r="FO26" s="1118"/>
      <c r="FP26" s="1115"/>
      <c r="FQ26" s="1116"/>
      <c r="FR26" s="1117"/>
      <c r="FS26" s="1118"/>
      <c r="FT26" s="1115"/>
      <c r="FU26" s="1116"/>
      <c r="FV26" s="1117"/>
      <c r="FW26" s="1118"/>
      <c r="FX26" s="1115"/>
      <c r="FY26" s="1116"/>
      <c r="FZ26" s="1117"/>
      <c r="GA26" s="1118"/>
      <c r="GB26" s="1115"/>
      <c r="GC26" s="1116"/>
      <c r="GD26" s="1117"/>
      <c r="GE26" s="1118"/>
      <c r="GF26" s="1115"/>
      <c r="GG26" s="1116"/>
      <c r="GH26" s="1117"/>
      <c r="GI26" s="1118"/>
      <c r="GJ26" s="1115"/>
      <c r="GK26" s="1116"/>
      <c r="GL26" s="1117"/>
      <c r="GM26" s="1118"/>
      <c r="GN26" s="1115"/>
      <c r="GO26" s="1116"/>
      <c r="GP26" s="1117"/>
      <c r="GQ26" s="1118"/>
      <c r="GR26" s="1115"/>
      <c r="GS26" s="1116"/>
      <c r="GT26" s="1117"/>
      <c r="GU26" s="1118"/>
      <c r="GV26" s="1115"/>
      <c r="GW26" s="1116"/>
      <c r="GX26" s="1117"/>
      <c r="GY26" s="1118"/>
      <c r="GZ26" s="1115"/>
      <c r="HA26" s="1116"/>
      <c r="HB26" s="1117"/>
      <c r="HC26" s="1118"/>
      <c r="HD26" s="1115"/>
      <c r="HE26" s="1116"/>
      <c r="HF26" s="1117"/>
      <c r="HG26" s="1118"/>
      <c r="HH26" s="1115"/>
      <c r="HI26" s="1116"/>
      <c r="HJ26" s="1117"/>
      <c r="HK26" s="1118"/>
      <c r="HL26" s="1115"/>
      <c r="HM26" s="1116"/>
      <c r="HN26" s="1117"/>
      <c r="HO26" s="1118"/>
      <c r="HP26" s="1115"/>
      <c r="HQ26" s="1116"/>
      <c r="HR26" s="1117"/>
      <c r="HS26" s="1118"/>
      <c r="HT26" s="1115"/>
      <c r="HU26" s="1116"/>
      <c r="HV26" s="1117"/>
      <c r="HW26" s="1118"/>
      <c r="HX26" s="1115"/>
      <c r="HY26" s="1116"/>
      <c r="HZ26" s="1117"/>
      <c r="IA26" s="1118"/>
      <c r="IB26" s="1115"/>
      <c r="IC26" s="1116"/>
      <c r="ID26" s="1117"/>
      <c r="IE26" s="1118"/>
      <c r="IF26" s="1115"/>
      <c r="IG26" s="1116"/>
      <c r="IH26" s="1117"/>
      <c r="II26" s="1118"/>
      <c r="IJ26" s="1115"/>
      <c r="IK26" s="1116"/>
      <c r="IL26" s="1117"/>
      <c r="IM26" s="1118"/>
      <c r="IN26" s="1115"/>
      <c r="IO26" s="1116"/>
      <c r="IP26" s="1117"/>
      <c r="IQ26" s="1118"/>
      <c r="IR26" s="1115"/>
      <c r="IS26" s="1116"/>
      <c r="IT26" s="1117"/>
      <c r="IU26" s="1118"/>
      <c r="IV26" s="1115"/>
      <c r="IW26" s="1116"/>
      <c r="IX26" s="1117"/>
      <c r="IY26" s="1118"/>
      <c r="IZ26" s="1115"/>
      <c r="JA26" s="1116"/>
      <c r="JB26" s="1117"/>
      <c r="JC26" s="1118"/>
      <c r="JD26" s="1115"/>
      <c r="JE26" s="1116"/>
      <c r="JF26" s="1117"/>
      <c r="JG26" s="1118"/>
      <c r="JH26" s="1115"/>
      <c r="JI26" s="1116"/>
      <c r="JJ26" s="1117"/>
      <c r="JK26" s="1118"/>
      <c r="JL26" s="1115"/>
      <c r="JM26" s="1116"/>
      <c r="JN26" s="1117"/>
      <c r="JO26" s="1118"/>
      <c r="JP26" s="1115"/>
      <c r="JQ26" s="1116"/>
      <c r="JR26" s="1117"/>
      <c r="JS26" s="1118"/>
      <c r="JT26" s="1115"/>
      <c r="JU26" s="1116"/>
      <c r="JV26" s="1117"/>
      <c r="JW26" s="1118"/>
      <c r="JX26" s="1115"/>
      <c r="JY26" s="1116"/>
      <c r="JZ26" s="1117"/>
      <c r="KA26" s="1118"/>
      <c r="KB26" s="1115"/>
      <c r="KC26" s="1116"/>
      <c r="KD26" s="1117"/>
      <c r="KE26" s="1118"/>
      <c r="KF26" s="1115"/>
      <c r="KG26" s="1116"/>
      <c r="KH26" s="1117"/>
      <c r="KI26" s="1118"/>
      <c r="KJ26" s="1115"/>
      <c r="KK26" s="1116"/>
      <c r="KL26" s="1117"/>
      <c r="KM26" s="1118"/>
      <c r="KN26" s="1115"/>
      <c r="KO26" s="1116"/>
      <c r="KP26" s="1117"/>
      <c r="KQ26" s="1118"/>
      <c r="KR26" s="1115"/>
      <c r="KS26" s="1116"/>
      <c r="KT26" s="1117"/>
      <c r="KU26" s="1118"/>
      <c r="KV26" s="1115"/>
      <c r="KW26" s="1116"/>
      <c r="KX26" s="1117"/>
      <c r="KY26" s="1118"/>
      <c r="KZ26" s="1115"/>
      <c r="LA26" s="1116"/>
      <c r="LB26" s="1117"/>
      <c r="LC26" s="1118"/>
      <c r="LD26" s="1115"/>
      <c r="LE26" s="1116"/>
      <c r="LF26" s="1117"/>
      <c r="LG26" s="1118"/>
      <c r="LH26" s="1115"/>
      <c r="LI26" s="1116"/>
      <c r="LJ26" s="1117"/>
      <c r="LK26" s="1118"/>
      <c r="LL26" s="1115"/>
      <c r="LM26" s="1116"/>
      <c r="LN26" s="1117"/>
      <c r="LO26" s="1118"/>
      <c r="LP26" s="1115"/>
      <c r="LQ26" s="1116"/>
      <c r="LR26" s="1117"/>
      <c r="LS26" s="1118"/>
      <c r="LT26" s="1115"/>
      <c r="LU26" s="1116"/>
      <c r="LV26" s="1117"/>
      <c r="LW26" s="1118"/>
      <c r="LX26" s="1115"/>
      <c r="LY26" s="1116"/>
      <c r="LZ26" s="1117"/>
      <c r="MA26" s="1118"/>
      <c r="MB26" s="1115"/>
      <c r="MC26" s="1116"/>
      <c r="MD26" s="1117"/>
      <c r="ME26" s="1118"/>
      <c r="MF26" s="1115"/>
      <c r="MG26" s="1116"/>
      <c r="MH26" s="1117"/>
      <c r="MI26" s="1118"/>
      <c r="MJ26" s="1115"/>
      <c r="MK26" s="1116"/>
      <c r="ML26" s="1117"/>
      <c r="MM26" s="1118"/>
      <c r="MN26" s="1115"/>
      <c r="MO26" s="1116"/>
      <c r="MP26" s="1117"/>
      <c r="MQ26" s="1118"/>
      <c r="MR26" s="1115"/>
      <c r="MS26" s="1116"/>
      <c r="MT26" s="1117"/>
      <c r="MU26" s="1118"/>
      <c r="MV26" s="1115"/>
      <c r="MW26" s="1116"/>
      <c r="MX26" s="1117"/>
      <c r="MY26" s="1118"/>
      <c r="MZ26" s="1115"/>
      <c r="NA26" s="1116"/>
      <c r="NB26" s="1117"/>
      <c r="NC26" s="1118"/>
      <c r="ND26" s="1115"/>
      <c r="NE26" s="1116"/>
      <c r="NF26" s="1117"/>
      <c r="NG26" s="1118"/>
      <c r="NH26" s="1115"/>
      <c r="NI26" s="1116"/>
      <c r="NJ26" s="1117"/>
      <c r="NK26" s="1118"/>
      <c r="NL26" s="1115"/>
      <c r="NM26" s="1116"/>
      <c r="NN26" s="1117"/>
      <c r="NO26" s="1118"/>
      <c r="NP26" s="1115"/>
      <c r="NQ26" s="1116"/>
      <c r="NR26" s="1117"/>
      <c r="NS26" s="1118"/>
      <c r="NT26" s="1115"/>
      <c r="NU26" s="1116"/>
      <c r="NV26" s="1117"/>
      <c r="NW26" s="1118"/>
      <c r="NX26" s="1115"/>
      <c r="NY26" s="1116"/>
      <c r="NZ26" s="1117"/>
      <c r="OA26" s="1118"/>
      <c r="OB26" s="1115"/>
      <c r="OC26" s="1116"/>
      <c r="OD26" s="1117"/>
      <c r="OE26" s="1118"/>
      <c r="OF26" s="1115"/>
      <c r="OG26" s="1116"/>
      <c r="OH26" s="1117"/>
      <c r="OI26" s="1118"/>
      <c r="OJ26" s="1115"/>
      <c r="OK26" s="1116"/>
      <c r="OL26" s="1117"/>
      <c r="OM26" s="1118"/>
      <c r="ON26" s="1115"/>
      <c r="OO26" s="1116"/>
      <c r="OP26" s="1117"/>
      <c r="OQ26" s="1118"/>
      <c r="OR26" s="1115"/>
      <c r="OS26" s="1116"/>
      <c r="OT26" s="1117"/>
      <c r="OU26" s="1118"/>
      <c r="OV26" s="1115"/>
      <c r="OW26" s="1116"/>
      <c r="OX26" s="1117"/>
      <c r="OY26" s="1118"/>
      <c r="OZ26" s="1115"/>
      <c r="PA26" s="1116"/>
      <c r="PB26" s="1117"/>
      <c r="PC26" s="1118"/>
      <c r="PD26" s="1115"/>
      <c r="PE26" s="1116"/>
      <c r="PF26" s="1117"/>
      <c r="PG26" s="1118"/>
      <c r="PH26" s="1115"/>
      <c r="PI26" s="1116"/>
      <c r="PJ26" s="1117"/>
      <c r="PK26" s="1118"/>
      <c r="PL26" s="1115"/>
      <c r="PM26" s="1116"/>
      <c r="PN26" s="1117"/>
      <c r="PO26" s="1118"/>
      <c r="PP26" s="1115"/>
      <c r="PQ26" s="1116"/>
      <c r="PR26" s="1117"/>
      <c r="PS26" s="1118"/>
      <c r="PT26" s="1115"/>
      <c r="PU26" s="1116"/>
      <c r="PV26" s="1117"/>
      <c r="PW26" s="1118"/>
      <c r="PX26" s="1115"/>
      <c r="PY26" s="1116"/>
      <c r="PZ26" s="1117"/>
      <c r="QA26" s="1118"/>
      <c r="QB26" s="1115"/>
      <c r="QC26" s="1116"/>
      <c r="QD26" s="1117"/>
      <c r="QE26" s="1118"/>
      <c r="QF26" s="1115"/>
      <c r="QG26" s="1116"/>
      <c r="QH26" s="1117"/>
      <c r="QI26" s="1118"/>
      <c r="QJ26" s="1115"/>
      <c r="QK26" s="1116"/>
      <c r="QL26" s="1117"/>
      <c r="QM26" s="1118"/>
      <c r="QN26" s="1115"/>
      <c r="QO26" s="1116"/>
      <c r="QP26" s="1117"/>
      <c r="QQ26" s="1118"/>
      <c r="QR26" s="1115"/>
      <c r="QS26" s="1116"/>
      <c r="QT26" s="1117"/>
      <c r="QU26" s="1118"/>
      <c r="QV26" s="1115"/>
      <c r="QW26" s="1116"/>
      <c r="QX26" s="1117"/>
      <c r="QY26" s="1118"/>
      <c r="QZ26" s="1115"/>
      <c r="RA26" s="1116"/>
      <c r="RB26" s="1117"/>
      <c r="RC26" s="1118"/>
      <c r="RD26" s="1115"/>
      <c r="RE26" s="1116"/>
      <c r="RF26" s="1117"/>
      <c r="RG26" s="1118"/>
      <c r="RH26" s="1115"/>
      <c r="RI26" s="1116"/>
      <c r="RJ26" s="1117"/>
      <c r="RK26" s="1118"/>
      <c r="RL26" s="1115"/>
      <c r="RM26" s="1116"/>
      <c r="RN26" s="1117"/>
      <c r="RO26" s="1118"/>
      <c r="RP26" s="1115"/>
      <c r="RQ26" s="1116"/>
      <c r="RR26" s="1117"/>
      <c r="RS26" s="1118"/>
      <c r="RT26" s="1115"/>
      <c r="RU26" s="1116"/>
      <c r="RV26" s="1117"/>
      <c r="RW26" s="1118"/>
      <c r="RX26" s="1115"/>
      <c r="RY26" s="1116"/>
      <c r="RZ26" s="1117"/>
      <c r="SA26" s="1118"/>
      <c r="SB26" s="1115"/>
      <c r="SC26" s="1116"/>
      <c r="SD26" s="1117"/>
      <c r="SE26" s="1118"/>
      <c r="SF26" s="1115"/>
      <c r="SG26" s="1116"/>
      <c r="SH26" s="1117"/>
      <c r="SI26" s="1118"/>
      <c r="SJ26" s="1115"/>
      <c r="SK26" s="1116"/>
      <c r="SL26" s="1117"/>
      <c r="SM26" s="1118"/>
      <c r="SN26" s="1115"/>
      <c r="SO26" s="1116"/>
      <c r="SP26" s="1117"/>
      <c r="SQ26" s="1118"/>
      <c r="SR26" s="1115"/>
      <c r="SS26" s="1116"/>
      <c r="ST26" s="1117"/>
      <c r="SU26" s="1118"/>
      <c r="SV26" s="1115"/>
      <c r="SW26" s="1116"/>
      <c r="SX26" s="1117"/>
      <c r="SY26" s="1118"/>
      <c r="SZ26" s="1115"/>
      <c r="TA26" s="1116"/>
      <c r="TB26" s="1117"/>
      <c r="TC26" s="1118"/>
      <c r="TD26" s="1115"/>
      <c r="TE26" s="1116"/>
      <c r="TF26" s="1117"/>
      <c r="TG26" s="1118"/>
      <c r="TH26" s="1115"/>
      <c r="TI26" s="1116"/>
      <c r="TJ26" s="1117"/>
      <c r="TK26" s="1118"/>
      <c r="TL26" s="1115"/>
      <c r="TM26" s="1116"/>
      <c r="TN26" s="1117"/>
      <c r="TO26" s="1118"/>
      <c r="TP26" s="1115"/>
      <c r="TQ26" s="1116"/>
      <c r="TR26" s="1117"/>
      <c r="TS26" s="1118"/>
      <c r="TT26" s="1115"/>
      <c r="TU26" s="1116"/>
      <c r="TV26" s="1117"/>
      <c r="TW26" s="1118"/>
      <c r="TX26" s="1115"/>
      <c r="TY26" s="1116"/>
      <c r="TZ26" s="1117"/>
      <c r="UA26" s="1118"/>
      <c r="UB26" s="1115"/>
      <c r="UC26" s="1116"/>
      <c r="UD26" s="1117"/>
      <c r="UE26" s="1118"/>
      <c r="UF26" s="1115"/>
      <c r="UG26" s="1116"/>
      <c r="UH26" s="1117"/>
      <c r="UI26" s="1118"/>
      <c r="UJ26" s="1115"/>
      <c r="UK26" s="1116"/>
      <c r="UL26" s="1117"/>
      <c r="UM26" s="1118"/>
      <c r="UN26" s="1115"/>
      <c r="UO26" s="1116"/>
      <c r="UP26" s="1117"/>
      <c r="UQ26" s="1118"/>
      <c r="UR26" s="1115"/>
      <c r="US26" s="1116"/>
      <c r="UT26" s="1117"/>
      <c r="UU26" s="1118"/>
      <c r="UV26" s="1115"/>
      <c r="UW26" s="1116"/>
      <c r="UX26" s="1117"/>
      <c r="UY26" s="1118"/>
      <c r="UZ26" s="1115"/>
      <c r="VA26" s="1116"/>
      <c r="VB26" s="1117"/>
      <c r="VC26" s="1118"/>
      <c r="VD26" s="1115"/>
      <c r="VE26" s="1116"/>
      <c r="VF26" s="1117"/>
      <c r="VG26" s="1118"/>
      <c r="VH26" s="1115"/>
      <c r="VI26" s="1116"/>
      <c r="VJ26" s="1117"/>
      <c r="VK26" s="1118"/>
      <c r="VL26" s="1115"/>
      <c r="VM26" s="1116"/>
      <c r="VN26" s="1117"/>
      <c r="VO26" s="1118"/>
      <c r="VP26" s="1115"/>
      <c r="VQ26" s="1116"/>
      <c r="VR26" s="1117"/>
      <c r="VS26" s="1118"/>
      <c r="VT26" s="1115"/>
      <c r="VU26" s="1116"/>
      <c r="VV26" s="1117"/>
      <c r="VW26" s="1118"/>
      <c r="VX26" s="1115"/>
      <c r="VY26" s="1116"/>
      <c r="VZ26" s="1117"/>
      <c r="WA26" s="1118"/>
      <c r="WB26" s="1115"/>
      <c r="WC26" s="1116"/>
      <c r="WD26" s="1117"/>
      <c r="WE26" s="1118"/>
      <c r="WF26" s="1115"/>
      <c r="WG26" s="1116"/>
      <c r="WH26" s="1117"/>
      <c r="WI26" s="1118"/>
      <c r="WJ26" s="1115"/>
      <c r="WK26" s="1116"/>
      <c r="WL26" s="1117"/>
      <c r="WM26" s="1118"/>
      <c r="WN26" s="1115"/>
      <c r="WO26" s="1116"/>
      <c r="WP26" s="1117"/>
      <c r="WQ26" s="1118"/>
      <c r="WR26" s="1115"/>
      <c r="WS26" s="1116"/>
      <c r="WT26" s="1117"/>
      <c r="WU26" s="1118"/>
      <c r="WV26" s="1115"/>
      <c r="WW26" s="1116"/>
      <c r="WX26" s="1117"/>
      <c r="WY26" s="1118"/>
      <c r="WZ26" s="1115"/>
      <c r="XA26" s="1116"/>
      <c r="XB26" s="1117"/>
      <c r="XC26" s="1118"/>
      <c r="XD26" s="1115"/>
      <c r="XE26" s="1116"/>
      <c r="XF26" s="1117"/>
      <c r="XG26" s="1118"/>
      <c r="XH26" s="1115"/>
      <c r="XI26" s="1116"/>
      <c r="XJ26" s="1117"/>
      <c r="XK26" s="1118"/>
      <c r="XL26" s="1115"/>
      <c r="XM26" s="1116"/>
      <c r="XN26" s="1117"/>
      <c r="XO26" s="1118"/>
      <c r="XP26" s="1115"/>
      <c r="XQ26" s="1116"/>
      <c r="XR26" s="1117"/>
      <c r="XS26" s="1118"/>
      <c r="XT26" s="1115"/>
      <c r="XU26" s="1116"/>
      <c r="XV26" s="1117"/>
      <c r="XW26" s="1118"/>
      <c r="XX26" s="1115"/>
      <c r="XY26" s="1116"/>
      <c r="XZ26" s="1117"/>
      <c r="YA26" s="1118"/>
      <c r="YB26" s="1115"/>
      <c r="YC26" s="1116"/>
      <c r="YD26" s="1117"/>
      <c r="YE26" s="1118"/>
      <c r="YF26" s="1115"/>
      <c r="YG26" s="1116"/>
      <c r="YH26" s="1117"/>
      <c r="YI26" s="1118"/>
      <c r="YJ26" s="1115"/>
      <c r="YK26" s="1116"/>
      <c r="YL26" s="1117"/>
      <c r="YM26" s="1118"/>
      <c r="YN26" s="1115"/>
      <c r="YO26" s="1116"/>
      <c r="YP26" s="1117"/>
      <c r="YQ26" s="1118"/>
      <c r="YR26" s="1115"/>
      <c r="YS26" s="1116"/>
      <c r="YT26" s="1117"/>
      <c r="YU26" s="1118"/>
      <c r="YV26" s="1115"/>
      <c r="YW26" s="1116"/>
      <c r="YX26" s="1117"/>
      <c r="YY26" s="1118"/>
      <c r="YZ26" s="1115"/>
      <c r="ZA26" s="1116"/>
      <c r="ZB26" s="1117"/>
      <c r="ZC26" s="1118"/>
      <c r="ZD26" s="1115"/>
      <c r="ZE26" s="1116"/>
      <c r="ZF26" s="1117"/>
      <c r="ZG26" s="1118"/>
      <c r="ZH26" s="1115"/>
      <c r="ZI26" s="1116"/>
      <c r="ZJ26" s="1117"/>
      <c r="ZK26" s="1118"/>
      <c r="ZL26" s="1115"/>
      <c r="ZM26" s="1116"/>
      <c r="ZN26" s="1117"/>
      <c r="ZO26" s="1118"/>
      <c r="ZP26" s="1115"/>
      <c r="ZQ26" s="1116"/>
      <c r="ZR26" s="1117"/>
      <c r="ZS26" s="1118"/>
      <c r="ZT26" s="1115"/>
      <c r="ZU26" s="1116"/>
      <c r="ZV26" s="1117"/>
      <c r="ZW26" s="1118"/>
      <c r="ZX26" s="1115"/>
      <c r="ZY26" s="1116"/>
      <c r="ZZ26" s="1117"/>
      <c r="AAA26" s="1118"/>
      <c r="AAB26" s="1115"/>
      <c r="AAC26" s="1116"/>
      <c r="AAD26" s="1117"/>
      <c r="AAE26" s="1118"/>
      <c r="AAF26" s="1115"/>
      <c r="AAG26" s="1116"/>
      <c r="AAH26" s="1117"/>
      <c r="AAI26" s="1118"/>
      <c r="AAJ26" s="1115"/>
      <c r="AAK26" s="1116"/>
      <c r="AAL26" s="1117"/>
      <c r="AAM26" s="1118"/>
      <c r="AAN26" s="1115"/>
      <c r="AAO26" s="1116"/>
      <c r="AAP26" s="1117"/>
      <c r="AAQ26" s="1118"/>
      <c r="AAR26" s="1115"/>
      <c r="AAS26" s="1116"/>
      <c r="AAT26" s="1117"/>
      <c r="AAU26" s="1118"/>
      <c r="AAV26" s="1115"/>
      <c r="AAW26" s="1116"/>
      <c r="AAX26" s="1117"/>
      <c r="AAY26" s="1118"/>
      <c r="AAZ26" s="1115"/>
      <c r="ABA26" s="1116"/>
      <c r="ABB26" s="1117"/>
      <c r="ABC26" s="1118"/>
      <c r="ABD26" s="1115"/>
      <c r="ABE26" s="1116"/>
      <c r="ABF26" s="1117"/>
      <c r="ABG26" s="1118"/>
      <c r="ABH26" s="1115"/>
      <c r="ABI26" s="1116"/>
      <c r="ABJ26" s="1117"/>
      <c r="ABK26" s="1118"/>
      <c r="ABL26" s="1115"/>
      <c r="ABM26" s="1116"/>
      <c r="ABN26" s="1117"/>
      <c r="ABO26" s="1118"/>
      <c r="ABP26" s="1115"/>
      <c r="ABQ26" s="1116"/>
      <c r="ABR26" s="1117"/>
      <c r="ABS26" s="1118"/>
      <c r="ABT26" s="1115"/>
      <c r="ABU26" s="1116"/>
      <c r="ABV26" s="1117"/>
      <c r="ABW26" s="1118"/>
      <c r="ABX26" s="1115"/>
      <c r="ABY26" s="1116"/>
      <c r="ABZ26" s="1117"/>
      <c r="ACA26" s="1118"/>
      <c r="ACB26" s="1115"/>
      <c r="ACC26" s="1116"/>
      <c r="ACD26" s="1117"/>
      <c r="ACE26" s="1118"/>
      <c r="ACF26" s="1115"/>
      <c r="ACG26" s="1116"/>
      <c r="ACH26" s="1117"/>
      <c r="ACI26" s="1118"/>
      <c r="ACJ26" s="1115"/>
      <c r="ACK26" s="1116"/>
      <c r="ACL26" s="1117"/>
      <c r="ACM26" s="1118"/>
      <c r="ACN26" s="1115"/>
      <c r="ACO26" s="1116"/>
      <c r="ACP26" s="1117"/>
      <c r="ACQ26" s="1118"/>
      <c r="ACR26" s="1115"/>
      <c r="ACS26" s="1116"/>
      <c r="ACT26" s="1117"/>
      <c r="ACU26" s="1118"/>
      <c r="ACV26" s="1115"/>
      <c r="ACW26" s="1116"/>
      <c r="ACX26" s="1117"/>
      <c r="ACY26" s="1118"/>
      <c r="ACZ26" s="1115"/>
      <c r="ADA26" s="1116"/>
      <c r="ADB26" s="1117"/>
      <c r="ADC26" s="1118"/>
      <c r="ADD26" s="1115"/>
      <c r="ADE26" s="1116"/>
      <c r="ADF26" s="1117"/>
      <c r="ADG26" s="1118"/>
      <c r="ADH26" s="1115"/>
      <c r="ADI26" s="1116"/>
      <c r="ADJ26" s="1117"/>
      <c r="ADK26" s="1118"/>
      <c r="ADL26" s="1115"/>
      <c r="ADM26" s="1116"/>
      <c r="ADN26" s="1117"/>
      <c r="ADO26" s="1118"/>
      <c r="ADP26" s="1115"/>
      <c r="ADQ26" s="1116"/>
      <c r="ADR26" s="1117"/>
      <c r="ADS26" s="1118"/>
      <c r="ADT26" s="1115"/>
      <c r="ADU26" s="1116"/>
      <c r="ADV26" s="1117"/>
      <c r="ADW26" s="1118"/>
      <c r="ADX26" s="1115"/>
      <c r="ADY26" s="1116"/>
      <c r="ADZ26" s="1117"/>
      <c r="AEA26" s="1118"/>
      <c r="AEB26" s="1115"/>
      <c r="AEC26" s="1116"/>
      <c r="AED26" s="1117"/>
      <c r="AEE26" s="1118"/>
      <c r="AEF26" s="1115"/>
      <c r="AEG26" s="1116"/>
      <c r="AEH26" s="1117"/>
      <c r="AEI26" s="1118"/>
      <c r="AEJ26" s="1115"/>
      <c r="AEK26" s="1116"/>
      <c r="AEL26" s="1117"/>
      <c r="AEM26" s="1118"/>
      <c r="AEN26" s="1115"/>
      <c r="AEO26" s="1116"/>
      <c r="AEP26" s="1117"/>
      <c r="AEQ26" s="1118"/>
      <c r="AER26" s="1115"/>
      <c r="AES26" s="1116"/>
      <c r="AET26" s="1117"/>
      <c r="AEU26" s="1118"/>
      <c r="AEV26" s="1115"/>
      <c r="AEW26" s="1116"/>
      <c r="AEX26" s="1117"/>
      <c r="AEY26" s="1118"/>
      <c r="AEZ26" s="1115"/>
      <c r="AFA26" s="1116"/>
      <c r="AFB26" s="1117"/>
      <c r="AFC26" s="1118"/>
      <c r="AFD26" s="1115"/>
      <c r="AFE26" s="1116"/>
      <c r="AFF26" s="1117"/>
      <c r="AFG26" s="1118"/>
      <c r="AFH26" s="1115"/>
      <c r="AFI26" s="1116"/>
      <c r="AFJ26" s="1117"/>
      <c r="AFK26" s="1118"/>
      <c r="AFL26" s="1115"/>
      <c r="AFM26" s="1116"/>
      <c r="AFN26" s="1117"/>
      <c r="AFO26" s="1118"/>
      <c r="AFP26" s="1115"/>
      <c r="AFQ26" s="1116"/>
      <c r="AFR26" s="1117"/>
      <c r="AFS26" s="1118"/>
      <c r="AFT26" s="1115"/>
      <c r="AFU26" s="1116"/>
      <c r="AFV26" s="1117"/>
      <c r="AFW26" s="1118"/>
      <c r="AFX26" s="1115"/>
      <c r="AFY26" s="1116"/>
      <c r="AFZ26" s="1117"/>
      <c r="AGA26" s="1118"/>
      <c r="AGB26" s="1115"/>
      <c r="AGC26" s="1116"/>
      <c r="AGD26" s="1117"/>
      <c r="AGE26" s="1118"/>
      <c r="AGF26" s="1115"/>
      <c r="AGG26" s="1116"/>
      <c r="AGH26" s="1117"/>
      <c r="AGI26" s="1118"/>
      <c r="AGJ26" s="1115"/>
      <c r="AGK26" s="1116"/>
      <c r="AGL26" s="1117"/>
      <c r="AGM26" s="1118"/>
      <c r="AGN26" s="1115"/>
      <c r="AGO26" s="1116"/>
      <c r="AGP26" s="1117"/>
      <c r="AGQ26" s="1118"/>
      <c r="AGR26" s="1115"/>
      <c r="AGS26" s="1116"/>
      <c r="AGT26" s="1117"/>
      <c r="AGU26" s="1118"/>
      <c r="AGV26" s="1115"/>
      <c r="AGW26" s="1116"/>
      <c r="AGX26" s="1117"/>
      <c r="AGY26" s="1118"/>
      <c r="AGZ26" s="1115"/>
      <c r="AHA26" s="1116"/>
      <c r="AHB26" s="1117"/>
      <c r="AHC26" s="1118"/>
      <c r="AHD26" s="1115"/>
      <c r="AHE26" s="1116"/>
      <c r="AHF26" s="1117"/>
      <c r="AHG26" s="1118"/>
      <c r="AHH26" s="1115"/>
      <c r="AHI26" s="1116"/>
      <c r="AHJ26" s="1117"/>
      <c r="AHK26" s="1118"/>
      <c r="AHL26" s="1115"/>
      <c r="AHM26" s="1116"/>
      <c r="AHN26" s="1117"/>
      <c r="AHO26" s="1118"/>
      <c r="AHP26" s="1115"/>
      <c r="AHQ26" s="1116"/>
      <c r="AHR26" s="1117"/>
      <c r="AHS26" s="1118"/>
      <c r="AHT26" s="1115"/>
      <c r="AHU26" s="1116"/>
      <c r="AHV26" s="1117"/>
      <c r="AHW26" s="1118"/>
      <c r="AHX26" s="1115"/>
      <c r="AHY26" s="1116"/>
      <c r="AHZ26" s="1117"/>
      <c r="AIA26" s="1118"/>
      <c r="AIB26" s="1115"/>
      <c r="AIC26" s="1116"/>
      <c r="AID26" s="1117"/>
      <c r="AIE26" s="1118"/>
      <c r="AIF26" s="1115"/>
      <c r="AIG26" s="1116"/>
      <c r="AIH26" s="1117"/>
      <c r="AII26" s="1118"/>
      <c r="AIJ26" s="1115"/>
      <c r="AIK26" s="1116"/>
      <c r="AIL26" s="1117"/>
      <c r="AIM26" s="1118"/>
      <c r="AIN26" s="1115"/>
      <c r="AIO26" s="1116"/>
      <c r="AIP26" s="1117"/>
      <c r="AIQ26" s="1118"/>
      <c r="AIR26" s="1115"/>
      <c r="AIS26" s="1116"/>
      <c r="AIT26" s="1117"/>
      <c r="AIU26" s="1118"/>
      <c r="AIV26" s="1115"/>
      <c r="AIW26" s="1116"/>
      <c r="AIX26" s="1117"/>
      <c r="AIY26" s="1118"/>
      <c r="AIZ26" s="1115"/>
      <c r="AJA26" s="1116"/>
      <c r="AJB26" s="1117"/>
      <c r="AJC26" s="1118"/>
      <c r="AJD26" s="1115"/>
      <c r="AJE26" s="1116"/>
      <c r="AJF26" s="1117"/>
      <c r="AJG26" s="1118"/>
      <c r="AJH26" s="1115"/>
      <c r="AJI26" s="1116"/>
      <c r="AJJ26" s="1117"/>
      <c r="AJK26" s="1118"/>
      <c r="AJL26" s="1115"/>
      <c r="AJM26" s="1116"/>
      <c r="AJN26" s="1117"/>
      <c r="AJO26" s="1118"/>
      <c r="AJP26" s="1115"/>
      <c r="AJQ26" s="1116"/>
      <c r="AJR26" s="1117"/>
      <c r="AJS26" s="1118"/>
      <c r="AJT26" s="1115"/>
      <c r="AJU26" s="1116"/>
      <c r="AJV26" s="1117"/>
      <c r="AJW26" s="1118"/>
      <c r="AJX26" s="1115"/>
      <c r="AJY26" s="1116"/>
      <c r="AJZ26" s="1117"/>
      <c r="AKA26" s="1118"/>
      <c r="AKB26" s="1115"/>
      <c r="AKC26" s="1116"/>
      <c r="AKD26" s="1117"/>
      <c r="AKE26" s="1118"/>
      <c r="AKF26" s="1115"/>
      <c r="AKG26" s="1116"/>
      <c r="AKH26" s="1117"/>
      <c r="AKI26" s="1118"/>
      <c r="AKJ26" s="1115"/>
      <c r="AKK26" s="1116"/>
      <c r="AKL26" s="1117"/>
      <c r="AKM26" s="1118"/>
      <c r="AKN26" s="1115"/>
      <c r="AKO26" s="1116"/>
      <c r="AKP26" s="1117"/>
      <c r="AKQ26" s="1118"/>
      <c r="AKR26" s="1115"/>
      <c r="AKS26" s="1116"/>
      <c r="AKT26" s="1117"/>
      <c r="AKU26" s="1118"/>
      <c r="AKV26" s="1115"/>
      <c r="AKW26" s="1116"/>
      <c r="AKX26" s="1117"/>
      <c r="AKY26" s="1118"/>
      <c r="AKZ26" s="1115"/>
      <c r="ALA26" s="1116"/>
      <c r="ALB26" s="1117"/>
      <c r="ALC26" s="1118"/>
      <c r="ALD26" s="1115"/>
      <c r="ALE26" s="1116"/>
      <c r="ALF26" s="1117"/>
      <c r="ALG26" s="1118"/>
      <c r="ALH26" s="1115"/>
      <c r="ALI26" s="1116"/>
      <c r="ALJ26" s="1117"/>
      <c r="ALK26" s="1118"/>
      <c r="ALL26" s="1115"/>
      <c r="ALM26" s="1116"/>
      <c r="ALN26" s="1117"/>
      <c r="ALO26" s="1118"/>
      <c r="ALP26" s="1115"/>
      <c r="ALQ26" s="1116"/>
      <c r="ALR26" s="1117"/>
      <c r="ALS26" s="1118"/>
      <c r="ALT26" s="1115"/>
      <c r="ALU26" s="1116"/>
      <c r="ALV26" s="1117"/>
      <c r="ALW26" s="1118"/>
      <c r="ALX26" s="1115"/>
      <c r="ALY26" s="1116"/>
      <c r="ALZ26" s="1117"/>
      <c r="AMA26" s="1118"/>
      <c r="AMB26" s="1115"/>
      <c r="AMC26" s="1116"/>
      <c r="AMD26" s="1117"/>
      <c r="AME26" s="1118"/>
      <c r="AMF26" s="1115"/>
      <c r="AMG26" s="1116"/>
      <c r="AMH26" s="1117"/>
      <c r="AMI26" s="1118"/>
      <c r="AMJ26" s="1115"/>
      <c r="AMK26" s="1116"/>
      <c r="AML26" s="1117"/>
      <c r="AMM26" s="1118"/>
      <c r="AMN26" s="1115"/>
      <c r="AMO26" s="1116"/>
      <c r="AMP26" s="1117"/>
      <c r="AMQ26" s="1118"/>
      <c r="AMR26" s="1115"/>
      <c r="AMS26" s="1116"/>
      <c r="AMT26" s="1117"/>
      <c r="AMU26" s="1118"/>
      <c r="AMV26" s="1115"/>
      <c r="AMW26" s="1116"/>
      <c r="AMX26" s="1117"/>
      <c r="AMY26" s="1118"/>
      <c r="AMZ26" s="1115"/>
      <c r="ANA26" s="1116"/>
      <c r="ANB26" s="1117"/>
      <c r="ANC26" s="1118"/>
      <c r="AND26" s="1115"/>
      <c r="ANE26" s="1116"/>
      <c r="ANF26" s="1117"/>
      <c r="ANG26" s="1118"/>
      <c r="ANH26" s="1115"/>
      <c r="ANI26" s="1116"/>
      <c r="ANJ26" s="1117"/>
      <c r="ANK26" s="1118"/>
      <c r="ANL26" s="1115"/>
      <c r="ANM26" s="1116"/>
      <c r="ANN26" s="1117"/>
      <c r="ANO26" s="1118"/>
      <c r="ANP26" s="1115"/>
      <c r="ANQ26" s="1116"/>
      <c r="ANR26" s="1117"/>
      <c r="ANS26" s="1118"/>
      <c r="ANT26" s="1115"/>
      <c r="ANU26" s="1116"/>
      <c r="ANV26" s="1117"/>
      <c r="ANW26" s="1118"/>
      <c r="ANX26" s="1115"/>
      <c r="ANY26" s="1116"/>
      <c r="ANZ26" s="1117"/>
      <c r="AOA26" s="1118"/>
      <c r="AOB26" s="1115"/>
      <c r="AOC26" s="1116"/>
      <c r="AOD26" s="1117"/>
      <c r="AOE26" s="1118"/>
      <c r="AOF26" s="1115"/>
      <c r="AOG26" s="1116"/>
      <c r="AOH26" s="1117"/>
      <c r="AOI26" s="1118"/>
      <c r="AOJ26" s="1115"/>
      <c r="AOK26" s="1116"/>
      <c r="AOL26" s="1117"/>
      <c r="AOM26" s="1118"/>
      <c r="AON26" s="1115"/>
      <c r="AOO26" s="1116"/>
      <c r="AOP26" s="1117"/>
      <c r="AOQ26" s="1118"/>
      <c r="AOR26" s="1115"/>
      <c r="AOS26" s="1116"/>
      <c r="AOT26" s="1117"/>
      <c r="AOU26" s="1118"/>
      <c r="AOV26" s="1115"/>
      <c r="AOW26" s="1116"/>
      <c r="AOX26" s="1117"/>
      <c r="AOY26" s="1118"/>
      <c r="AOZ26" s="1115"/>
      <c r="APA26" s="1116"/>
      <c r="APB26" s="1117"/>
      <c r="APC26" s="1118"/>
      <c r="APD26" s="1115"/>
      <c r="APE26" s="1116"/>
      <c r="APF26" s="1117"/>
      <c r="APG26" s="1118"/>
      <c r="APH26" s="1115"/>
      <c r="API26" s="1116"/>
      <c r="APJ26" s="1117"/>
      <c r="APK26" s="1118"/>
      <c r="APL26" s="1115"/>
      <c r="APM26" s="1116"/>
      <c r="APN26" s="1117"/>
      <c r="APO26" s="1118"/>
      <c r="APP26" s="1115"/>
      <c r="APQ26" s="1116"/>
      <c r="APR26" s="1117"/>
      <c r="APS26" s="1118"/>
      <c r="APT26" s="1115"/>
      <c r="APU26" s="1116"/>
      <c r="APV26" s="1117"/>
      <c r="APW26" s="1118"/>
      <c r="APX26" s="1115"/>
      <c r="APY26" s="1116"/>
      <c r="APZ26" s="1117"/>
      <c r="AQA26" s="1118"/>
      <c r="AQB26" s="1115"/>
      <c r="AQC26" s="1116"/>
      <c r="AQD26" s="1117"/>
      <c r="AQE26" s="1118"/>
      <c r="AQF26" s="1115"/>
      <c r="AQG26" s="1116"/>
      <c r="AQH26" s="1117"/>
      <c r="AQI26" s="1118"/>
      <c r="AQJ26" s="1115"/>
      <c r="AQK26" s="1116"/>
      <c r="AQL26" s="1117"/>
      <c r="AQM26" s="1118"/>
      <c r="AQN26" s="1115"/>
      <c r="AQO26" s="1116"/>
      <c r="AQP26" s="1117"/>
      <c r="AQQ26" s="1118"/>
      <c r="AQR26" s="1115"/>
      <c r="AQS26" s="1116"/>
      <c r="AQT26" s="1117"/>
      <c r="AQU26" s="1118"/>
      <c r="AQV26" s="1115"/>
      <c r="AQW26" s="1116"/>
      <c r="AQX26" s="1117"/>
      <c r="AQY26" s="1118"/>
      <c r="AQZ26" s="1115"/>
      <c r="ARA26" s="1116"/>
      <c r="ARB26" s="1117"/>
      <c r="ARC26" s="1118"/>
      <c r="ARD26" s="1115"/>
      <c r="ARE26" s="1116"/>
      <c r="ARF26" s="1117"/>
      <c r="ARG26" s="1118"/>
      <c r="ARH26" s="1115"/>
      <c r="ARI26" s="1116"/>
      <c r="ARJ26" s="1117"/>
      <c r="ARK26" s="1118"/>
      <c r="ARL26" s="1115"/>
      <c r="ARM26" s="1116"/>
      <c r="ARN26" s="1117"/>
      <c r="ARO26" s="1118"/>
      <c r="ARP26" s="1115"/>
      <c r="ARQ26" s="1116"/>
      <c r="ARR26" s="1117"/>
      <c r="ARS26" s="1118"/>
      <c r="ART26" s="1115"/>
      <c r="ARU26" s="1116"/>
      <c r="ARV26" s="1117"/>
      <c r="ARW26" s="1118"/>
      <c r="ARX26" s="1115"/>
      <c r="ARY26" s="1116"/>
      <c r="ARZ26" s="1117"/>
      <c r="ASA26" s="1118"/>
      <c r="ASB26" s="1115"/>
      <c r="ASC26" s="1116"/>
      <c r="ASD26" s="1117"/>
      <c r="ASE26" s="1118"/>
      <c r="ASF26" s="1115"/>
      <c r="ASG26" s="1116"/>
      <c r="ASH26" s="1117"/>
      <c r="ASI26" s="1118"/>
      <c r="ASJ26" s="1115"/>
      <c r="ASK26" s="1116"/>
      <c r="ASL26" s="1117"/>
      <c r="ASM26" s="1118"/>
      <c r="ASN26" s="1115"/>
      <c r="ASO26" s="1116"/>
      <c r="ASP26" s="1117"/>
      <c r="ASQ26" s="1118"/>
      <c r="ASR26" s="1115"/>
      <c r="ASS26" s="1116"/>
      <c r="AST26" s="1117"/>
      <c r="ASU26" s="1118"/>
      <c r="ASV26" s="1115"/>
      <c r="ASW26" s="1116"/>
      <c r="ASX26" s="1117"/>
      <c r="ASY26" s="1118"/>
      <c r="ASZ26" s="1115"/>
      <c r="ATA26" s="1116"/>
      <c r="ATB26" s="1117"/>
      <c r="ATC26" s="1118"/>
      <c r="ATD26" s="1115"/>
      <c r="ATE26" s="1116"/>
      <c r="ATF26" s="1117"/>
      <c r="ATG26" s="1118"/>
      <c r="ATH26" s="1115"/>
      <c r="ATI26" s="1116"/>
      <c r="ATJ26" s="1117"/>
      <c r="ATK26" s="1118"/>
      <c r="ATL26" s="1115"/>
      <c r="ATM26" s="1116"/>
      <c r="ATN26" s="1117"/>
      <c r="ATO26" s="1118"/>
      <c r="ATP26" s="1115"/>
      <c r="ATQ26" s="1116"/>
      <c r="ATR26" s="1117"/>
      <c r="ATS26" s="1118"/>
      <c r="ATT26" s="1115"/>
      <c r="ATU26" s="1116"/>
      <c r="ATV26" s="1117"/>
      <c r="ATW26" s="1118"/>
      <c r="ATX26" s="1115"/>
      <c r="ATY26" s="1116"/>
      <c r="ATZ26" s="1117"/>
      <c r="AUA26" s="1118"/>
      <c r="AUB26" s="1115"/>
      <c r="AUC26" s="1116"/>
      <c r="AUD26" s="1117"/>
      <c r="AUE26" s="1118"/>
      <c r="AUF26" s="1115"/>
      <c r="AUG26" s="1116"/>
      <c r="AUH26" s="1117"/>
      <c r="AUI26" s="1118"/>
      <c r="AUJ26" s="1115"/>
      <c r="AUK26" s="1116"/>
      <c r="AUL26" s="1117"/>
      <c r="AUM26" s="1118"/>
      <c r="AUN26" s="1115"/>
      <c r="AUO26" s="1116"/>
      <c r="AUP26" s="1117"/>
      <c r="AUQ26" s="1118"/>
      <c r="AUR26" s="1115"/>
      <c r="AUS26" s="1116"/>
      <c r="AUT26" s="1117"/>
      <c r="AUU26" s="1118"/>
      <c r="AUV26" s="1115"/>
      <c r="AUW26" s="1116"/>
      <c r="AUX26" s="1117"/>
      <c r="AUY26" s="1118"/>
      <c r="AUZ26" s="1115"/>
      <c r="AVA26" s="1116"/>
      <c r="AVB26" s="1117"/>
      <c r="AVC26" s="1118"/>
      <c r="AVD26" s="1115"/>
      <c r="AVE26" s="1116"/>
      <c r="AVF26" s="1117"/>
      <c r="AVG26" s="1118"/>
      <c r="AVH26" s="1115"/>
      <c r="AVI26" s="1116"/>
      <c r="AVJ26" s="1117"/>
      <c r="AVK26" s="1118"/>
      <c r="AVL26" s="1115"/>
      <c r="AVM26" s="1116"/>
      <c r="AVN26" s="1117"/>
      <c r="AVO26" s="1118"/>
      <c r="AVP26" s="1115"/>
      <c r="AVQ26" s="1116"/>
      <c r="AVR26" s="1117"/>
      <c r="AVS26" s="1118"/>
      <c r="AVT26" s="1115"/>
      <c r="AVU26" s="1116"/>
      <c r="AVV26" s="1117"/>
      <c r="AVW26" s="1118"/>
      <c r="AVX26" s="1115"/>
      <c r="AVY26" s="1116"/>
      <c r="AVZ26" s="1117"/>
      <c r="AWA26" s="1118"/>
      <c r="AWB26" s="1115"/>
      <c r="AWC26" s="1116"/>
      <c r="AWD26" s="1117"/>
      <c r="AWE26" s="1118"/>
      <c r="AWF26" s="1115"/>
      <c r="AWG26" s="1116"/>
      <c r="AWH26" s="1117"/>
      <c r="AWI26" s="1118"/>
      <c r="AWJ26" s="1115"/>
      <c r="AWK26" s="1116"/>
      <c r="AWL26" s="1117"/>
      <c r="AWM26" s="1118"/>
      <c r="AWN26" s="1115"/>
      <c r="AWO26" s="1116"/>
      <c r="AWP26" s="1117"/>
      <c r="AWQ26" s="1118"/>
      <c r="AWR26" s="1115"/>
      <c r="AWS26" s="1116"/>
      <c r="AWT26" s="1117"/>
      <c r="AWU26" s="1118"/>
      <c r="AWV26" s="1115"/>
      <c r="AWW26" s="1116"/>
      <c r="AWX26" s="1117"/>
      <c r="AWY26" s="1118"/>
      <c r="AWZ26" s="1115"/>
      <c r="AXA26" s="1116"/>
      <c r="AXB26" s="1117"/>
      <c r="AXC26" s="1118"/>
      <c r="AXD26" s="1115"/>
      <c r="AXE26" s="1116"/>
      <c r="AXF26" s="1117"/>
      <c r="AXG26" s="1118"/>
      <c r="AXH26" s="1115"/>
      <c r="AXI26" s="1116"/>
      <c r="AXJ26" s="1117"/>
      <c r="AXK26" s="1118"/>
      <c r="AXL26" s="1115"/>
      <c r="AXM26" s="1116"/>
      <c r="AXN26" s="1117"/>
      <c r="AXO26" s="1118"/>
      <c r="AXP26" s="1115"/>
      <c r="AXQ26" s="1116"/>
      <c r="AXR26" s="1117"/>
      <c r="AXS26" s="1118"/>
      <c r="AXT26" s="1115"/>
      <c r="AXU26" s="1116"/>
      <c r="AXV26" s="1117"/>
      <c r="AXW26" s="1118"/>
      <c r="AXX26" s="1115"/>
      <c r="AXY26" s="1116"/>
      <c r="AXZ26" s="1117"/>
      <c r="AYA26" s="1118"/>
      <c r="AYB26" s="1115"/>
      <c r="AYC26" s="1116"/>
      <c r="AYD26" s="1117"/>
      <c r="AYE26" s="1118"/>
      <c r="AYF26" s="1115"/>
      <c r="AYG26" s="1116"/>
      <c r="AYH26" s="1117"/>
      <c r="AYI26" s="1118"/>
      <c r="AYJ26" s="1115"/>
      <c r="AYK26" s="1116"/>
      <c r="AYL26" s="1117"/>
      <c r="AYM26" s="1118"/>
      <c r="AYN26" s="1115"/>
      <c r="AYO26" s="1116"/>
      <c r="AYP26" s="1117"/>
      <c r="AYQ26" s="1118"/>
      <c r="AYR26" s="1115"/>
      <c r="AYS26" s="1116"/>
      <c r="AYT26" s="1117"/>
      <c r="AYU26" s="1118"/>
      <c r="AYV26" s="1115"/>
      <c r="AYW26" s="1116"/>
      <c r="AYX26" s="1117"/>
      <c r="AYY26" s="1118"/>
      <c r="AYZ26" s="1115"/>
      <c r="AZA26" s="1116"/>
      <c r="AZB26" s="1117"/>
      <c r="AZC26" s="1118"/>
      <c r="AZD26" s="1115"/>
      <c r="AZE26" s="1116"/>
      <c r="AZF26" s="1117"/>
      <c r="AZG26" s="1118"/>
      <c r="AZH26" s="1115"/>
      <c r="AZI26" s="1116"/>
      <c r="AZJ26" s="1117"/>
      <c r="AZK26" s="1118"/>
      <c r="AZL26" s="1115"/>
      <c r="AZM26" s="1116"/>
      <c r="AZN26" s="1117"/>
      <c r="AZO26" s="1118"/>
      <c r="AZP26" s="1115"/>
      <c r="AZQ26" s="1116"/>
      <c r="AZR26" s="1117"/>
      <c r="AZS26" s="1118"/>
      <c r="AZT26" s="1115"/>
      <c r="AZU26" s="1116"/>
      <c r="AZV26" s="1117"/>
      <c r="AZW26" s="1118"/>
      <c r="AZX26" s="1115"/>
      <c r="AZY26" s="1116"/>
      <c r="AZZ26" s="1117"/>
      <c r="BAA26" s="1118"/>
      <c r="BAB26" s="1115"/>
      <c r="BAC26" s="1116"/>
      <c r="BAD26" s="1117"/>
      <c r="BAE26" s="1118"/>
      <c r="BAF26" s="1115"/>
      <c r="BAG26" s="1116"/>
      <c r="BAH26" s="1117"/>
      <c r="BAI26" s="1118"/>
      <c r="BAJ26" s="1115"/>
      <c r="BAK26" s="1116"/>
      <c r="BAL26" s="1117"/>
      <c r="BAM26" s="1118"/>
      <c r="BAN26" s="1115"/>
      <c r="BAO26" s="1116"/>
      <c r="BAP26" s="1117"/>
      <c r="BAQ26" s="1118"/>
      <c r="BAR26" s="1115"/>
      <c r="BAS26" s="1116"/>
      <c r="BAT26" s="1117"/>
      <c r="BAU26" s="1118"/>
      <c r="BAV26" s="1115"/>
      <c r="BAW26" s="1116"/>
      <c r="BAX26" s="1117"/>
      <c r="BAY26" s="1118"/>
      <c r="BAZ26" s="1115"/>
      <c r="BBA26" s="1116"/>
      <c r="BBB26" s="1117"/>
      <c r="BBC26" s="1118"/>
      <c r="BBD26" s="1115"/>
      <c r="BBE26" s="1116"/>
      <c r="BBF26" s="1117"/>
      <c r="BBG26" s="1118"/>
      <c r="BBH26" s="1115"/>
      <c r="BBI26" s="1116"/>
      <c r="BBJ26" s="1117"/>
      <c r="BBK26" s="1118"/>
      <c r="BBL26" s="1115"/>
      <c r="BBM26" s="1116"/>
      <c r="BBN26" s="1117"/>
      <c r="BBO26" s="1118"/>
      <c r="BBP26" s="1115"/>
      <c r="BBQ26" s="1116"/>
      <c r="BBR26" s="1117"/>
      <c r="BBS26" s="1118"/>
      <c r="BBT26" s="1115"/>
      <c r="BBU26" s="1116"/>
      <c r="BBV26" s="1117"/>
      <c r="BBW26" s="1118"/>
      <c r="BBX26" s="1115"/>
      <c r="BBY26" s="1116"/>
      <c r="BBZ26" s="1117"/>
      <c r="BCA26" s="1118"/>
      <c r="BCB26" s="1115"/>
      <c r="BCC26" s="1116"/>
      <c r="BCD26" s="1117"/>
      <c r="BCE26" s="1118"/>
      <c r="BCF26" s="1115"/>
      <c r="BCG26" s="1116"/>
      <c r="BCH26" s="1117"/>
      <c r="BCI26" s="1118"/>
      <c r="BCJ26" s="1115"/>
      <c r="BCK26" s="1116"/>
      <c r="BCL26" s="1117"/>
      <c r="BCM26" s="1118"/>
      <c r="BCN26" s="1115"/>
      <c r="BCO26" s="1116"/>
      <c r="BCP26" s="1117"/>
      <c r="BCQ26" s="1118"/>
      <c r="BCR26" s="1115"/>
      <c r="BCS26" s="1116"/>
      <c r="BCT26" s="1117"/>
      <c r="BCU26" s="1118"/>
      <c r="BCV26" s="1115"/>
      <c r="BCW26" s="1116"/>
      <c r="BCX26" s="1117"/>
      <c r="BCY26" s="1118"/>
      <c r="BCZ26" s="1115"/>
      <c r="BDA26" s="1116"/>
      <c r="BDB26" s="1117"/>
      <c r="BDC26" s="1118"/>
      <c r="BDD26" s="1115"/>
      <c r="BDE26" s="1116"/>
      <c r="BDF26" s="1117"/>
      <c r="BDG26" s="1118"/>
      <c r="BDH26" s="1115"/>
      <c r="BDI26" s="1116"/>
      <c r="BDJ26" s="1117"/>
      <c r="BDK26" s="1118"/>
      <c r="BDL26" s="1115"/>
      <c r="BDM26" s="1116"/>
      <c r="BDN26" s="1117"/>
      <c r="BDO26" s="1118"/>
      <c r="BDP26" s="1115"/>
      <c r="BDQ26" s="1116"/>
      <c r="BDR26" s="1117"/>
      <c r="BDS26" s="1118"/>
      <c r="BDT26" s="1115"/>
      <c r="BDU26" s="1116"/>
      <c r="BDV26" s="1117"/>
      <c r="BDW26" s="1118"/>
      <c r="BDX26" s="1115"/>
      <c r="BDY26" s="1116"/>
      <c r="BDZ26" s="1117"/>
      <c r="BEA26" s="1118"/>
      <c r="BEB26" s="1115"/>
      <c r="BEC26" s="1116"/>
      <c r="BED26" s="1117"/>
      <c r="BEE26" s="1118"/>
      <c r="BEF26" s="1115"/>
      <c r="BEG26" s="1116"/>
      <c r="BEH26" s="1117"/>
      <c r="BEI26" s="1118"/>
      <c r="BEJ26" s="1115"/>
      <c r="BEK26" s="1116"/>
      <c r="BEL26" s="1117"/>
      <c r="BEM26" s="1118"/>
      <c r="BEN26" s="1115"/>
      <c r="BEO26" s="1116"/>
      <c r="BEP26" s="1117"/>
      <c r="BEQ26" s="1118"/>
      <c r="BER26" s="1115"/>
      <c r="BES26" s="1116"/>
      <c r="BET26" s="1117"/>
      <c r="BEU26" s="1118"/>
      <c r="BEV26" s="1115"/>
      <c r="BEW26" s="1116"/>
      <c r="BEX26" s="1117"/>
      <c r="BEY26" s="1118"/>
      <c r="BEZ26" s="1115"/>
      <c r="BFA26" s="1116"/>
      <c r="BFB26" s="1117"/>
      <c r="BFC26" s="1118"/>
      <c r="BFD26" s="1115"/>
      <c r="BFE26" s="1116"/>
      <c r="BFF26" s="1117"/>
      <c r="BFG26" s="1118"/>
      <c r="BFH26" s="1115"/>
      <c r="BFI26" s="1116"/>
      <c r="BFJ26" s="1117"/>
      <c r="BFK26" s="1118"/>
      <c r="BFL26" s="1115"/>
      <c r="BFM26" s="1116"/>
      <c r="BFN26" s="1117"/>
      <c r="BFO26" s="1118"/>
      <c r="BFP26" s="1115"/>
      <c r="BFQ26" s="1116"/>
      <c r="BFR26" s="1117"/>
      <c r="BFS26" s="1118"/>
      <c r="BFT26" s="1115"/>
      <c r="BFU26" s="1116"/>
      <c r="BFV26" s="1117"/>
      <c r="BFW26" s="1118"/>
      <c r="BFX26" s="1115"/>
      <c r="BFY26" s="1116"/>
      <c r="BFZ26" s="1117"/>
      <c r="BGA26" s="1118"/>
      <c r="BGB26" s="1115"/>
      <c r="BGC26" s="1116"/>
      <c r="BGD26" s="1117"/>
      <c r="BGE26" s="1118"/>
      <c r="BGF26" s="1115"/>
      <c r="BGG26" s="1116"/>
      <c r="BGH26" s="1117"/>
      <c r="BGI26" s="1118"/>
      <c r="BGJ26" s="1115"/>
      <c r="BGK26" s="1116"/>
      <c r="BGL26" s="1117"/>
      <c r="BGM26" s="1118"/>
      <c r="BGN26" s="1115"/>
      <c r="BGO26" s="1116"/>
      <c r="BGP26" s="1117"/>
      <c r="BGQ26" s="1118"/>
      <c r="BGR26" s="1115"/>
      <c r="BGS26" s="1116"/>
      <c r="BGT26" s="1117"/>
      <c r="BGU26" s="1118"/>
      <c r="BGV26" s="1115"/>
      <c r="BGW26" s="1116"/>
      <c r="BGX26" s="1117"/>
      <c r="BGY26" s="1118"/>
      <c r="BGZ26" s="1115"/>
      <c r="BHA26" s="1116"/>
      <c r="BHB26" s="1117"/>
      <c r="BHC26" s="1118"/>
      <c r="BHD26" s="1115"/>
      <c r="BHE26" s="1116"/>
      <c r="BHF26" s="1117"/>
      <c r="BHG26" s="1118"/>
      <c r="BHH26" s="1115"/>
      <c r="BHI26" s="1116"/>
      <c r="BHJ26" s="1117"/>
      <c r="BHK26" s="1118"/>
      <c r="BHL26" s="1115"/>
      <c r="BHM26" s="1116"/>
      <c r="BHN26" s="1117"/>
      <c r="BHO26" s="1118"/>
      <c r="BHP26" s="1115"/>
      <c r="BHQ26" s="1116"/>
      <c r="BHR26" s="1117"/>
      <c r="BHS26" s="1118"/>
      <c r="BHT26" s="1115"/>
      <c r="BHU26" s="1116"/>
      <c r="BHV26" s="1117"/>
      <c r="BHW26" s="1118"/>
      <c r="BHX26" s="1115"/>
      <c r="BHY26" s="1116"/>
      <c r="BHZ26" s="1117"/>
      <c r="BIA26" s="1118"/>
      <c r="BIB26" s="1115"/>
      <c r="BIC26" s="1116"/>
      <c r="BID26" s="1117"/>
      <c r="BIE26" s="1118"/>
      <c r="BIF26" s="1115"/>
      <c r="BIG26" s="1116"/>
      <c r="BIH26" s="1117"/>
      <c r="BII26" s="1118"/>
      <c r="BIJ26" s="1115"/>
      <c r="BIK26" s="1116"/>
      <c r="BIL26" s="1117"/>
      <c r="BIM26" s="1118"/>
      <c r="BIN26" s="1115"/>
      <c r="BIO26" s="1116"/>
      <c r="BIP26" s="1117"/>
      <c r="BIQ26" s="1118"/>
      <c r="BIR26" s="1115"/>
      <c r="BIS26" s="1116"/>
      <c r="BIT26" s="1117"/>
      <c r="BIU26" s="1118"/>
      <c r="BIV26" s="1115"/>
      <c r="BIW26" s="1116"/>
      <c r="BIX26" s="1117"/>
      <c r="BIY26" s="1118"/>
      <c r="BIZ26" s="1115"/>
      <c r="BJA26" s="1116"/>
      <c r="BJB26" s="1117"/>
      <c r="BJC26" s="1118"/>
      <c r="BJD26" s="1115"/>
      <c r="BJE26" s="1116"/>
      <c r="BJF26" s="1117"/>
      <c r="BJG26" s="1118"/>
      <c r="BJH26" s="1115"/>
      <c r="BJI26" s="1116"/>
      <c r="BJJ26" s="1117"/>
      <c r="BJK26" s="1118"/>
      <c r="BJL26" s="1115"/>
      <c r="BJM26" s="1116"/>
      <c r="BJN26" s="1117"/>
      <c r="BJO26" s="1118"/>
      <c r="BJP26" s="1115"/>
      <c r="BJQ26" s="1116"/>
      <c r="BJR26" s="1117"/>
      <c r="BJS26" s="1118"/>
      <c r="BJT26" s="1115"/>
      <c r="BJU26" s="1116"/>
      <c r="BJV26" s="1117"/>
      <c r="BJW26" s="1118"/>
      <c r="BJX26" s="1115"/>
      <c r="BJY26" s="1116"/>
      <c r="BJZ26" s="1117"/>
      <c r="BKA26" s="1118"/>
      <c r="BKB26" s="1115"/>
      <c r="BKC26" s="1116"/>
      <c r="BKD26" s="1117"/>
      <c r="BKE26" s="1118"/>
      <c r="BKF26" s="1115"/>
      <c r="BKG26" s="1116"/>
      <c r="BKH26" s="1117"/>
      <c r="BKI26" s="1118"/>
      <c r="BKJ26" s="1115"/>
      <c r="BKK26" s="1116"/>
      <c r="BKL26" s="1117"/>
      <c r="BKM26" s="1118"/>
      <c r="BKN26" s="1115"/>
      <c r="BKO26" s="1116"/>
      <c r="BKP26" s="1117"/>
      <c r="BKQ26" s="1118"/>
      <c r="BKR26" s="1115"/>
      <c r="BKS26" s="1116"/>
      <c r="BKT26" s="1117"/>
      <c r="BKU26" s="1118"/>
      <c r="BKV26" s="1115"/>
      <c r="BKW26" s="1116"/>
      <c r="BKX26" s="1117"/>
      <c r="BKY26" s="1118"/>
      <c r="BKZ26" s="1115"/>
      <c r="BLA26" s="1116"/>
      <c r="BLB26" s="1117"/>
      <c r="BLC26" s="1118"/>
      <c r="BLD26" s="1115"/>
      <c r="BLE26" s="1116"/>
      <c r="BLF26" s="1117"/>
      <c r="BLG26" s="1118"/>
      <c r="BLH26" s="1115"/>
      <c r="BLI26" s="1116"/>
      <c r="BLJ26" s="1117"/>
      <c r="BLK26" s="1118"/>
      <c r="BLL26" s="1115"/>
      <c r="BLM26" s="1116"/>
      <c r="BLN26" s="1117"/>
      <c r="BLO26" s="1118"/>
      <c r="BLP26" s="1115"/>
      <c r="BLQ26" s="1116"/>
      <c r="BLR26" s="1117"/>
      <c r="BLS26" s="1118"/>
      <c r="BLT26" s="1115"/>
      <c r="BLU26" s="1116"/>
      <c r="BLV26" s="1117"/>
      <c r="BLW26" s="1118"/>
      <c r="BLX26" s="1115"/>
      <c r="BLY26" s="1116"/>
      <c r="BLZ26" s="1117"/>
      <c r="BMA26" s="1118"/>
      <c r="BMB26" s="1115"/>
      <c r="BMC26" s="1116"/>
      <c r="BMD26" s="1117"/>
      <c r="BME26" s="1118"/>
      <c r="BMF26" s="1115"/>
      <c r="BMG26" s="1116"/>
      <c r="BMH26" s="1117"/>
      <c r="BMI26" s="1118"/>
      <c r="BMJ26" s="1115"/>
      <c r="BMK26" s="1116"/>
      <c r="BML26" s="1117"/>
      <c r="BMM26" s="1118"/>
      <c r="BMN26" s="1115"/>
      <c r="BMO26" s="1116"/>
      <c r="BMP26" s="1117"/>
      <c r="BMQ26" s="1118"/>
      <c r="BMR26" s="1115"/>
      <c r="BMS26" s="1116"/>
      <c r="BMT26" s="1117"/>
      <c r="BMU26" s="1118"/>
      <c r="BMV26" s="1115"/>
      <c r="BMW26" s="1116"/>
      <c r="BMX26" s="1117"/>
      <c r="BMY26" s="1118"/>
      <c r="BMZ26" s="1115"/>
      <c r="BNA26" s="1116"/>
      <c r="BNB26" s="1117"/>
      <c r="BNC26" s="1118"/>
      <c r="BND26" s="1115"/>
      <c r="BNE26" s="1116"/>
      <c r="BNF26" s="1117"/>
      <c r="BNG26" s="1118"/>
      <c r="BNH26" s="1115"/>
      <c r="BNI26" s="1116"/>
      <c r="BNJ26" s="1117"/>
      <c r="BNK26" s="1118"/>
      <c r="BNL26" s="1115"/>
      <c r="BNM26" s="1116"/>
      <c r="BNN26" s="1117"/>
      <c r="BNO26" s="1118"/>
      <c r="BNP26" s="1115"/>
      <c r="BNQ26" s="1116"/>
      <c r="BNR26" s="1117"/>
      <c r="BNS26" s="1118"/>
      <c r="BNT26" s="1115"/>
      <c r="BNU26" s="1116"/>
      <c r="BNV26" s="1117"/>
      <c r="BNW26" s="1118"/>
      <c r="BNX26" s="1115"/>
      <c r="BNY26" s="1116"/>
      <c r="BNZ26" s="1117"/>
      <c r="BOA26" s="1118"/>
      <c r="BOB26" s="1115"/>
      <c r="BOC26" s="1116"/>
      <c r="BOD26" s="1117"/>
      <c r="BOE26" s="1118"/>
      <c r="BOF26" s="1115"/>
      <c r="BOG26" s="1116"/>
      <c r="BOH26" s="1117"/>
      <c r="BOI26" s="1118"/>
      <c r="BOJ26" s="1115"/>
      <c r="BOK26" s="1116"/>
      <c r="BOL26" s="1117"/>
      <c r="BOM26" s="1118"/>
      <c r="BON26" s="1115"/>
      <c r="BOO26" s="1116"/>
      <c r="BOP26" s="1117"/>
      <c r="BOQ26" s="1118"/>
      <c r="BOR26" s="1115"/>
      <c r="BOS26" s="1116"/>
      <c r="BOT26" s="1117"/>
      <c r="BOU26" s="1118"/>
      <c r="BOV26" s="1115"/>
      <c r="BOW26" s="1116"/>
      <c r="BOX26" s="1117"/>
      <c r="BOY26" s="1118"/>
      <c r="BOZ26" s="1115"/>
      <c r="BPA26" s="1116"/>
      <c r="BPB26" s="1117"/>
      <c r="BPC26" s="1118"/>
      <c r="BPD26" s="1115"/>
      <c r="BPE26" s="1116"/>
      <c r="BPF26" s="1117"/>
      <c r="BPG26" s="1118"/>
      <c r="BPH26" s="1115"/>
      <c r="BPI26" s="1116"/>
      <c r="BPJ26" s="1117"/>
      <c r="BPK26" s="1118"/>
      <c r="BPL26" s="1115"/>
      <c r="BPM26" s="1116"/>
      <c r="BPN26" s="1117"/>
      <c r="BPO26" s="1118"/>
      <c r="BPP26" s="1115"/>
      <c r="BPQ26" s="1116"/>
      <c r="BPR26" s="1117"/>
      <c r="BPS26" s="1118"/>
      <c r="BPT26" s="1115"/>
      <c r="BPU26" s="1116"/>
      <c r="BPV26" s="1117"/>
      <c r="BPW26" s="1118"/>
      <c r="BPX26" s="1115"/>
      <c r="BPY26" s="1116"/>
      <c r="BPZ26" s="1117"/>
      <c r="BQA26" s="1118"/>
      <c r="BQB26" s="1115"/>
      <c r="BQC26" s="1116"/>
      <c r="BQD26" s="1117"/>
      <c r="BQE26" s="1118"/>
      <c r="BQF26" s="1115"/>
      <c r="BQG26" s="1116"/>
      <c r="BQH26" s="1117"/>
      <c r="BQI26" s="1118"/>
      <c r="BQJ26" s="1115"/>
      <c r="BQK26" s="1116"/>
      <c r="BQL26" s="1117"/>
      <c r="BQM26" s="1118"/>
      <c r="BQN26" s="1115"/>
      <c r="BQO26" s="1116"/>
      <c r="BQP26" s="1117"/>
      <c r="BQQ26" s="1118"/>
      <c r="BQR26" s="1115"/>
      <c r="BQS26" s="1116"/>
      <c r="BQT26" s="1117"/>
      <c r="BQU26" s="1118"/>
      <c r="BQV26" s="1115"/>
      <c r="BQW26" s="1116"/>
      <c r="BQX26" s="1117"/>
      <c r="BQY26" s="1118"/>
      <c r="BQZ26" s="1115"/>
      <c r="BRA26" s="1116"/>
      <c r="BRB26" s="1117"/>
      <c r="BRC26" s="1118"/>
      <c r="BRD26" s="1115"/>
      <c r="BRE26" s="1116"/>
      <c r="BRF26" s="1117"/>
      <c r="BRG26" s="1118"/>
      <c r="BRH26" s="1115"/>
      <c r="BRI26" s="1116"/>
      <c r="BRJ26" s="1117"/>
      <c r="BRK26" s="1118"/>
      <c r="BRL26" s="1115"/>
      <c r="BRM26" s="1116"/>
      <c r="BRN26" s="1117"/>
      <c r="BRO26" s="1118"/>
      <c r="BRP26" s="1115"/>
      <c r="BRQ26" s="1116"/>
      <c r="BRR26" s="1117"/>
      <c r="BRS26" s="1118"/>
      <c r="BRT26" s="1115"/>
      <c r="BRU26" s="1116"/>
      <c r="BRV26" s="1117"/>
      <c r="BRW26" s="1118"/>
      <c r="BRX26" s="1115"/>
      <c r="BRY26" s="1116"/>
      <c r="BRZ26" s="1117"/>
      <c r="BSA26" s="1118"/>
      <c r="BSB26" s="1115"/>
      <c r="BSC26" s="1116"/>
      <c r="BSD26" s="1117"/>
      <c r="BSE26" s="1118"/>
      <c r="BSF26" s="1115"/>
      <c r="BSG26" s="1116"/>
      <c r="BSH26" s="1117"/>
      <c r="BSI26" s="1118"/>
      <c r="BSJ26" s="1115"/>
      <c r="BSK26" s="1116"/>
      <c r="BSL26" s="1117"/>
      <c r="BSM26" s="1118"/>
      <c r="BSN26" s="1115"/>
      <c r="BSO26" s="1116"/>
      <c r="BSP26" s="1117"/>
      <c r="BSQ26" s="1118"/>
      <c r="BSR26" s="1115"/>
      <c r="BSS26" s="1116"/>
      <c r="BST26" s="1117"/>
      <c r="BSU26" s="1118"/>
      <c r="BSV26" s="1115"/>
      <c r="BSW26" s="1116"/>
      <c r="BSX26" s="1117"/>
      <c r="BSY26" s="1118"/>
      <c r="BSZ26" s="1115"/>
      <c r="BTA26" s="1116"/>
      <c r="BTB26" s="1117"/>
      <c r="BTC26" s="1118"/>
      <c r="BTD26" s="1115"/>
      <c r="BTE26" s="1116"/>
      <c r="BTF26" s="1117"/>
      <c r="BTG26" s="1118"/>
      <c r="BTH26" s="1115"/>
      <c r="BTI26" s="1116"/>
      <c r="BTJ26" s="1117"/>
      <c r="BTK26" s="1118"/>
      <c r="BTL26" s="1115"/>
      <c r="BTM26" s="1116"/>
      <c r="BTN26" s="1117"/>
      <c r="BTO26" s="1118"/>
      <c r="BTP26" s="1115"/>
      <c r="BTQ26" s="1116"/>
      <c r="BTR26" s="1117"/>
      <c r="BTS26" s="1118"/>
      <c r="BTT26" s="1115"/>
      <c r="BTU26" s="1116"/>
      <c r="BTV26" s="1117"/>
      <c r="BTW26" s="1118"/>
      <c r="BTX26" s="1115"/>
      <c r="BTY26" s="1116"/>
      <c r="BTZ26" s="1117"/>
      <c r="BUA26" s="1118"/>
      <c r="BUB26" s="1115"/>
      <c r="BUC26" s="1116"/>
      <c r="BUD26" s="1117"/>
      <c r="BUE26" s="1118"/>
      <c r="BUF26" s="1115"/>
      <c r="BUG26" s="1116"/>
      <c r="BUH26" s="1117"/>
      <c r="BUI26" s="1118"/>
      <c r="BUJ26" s="1115"/>
      <c r="BUK26" s="1116"/>
      <c r="BUL26" s="1117"/>
      <c r="BUM26" s="1118"/>
      <c r="BUN26" s="1115"/>
      <c r="BUO26" s="1116"/>
      <c r="BUP26" s="1117"/>
      <c r="BUQ26" s="1118"/>
      <c r="BUR26" s="1115"/>
      <c r="BUS26" s="1116"/>
      <c r="BUT26" s="1117"/>
      <c r="BUU26" s="1118"/>
      <c r="BUV26" s="1115"/>
      <c r="BUW26" s="1116"/>
      <c r="BUX26" s="1117"/>
      <c r="BUY26" s="1118"/>
      <c r="BUZ26" s="1115"/>
      <c r="BVA26" s="1116"/>
      <c r="BVB26" s="1117"/>
      <c r="BVC26" s="1118"/>
      <c r="BVD26" s="1115"/>
      <c r="BVE26" s="1116"/>
      <c r="BVF26" s="1117"/>
      <c r="BVG26" s="1118"/>
      <c r="BVH26" s="1115"/>
      <c r="BVI26" s="1116"/>
      <c r="BVJ26" s="1117"/>
      <c r="BVK26" s="1118"/>
      <c r="BVL26" s="1115"/>
      <c r="BVM26" s="1116"/>
      <c r="BVN26" s="1117"/>
      <c r="BVO26" s="1118"/>
      <c r="BVP26" s="1115"/>
      <c r="BVQ26" s="1116"/>
      <c r="BVR26" s="1117"/>
      <c r="BVS26" s="1118"/>
      <c r="BVT26" s="1115"/>
      <c r="BVU26" s="1116"/>
      <c r="BVV26" s="1117"/>
      <c r="BVW26" s="1118"/>
      <c r="BVX26" s="1115"/>
      <c r="BVY26" s="1116"/>
      <c r="BVZ26" s="1117"/>
      <c r="BWA26" s="1118"/>
      <c r="BWB26" s="1115"/>
      <c r="BWC26" s="1116"/>
      <c r="BWD26" s="1117"/>
      <c r="BWE26" s="1118"/>
      <c r="BWF26" s="1115"/>
      <c r="BWG26" s="1116"/>
      <c r="BWH26" s="1117"/>
      <c r="BWI26" s="1118"/>
      <c r="BWJ26" s="1115"/>
      <c r="BWK26" s="1116"/>
      <c r="BWL26" s="1117"/>
      <c r="BWM26" s="1118"/>
      <c r="BWN26" s="1115"/>
      <c r="BWO26" s="1116"/>
      <c r="BWP26" s="1117"/>
      <c r="BWQ26" s="1118"/>
      <c r="BWR26" s="1115"/>
      <c r="BWS26" s="1116"/>
      <c r="BWT26" s="1117"/>
      <c r="BWU26" s="1118"/>
      <c r="BWV26" s="1115"/>
      <c r="BWW26" s="1116"/>
      <c r="BWX26" s="1117"/>
      <c r="BWY26" s="1118"/>
      <c r="BWZ26" s="1115"/>
      <c r="BXA26" s="1116"/>
      <c r="BXB26" s="1117"/>
      <c r="BXC26" s="1118"/>
      <c r="BXD26" s="1115"/>
      <c r="BXE26" s="1116"/>
      <c r="BXF26" s="1117"/>
      <c r="BXG26" s="1118"/>
      <c r="BXH26" s="1115"/>
      <c r="BXI26" s="1116"/>
      <c r="BXJ26" s="1117"/>
      <c r="BXK26" s="1118"/>
      <c r="BXL26" s="1115"/>
      <c r="BXM26" s="1116"/>
      <c r="BXN26" s="1117"/>
      <c r="BXO26" s="1118"/>
      <c r="BXP26" s="1115"/>
      <c r="BXQ26" s="1116"/>
      <c r="BXR26" s="1117"/>
      <c r="BXS26" s="1118"/>
      <c r="BXT26" s="1115"/>
      <c r="BXU26" s="1116"/>
      <c r="BXV26" s="1117"/>
      <c r="BXW26" s="1118"/>
      <c r="BXX26" s="1115"/>
      <c r="BXY26" s="1116"/>
      <c r="BXZ26" s="1117"/>
      <c r="BYA26" s="1118"/>
      <c r="BYB26" s="1115"/>
      <c r="BYC26" s="1116"/>
      <c r="BYD26" s="1117"/>
      <c r="BYE26" s="1118"/>
      <c r="BYF26" s="1115"/>
      <c r="BYG26" s="1116"/>
      <c r="BYH26" s="1117"/>
      <c r="BYI26" s="1118"/>
      <c r="BYJ26" s="1115"/>
      <c r="BYK26" s="1116"/>
      <c r="BYL26" s="1117"/>
      <c r="BYM26" s="1118"/>
      <c r="BYN26" s="1115"/>
      <c r="BYO26" s="1116"/>
      <c r="BYP26" s="1117"/>
      <c r="BYQ26" s="1118"/>
      <c r="BYR26" s="1115"/>
      <c r="BYS26" s="1116"/>
      <c r="BYT26" s="1117"/>
      <c r="BYU26" s="1118"/>
      <c r="BYV26" s="1115"/>
      <c r="BYW26" s="1116"/>
      <c r="BYX26" s="1117"/>
      <c r="BYY26" s="1118"/>
      <c r="BYZ26" s="1115"/>
      <c r="BZA26" s="1116"/>
      <c r="BZB26" s="1117"/>
      <c r="BZC26" s="1118"/>
      <c r="BZD26" s="1115"/>
      <c r="BZE26" s="1116"/>
      <c r="BZF26" s="1117"/>
      <c r="BZG26" s="1118"/>
      <c r="BZH26" s="1115"/>
      <c r="BZI26" s="1116"/>
      <c r="BZJ26" s="1117"/>
      <c r="BZK26" s="1118"/>
      <c r="BZL26" s="1115"/>
      <c r="BZM26" s="1116"/>
      <c r="BZN26" s="1117"/>
      <c r="BZO26" s="1118"/>
      <c r="BZP26" s="1115"/>
      <c r="BZQ26" s="1116"/>
      <c r="BZR26" s="1117"/>
      <c r="BZS26" s="1118"/>
      <c r="BZT26" s="1115"/>
      <c r="BZU26" s="1116"/>
      <c r="BZV26" s="1117"/>
      <c r="BZW26" s="1118"/>
      <c r="BZX26" s="1115"/>
      <c r="BZY26" s="1116"/>
      <c r="BZZ26" s="1117"/>
      <c r="CAA26" s="1118"/>
      <c r="CAB26" s="1115"/>
      <c r="CAC26" s="1116"/>
      <c r="CAD26" s="1117"/>
      <c r="CAE26" s="1118"/>
      <c r="CAF26" s="1115"/>
      <c r="CAG26" s="1116"/>
      <c r="CAH26" s="1117"/>
      <c r="CAI26" s="1118"/>
      <c r="CAJ26" s="1115"/>
      <c r="CAK26" s="1116"/>
      <c r="CAL26" s="1117"/>
      <c r="CAM26" s="1118"/>
      <c r="CAN26" s="1115"/>
      <c r="CAO26" s="1116"/>
      <c r="CAP26" s="1117"/>
      <c r="CAQ26" s="1118"/>
      <c r="CAR26" s="1115"/>
      <c r="CAS26" s="1116"/>
      <c r="CAT26" s="1117"/>
      <c r="CAU26" s="1118"/>
      <c r="CAV26" s="1115"/>
      <c r="CAW26" s="1116"/>
      <c r="CAX26" s="1117"/>
      <c r="CAY26" s="1118"/>
      <c r="CAZ26" s="1115"/>
      <c r="CBA26" s="1116"/>
      <c r="CBB26" s="1117"/>
      <c r="CBC26" s="1118"/>
      <c r="CBD26" s="1115"/>
      <c r="CBE26" s="1116"/>
      <c r="CBF26" s="1117"/>
      <c r="CBG26" s="1118"/>
      <c r="CBH26" s="1115"/>
      <c r="CBI26" s="1116"/>
      <c r="CBJ26" s="1117"/>
      <c r="CBK26" s="1118"/>
      <c r="CBL26" s="1115"/>
      <c r="CBM26" s="1116"/>
      <c r="CBN26" s="1117"/>
      <c r="CBO26" s="1118"/>
      <c r="CBP26" s="1115"/>
      <c r="CBQ26" s="1116"/>
      <c r="CBR26" s="1117"/>
      <c r="CBS26" s="1118"/>
      <c r="CBT26" s="1115"/>
      <c r="CBU26" s="1116"/>
      <c r="CBV26" s="1117"/>
      <c r="CBW26" s="1118"/>
      <c r="CBX26" s="1115"/>
      <c r="CBY26" s="1116"/>
      <c r="CBZ26" s="1117"/>
      <c r="CCA26" s="1118"/>
      <c r="CCB26" s="1115"/>
      <c r="CCC26" s="1116"/>
      <c r="CCD26" s="1117"/>
      <c r="CCE26" s="1118"/>
      <c r="CCF26" s="1115"/>
      <c r="CCG26" s="1116"/>
      <c r="CCH26" s="1117"/>
      <c r="CCI26" s="1118"/>
      <c r="CCJ26" s="1115"/>
      <c r="CCK26" s="1116"/>
      <c r="CCL26" s="1117"/>
      <c r="CCM26" s="1118"/>
      <c r="CCN26" s="1115"/>
      <c r="CCO26" s="1116"/>
      <c r="CCP26" s="1117"/>
      <c r="CCQ26" s="1118"/>
      <c r="CCR26" s="1115"/>
      <c r="CCS26" s="1116"/>
      <c r="CCT26" s="1117"/>
      <c r="CCU26" s="1118"/>
      <c r="CCV26" s="1115"/>
      <c r="CCW26" s="1116"/>
      <c r="CCX26" s="1117"/>
      <c r="CCY26" s="1118"/>
      <c r="CCZ26" s="1115"/>
      <c r="CDA26" s="1116"/>
      <c r="CDB26" s="1117"/>
      <c r="CDC26" s="1118"/>
      <c r="CDD26" s="1115"/>
      <c r="CDE26" s="1116"/>
      <c r="CDF26" s="1117"/>
      <c r="CDG26" s="1118"/>
      <c r="CDH26" s="1115"/>
      <c r="CDI26" s="1116"/>
      <c r="CDJ26" s="1117"/>
      <c r="CDK26" s="1118"/>
      <c r="CDL26" s="1115"/>
      <c r="CDM26" s="1116"/>
      <c r="CDN26" s="1117"/>
      <c r="CDO26" s="1118"/>
      <c r="CDP26" s="1115"/>
      <c r="CDQ26" s="1116"/>
      <c r="CDR26" s="1117"/>
      <c r="CDS26" s="1118"/>
      <c r="CDT26" s="1115"/>
      <c r="CDU26" s="1116"/>
      <c r="CDV26" s="1117"/>
      <c r="CDW26" s="1118"/>
      <c r="CDX26" s="1115"/>
      <c r="CDY26" s="1116"/>
      <c r="CDZ26" s="1117"/>
      <c r="CEA26" s="1118"/>
      <c r="CEB26" s="1115"/>
      <c r="CEC26" s="1116"/>
      <c r="CED26" s="1117"/>
      <c r="CEE26" s="1118"/>
      <c r="CEF26" s="1115"/>
      <c r="CEG26" s="1116"/>
      <c r="CEH26" s="1117"/>
      <c r="CEI26" s="1118"/>
      <c r="CEJ26" s="1115"/>
      <c r="CEK26" s="1116"/>
      <c r="CEL26" s="1117"/>
      <c r="CEM26" s="1118"/>
      <c r="CEN26" s="1115"/>
      <c r="CEO26" s="1116"/>
      <c r="CEP26" s="1117"/>
      <c r="CEQ26" s="1118"/>
      <c r="CER26" s="1115"/>
      <c r="CES26" s="1116"/>
      <c r="CET26" s="1117"/>
      <c r="CEU26" s="1118"/>
      <c r="CEV26" s="1115"/>
      <c r="CEW26" s="1116"/>
      <c r="CEX26" s="1117"/>
      <c r="CEY26" s="1118"/>
      <c r="CEZ26" s="1115"/>
      <c r="CFA26" s="1116"/>
      <c r="CFB26" s="1117"/>
      <c r="CFC26" s="1118"/>
      <c r="CFD26" s="1115"/>
      <c r="CFE26" s="1116"/>
      <c r="CFF26" s="1117"/>
      <c r="CFG26" s="1118"/>
      <c r="CFH26" s="1115"/>
      <c r="CFI26" s="1116"/>
      <c r="CFJ26" s="1117"/>
      <c r="CFK26" s="1118"/>
      <c r="CFL26" s="1115"/>
      <c r="CFM26" s="1116"/>
      <c r="CFN26" s="1117"/>
      <c r="CFO26" s="1118"/>
      <c r="CFP26" s="1115"/>
      <c r="CFQ26" s="1116"/>
      <c r="CFR26" s="1117"/>
      <c r="CFS26" s="1118"/>
      <c r="CFT26" s="1115"/>
      <c r="CFU26" s="1116"/>
      <c r="CFV26" s="1117"/>
      <c r="CFW26" s="1118"/>
      <c r="CFX26" s="1115"/>
      <c r="CFY26" s="1116"/>
      <c r="CFZ26" s="1117"/>
      <c r="CGA26" s="1118"/>
      <c r="CGB26" s="1115"/>
      <c r="CGC26" s="1116"/>
      <c r="CGD26" s="1117"/>
      <c r="CGE26" s="1118"/>
      <c r="CGF26" s="1115"/>
      <c r="CGG26" s="1116"/>
      <c r="CGH26" s="1117"/>
      <c r="CGI26" s="1118"/>
      <c r="CGJ26" s="1115"/>
      <c r="CGK26" s="1116"/>
      <c r="CGL26" s="1117"/>
      <c r="CGM26" s="1118"/>
      <c r="CGN26" s="1115"/>
      <c r="CGO26" s="1116"/>
      <c r="CGP26" s="1117"/>
      <c r="CGQ26" s="1118"/>
      <c r="CGR26" s="1115"/>
      <c r="CGS26" s="1116"/>
      <c r="CGT26" s="1117"/>
      <c r="CGU26" s="1118"/>
      <c r="CGV26" s="1115"/>
      <c r="CGW26" s="1116"/>
      <c r="CGX26" s="1117"/>
      <c r="CGY26" s="1118"/>
      <c r="CGZ26" s="1115"/>
      <c r="CHA26" s="1116"/>
      <c r="CHB26" s="1117"/>
      <c r="CHC26" s="1118"/>
      <c r="CHD26" s="1115"/>
      <c r="CHE26" s="1116"/>
      <c r="CHF26" s="1117"/>
      <c r="CHG26" s="1118"/>
      <c r="CHH26" s="1115"/>
      <c r="CHI26" s="1116"/>
      <c r="CHJ26" s="1117"/>
      <c r="CHK26" s="1118"/>
      <c r="CHL26" s="1115"/>
      <c r="CHM26" s="1116"/>
      <c r="CHN26" s="1117"/>
      <c r="CHO26" s="1118"/>
      <c r="CHP26" s="1115"/>
      <c r="CHQ26" s="1116"/>
      <c r="CHR26" s="1117"/>
      <c r="CHS26" s="1118"/>
      <c r="CHT26" s="1115"/>
      <c r="CHU26" s="1116"/>
      <c r="CHV26" s="1117"/>
      <c r="CHW26" s="1118"/>
      <c r="CHX26" s="1115"/>
      <c r="CHY26" s="1116"/>
      <c r="CHZ26" s="1117"/>
      <c r="CIA26" s="1118"/>
      <c r="CIB26" s="1115"/>
      <c r="CIC26" s="1116"/>
      <c r="CID26" s="1117"/>
      <c r="CIE26" s="1118"/>
      <c r="CIF26" s="1115"/>
      <c r="CIG26" s="1116"/>
      <c r="CIH26" s="1117"/>
      <c r="CII26" s="1118"/>
      <c r="CIJ26" s="1115"/>
      <c r="CIK26" s="1116"/>
      <c r="CIL26" s="1117"/>
      <c r="CIM26" s="1118"/>
      <c r="CIN26" s="1115"/>
      <c r="CIO26" s="1116"/>
      <c r="CIP26" s="1117"/>
      <c r="CIQ26" s="1118"/>
      <c r="CIR26" s="1115"/>
      <c r="CIS26" s="1116"/>
      <c r="CIT26" s="1117"/>
      <c r="CIU26" s="1118"/>
      <c r="CIV26" s="1115"/>
      <c r="CIW26" s="1116"/>
      <c r="CIX26" s="1117"/>
      <c r="CIY26" s="1118"/>
      <c r="CIZ26" s="1115"/>
      <c r="CJA26" s="1116"/>
      <c r="CJB26" s="1117"/>
      <c r="CJC26" s="1118"/>
      <c r="CJD26" s="1115"/>
      <c r="CJE26" s="1116"/>
      <c r="CJF26" s="1117"/>
      <c r="CJG26" s="1118"/>
      <c r="CJH26" s="1115"/>
      <c r="CJI26" s="1116"/>
      <c r="CJJ26" s="1117"/>
      <c r="CJK26" s="1118"/>
      <c r="CJL26" s="1115"/>
      <c r="CJM26" s="1116"/>
      <c r="CJN26" s="1117"/>
      <c r="CJO26" s="1118"/>
      <c r="CJP26" s="1115"/>
      <c r="CJQ26" s="1116"/>
      <c r="CJR26" s="1117"/>
      <c r="CJS26" s="1118"/>
      <c r="CJT26" s="1115"/>
      <c r="CJU26" s="1116"/>
      <c r="CJV26" s="1117"/>
      <c r="CJW26" s="1118"/>
      <c r="CJX26" s="1115"/>
      <c r="CJY26" s="1116"/>
      <c r="CJZ26" s="1117"/>
      <c r="CKA26" s="1118"/>
      <c r="CKB26" s="1115"/>
      <c r="CKC26" s="1116"/>
      <c r="CKD26" s="1117"/>
      <c r="CKE26" s="1118"/>
      <c r="CKF26" s="1115"/>
      <c r="CKG26" s="1116"/>
      <c r="CKH26" s="1117"/>
      <c r="CKI26" s="1118"/>
      <c r="CKJ26" s="1115"/>
      <c r="CKK26" s="1116"/>
      <c r="CKL26" s="1117"/>
      <c r="CKM26" s="1118"/>
      <c r="CKN26" s="1115"/>
      <c r="CKO26" s="1116"/>
      <c r="CKP26" s="1117"/>
      <c r="CKQ26" s="1118"/>
      <c r="CKR26" s="1115"/>
      <c r="CKS26" s="1116"/>
      <c r="CKT26" s="1117"/>
      <c r="CKU26" s="1118"/>
      <c r="CKV26" s="1115"/>
      <c r="CKW26" s="1116"/>
      <c r="CKX26" s="1117"/>
      <c r="CKY26" s="1118"/>
      <c r="CKZ26" s="1115"/>
      <c r="CLA26" s="1116"/>
      <c r="CLB26" s="1117"/>
      <c r="CLC26" s="1118"/>
      <c r="CLD26" s="1115"/>
      <c r="CLE26" s="1116"/>
      <c r="CLF26" s="1117"/>
      <c r="CLG26" s="1118"/>
      <c r="CLH26" s="1115"/>
      <c r="CLI26" s="1116"/>
      <c r="CLJ26" s="1117"/>
      <c r="CLK26" s="1118"/>
      <c r="CLL26" s="1115"/>
      <c r="CLM26" s="1116"/>
      <c r="CLN26" s="1117"/>
      <c r="CLO26" s="1118"/>
      <c r="CLP26" s="1115"/>
      <c r="CLQ26" s="1116"/>
      <c r="CLR26" s="1117"/>
      <c r="CLS26" s="1118"/>
      <c r="CLT26" s="1115"/>
      <c r="CLU26" s="1116"/>
      <c r="CLV26" s="1117"/>
      <c r="CLW26" s="1118"/>
      <c r="CLX26" s="1115"/>
      <c r="CLY26" s="1116"/>
      <c r="CLZ26" s="1117"/>
      <c r="CMA26" s="1118"/>
      <c r="CMB26" s="1115"/>
      <c r="CMC26" s="1116"/>
      <c r="CMD26" s="1117"/>
      <c r="CME26" s="1118"/>
      <c r="CMF26" s="1115"/>
      <c r="CMG26" s="1116"/>
      <c r="CMH26" s="1117"/>
      <c r="CMI26" s="1118"/>
      <c r="CMJ26" s="1115"/>
      <c r="CMK26" s="1116"/>
      <c r="CML26" s="1117"/>
      <c r="CMM26" s="1118"/>
      <c r="CMN26" s="1115"/>
      <c r="CMO26" s="1116"/>
      <c r="CMP26" s="1117"/>
      <c r="CMQ26" s="1118"/>
      <c r="CMR26" s="1115"/>
      <c r="CMS26" s="1116"/>
      <c r="CMT26" s="1117"/>
      <c r="CMU26" s="1118"/>
      <c r="CMV26" s="1115"/>
      <c r="CMW26" s="1116"/>
      <c r="CMX26" s="1117"/>
      <c r="CMY26" s="1118"/>
      <c r="CMZ26" s="1115"/>
      <c r="CNA26" s="1116"/>
      <c r="CNB26" s="1117"/>
      <c r="CNC26" s="1118"/>
      <c r="CND26" s="1115"/>
      <c r="CNE26" s="1116"/>
      <c r="CNF26" s="1117"/>
      <c r="CNG26" s="1118"/>
      <c r="CNH26" s="1115"/>
      <c r="CNI26" s="1116"/>
      <c r="CNJ26" s="1117"/>
      <c r="CNK26" s="1118"/>
      <c r="CNL26" s="1115"/>
      <c r="CNM26" s="1116"/>
      <c r="CNN26" s="1117"/>
      <c r="CNO26" s="1118"/>
      <c r="CNP26" s="1115"/>
      <c r="CNQ26" s="1116"/>
      <c r="CNR26" s="1117"/>
      <c r="CNS26" s="1118"/>
      <c r="CNT26" s="1115"/>
      <c r="CNU26" s="1116"/>
      <c r="CNV26" s="1117"/>
      <c r="CNW26" s="1118"/>
      <c r="CNX26" s="1115"/>
      <c r="CNY26" s="1116"/>
      <c r="CNZ26" s="1117"/>
      <c r="COA26" s="1118"/>
      <c r="COB26" s="1115"/>
      <c r="COC26" s="1116"/>
      <c r="COD26" s="1117"/>
      <c r="COE26" s="1118"/>
      <c r="COF26" s="1115"/>
      <c r="COG26" s="1116"/>
      <c r="COH26" s="1117"/>
      <c r="COI26" s="1118"/>
      <c r="COJ26" s="1115"/>
      <c r="COK26" s="1116"/>
      <c r="COL26" s="1117"/>
      <c r="COM26" s="1118"/>
      <c r="CON26" s="1115"/>
      <c r="COO26" s="1116"/>
      <c r="COP26" s="1117"/>
      <c r="COQ26" s="1118"/>
      <c r="COR26" s="1115"/>
      <c r="COS26" s="1116"/>
      <c r="COT26" s="1117"/>
      <c r="COU26" s="1118"/>
      <c r="COV26" s="1115"/>
      <c r="COW26" s="1116"/>
      <c r="COX26" s="1117"/>
      <c r="COY26" s="1118"/>
      <c r="COZ26" s="1115"/>
      <c r="CPA26" s="1116"/>
      <c r="CPB26" s="1117"/>
      <c r="CPC26" s="1118"/>
      <c r="CPD26" s="1115"/>
      <c r="CPE26" s="1116"/>
      <c r="CPF26" s="1117"/>
      <c r="CPG26" s="1118"/>
      <c r="CPH26" s="1115"/>
      <c r="CPI26" s="1116"/>
      <c r="CPJ26" s="1117"/>
      <c r="CPK26" s="1118"/>
      <c r="CPL26" s="1115"/>
      <c r="CPM26" s="1116"/>
      <c r="CPN26" s="1117"/>
      <c r="CPO26" s="1118"/>
      <c r="CPP26" s="1115"/>
      <c r="CPQ26" s="1116"/>
      <c r="CPR26" s="1117"/>
      <c r="CPS26" s="1118"/>
      <c r="CPT26" s="1115"/>
      <c r="CPU26" s="1116"/>
      <c r="CPV26" s="1117"/>
      <c r="CPW26" s="1118"/>
      <c r="CPX26" s="1115"/>
      <c r="CPY26" s="1116"/>
      <c r="CPZ26" s="1117"/>
      <c r="CQA26" s="1118"/>
      <c r="CQB26" s="1115"/>
      <c r="CQC26" s="1116"/>
      <c r="CQD26" s="1117"/>
      <c r="CQE26" s="1118"/>
      <c r="CQF26" s="1115"/>
      <c r="CQG26" s="1116"/>
      <c r="CQH26" s="1117"/>
      <c r="CQI26" s="1118"/>
      <c r="CQJ26" s="1115"/>
      <c r="CQK26" s="1116"/>
      <c r="CQL26" s="1117"/>
      <c r="CQM26" s="1118"/>
      <c r="CQN26" s="1115"/>
      <c r="CQO26" s="1116"/>
      <c r="CQP26" s="1117"/>
      <c r="CQQ26" s="1118"/>
      <c r="CQR26" s="1115"/>
      <c r="CQS26" s="1116"/>
      <c r="CQT26" s="1117"/>
      <c r="CQU26" s="1118"/>
      <c r="CQV26" s="1115"/>
      <c r="CQW26" s="1116"/>
      <c r="CQX26" s="1117"/>
      <c r="CQY26" s="1118"/>
      <c r="CQZ26" s="1115"/>
      <c r="CRA26" s="1116"/>
      <c r="CRB26" s="1117"/>
      <c r="CRC26" s="1118"/>
      <c r="CRD26" s="1115"/>
      <c r="CRE26" s="1116"/>
      <c r="CRF26" s="1117"/>
      <c r="CRG26" s="1118"/>
      <c r="CRH26" s="1115"/>
      <c r="CRI26" s="1116"/>
      <c r="CRJ26" s="1117"/>
      <c r="CRK26" s="1118"/>
      <c r="CRL26" s="1115"/>
      <c r="CRM26" s="1116"/>
      <c r="CRN26" s="1117"/>
      <c r="CRO26" s="1118"/>
      <c r="CRP26" s="1115"/>
      <c r="CRQ26" s="1116"/>
      <c r="CRR26" s="1117"/>
      <c r="CRS26" s="1118"/>
      <c r="CRT26" s="1115"/>
      <c r="CRU26" s="1116"/>
      <c r="CRV26" s="1117"/>
      <c r="CRW26" s="1118"/>
      <c r="CRX26" s="1115"/>
      <c r="CRY26" s="1116"/>
      <c r="CRZ26" s="1117"/>
      <c r="CSA26" s="1118"/>
      <c r="CSB26" s="1115"/>
      <c r="CSC26" s="1116"/>
      <c r="CSD26" s="1117"/>
      <c r="CSE26" s="1118"/>
      <c r="CSF26" s="1115"/>
      <c r="CSG26" s="1116"/>
      <c r="CSH26" s="1117"/>
      <c r="CSI26" s="1118"/>
      <c r="CSJ26" s="1115"/>
      <c r="CSK26" s="1116"/>
      <c r="CSL26" s="1117"/>
      <c r="CSM26" s="1118"/>
      <c r="CSN26" s="1115"/>
      <c r="CSO26" s="1116"/>
      <c r="CSP26" s="1117"/>
      <c r="CSQ26" s="1118"/>
      <c r="CSR26" s="1115"/>
      <c r="CSS26" s="1116"/>
      <c r="CST26" s="1117"/>
      <c r="CSU26" s="1118"/>
      <c r="CSV26" s="1115"/>
      <c r="CSW26" s="1116"/>
      <c r="CSX26" s="1117"/>
      <c r="CSY26" s="1118"/>
      <c r="CSZ26" s="1115"/>
      <c r="CTA26" s="1116"/>
      <c r="CTB26" s="1117"/>
      <c r="CTC26" s="1118"/>
      <c r="CTD26" s="1115"/>
      <c r="CTE26" s="1116"/>
      <c r="CTF26" s="1117"/>
      <c r="CTG26" s="1118"/>
      <c r="CTH26" s="1115"/>
      <c r="CTI26" s="1116"/>
      <c r="CTJ26" s="1117"/>
      <c r="CTK26" s="1118"/>
      <c r="CTL26" s="1115"/>
      <c r="CTM26" s="1116"/>
      <c r="CTN26" s="1117"/>
      <c r="CTO26" s="1118"/>
      <c r="CTP26" s="1115"/>
      <c r="CTQ26" s="1116"/>
      <c r="CTR26" s="1117"/>
      <c r="CTS26" s="1118"/>
      <c r="CTT26" s="1115"/>
      <c r="CTU26" s="1116"/>
      <c r="CTV26" s="1117"/>
      <c r="CTW26" s="1118"/>
      <c r="CTX26" s="1115"/>
      <c r="CTY26" s="1116"/>
      <c r="CTZ26" s="1117"/>
      <c r="CUA26" s="1118"/>
      <c r="CUB26" s="1115"/>
      <c r="CUC26" s="1116"/>
      <c r="CUD26" s="1117"/>
      <c r="CUE26" s="1118"/>
      <c r="CUF26" s="1115"/>
      <c r="CUG26" s="1116"/>
      <c r="CUH26" s="1117"/>
      <c r="CUI26" s="1118"/>
      <c r="CUJ26" s="1115"/>
      <c r="CUK26" s="1116"/>
      <c r="CUL26" s="1117"/>
      <c r="CUM26" s="1118"/>
      <c r="CUN26" s="1115"/>
      <c r="CUO26" s="1116"/>
      <c r="CUP26" s="1117"/>
      <c r="CUQ26" s="1118"/>
      <c r="CUR26" s="1115"/>
      <c r="CUS26" s="1116"/>
      <c r="CUT26" s="1117"/>
      <c r="CUU26" s="1118"/>
      <c r="CUV26" s="1115"/>
      <c r="CUW26" s="1116"/>
      <c r="CUX26" s="1117"/>
      <c r="CUY26" s="1118"/>
      <c r="CUZ26" s="1115"/>
      <c r="CVA26" s="1116"/>
      <c r="CVB26" s="1117"/>
      <c r="CVC26" s="1118"/>
      <c r="CVD26" s="1115"/>
      <c r="CVE26" s="1116"/>
      <c r="CVF26" s="1117"/>
      <c r="CVG26" s="1118"/>
      <c r="CVH26" s="1115"/>
      <c r="CVI26" s="1116"/>
      <c r="CVJ26" s="1117"/>
      <c r="CVK26" s="1118"/>
      <c r="CVL26" s="1115"/>
      <c r="CVM26" s="1116"/>
      <c r="CVN26" s="1117"/>
      <c r="CVO26" s="1118"/>
      <c r="CVP26" s="1115"/>
      <c r="CVQ26" s="1116"/>
      <c r="CVR26" s="1117"/>
      <c r="CVS26" s="1118"/>
      <c r="CVT26" s="1115"/>
      <c r="CVU26" s="1116"/>
      <c r="CVV26" s="1117"/>
      <c r="CVW26" s="1118"/>
      <c r="CVX26" s="1115"/>
      <c r="CVY26" s="1116"/>
      <c r="CVZ26" s="1117"/>
      <c r="CWA26" s="1118"/>
      <c r="CWB26" s="1115"/>
      <c r="CWC26" s="1116"/>
      <c r="CWD26" s="1117"/>
      <c r="CWE26" s="1118"/>
      <c r="CWF26" s="1115"/>
      <c r="CWG26" s="1116"/>
      <c r="CWH26" s="1117"/>
      <c r="CWI26" s="1118"/>
      <c r="CWJ26" s="1115"/>
      <c r="CWK26" s="1116"/>
      <c r="CWL26" s="1117"/>
      <c r="CWM26" s="1118"/>
      <c r="CWN26" s="1115"/>
      <c r="CWO26" s="1116"/>
      <c r="CWP26" s="1117"/>
      <c r="CWQ26" s="1118"/>
      <c r="CWR26" s="1115"/>
      <c r="CWS26" s="1116"/>
      <c r="CWT26" s="1117"/>
      <c r="CWU26" s="1118"/>
      <c r="CWV26" s="1115"/>
      <c r="CWW26" s="1116"/>
      <c r="CWX26" s="1117"/>
      <c r="CWY26" s="1118"/>
      <c r="CWZ26" s="1115"/>
      <c r="CXA26" s="1116"/>
      <c r="CXB26" s="1117"/>
      <c r="CXC26" s="1118"/>
      <c r="CXD26" s="1115"/>
      <c r="CXE26" s="1116"/>
      <c r="CXF26" s="1117"/>
      <c r="CXG26" s="1118"/>
      <c r="CXH26" s="1115"/>
      <c r="CXI26" s="1116"/>
      <c r="CXJ26" s="1117"/>
      <c r="CXK26" s="1118"/>
      <c r="CXL26" s="1115"/>
      <c r="CXM26" s="1116"/>
      <c r="CXN26" s="1117"/>
      <c r="CXO26" s="1118"/>
      <c r="CXP26" s="1115"/>
      <c r="CXQ26" s="1116"/>
      <c r="CXR26" s="1117"/>
      <c r="CXS26" s="1118"/>
      <c r="CXT26" s="1115"/>
      <c r="CXU26" s="1116"/>
      <c r="CXV26" s="1117"/>
      <c r="CXW26" s="1118"/>
      <c r="CXX26" s="1115"/>
      <c r="CXY26" s="1116"/>
      <c r="CXZ26" s="1117"/>
      <c r="CYA26" s="1118"/>
      <c r="CYB26" s="1115"/>
      <c r="CYC26" s="1116"/>
      <c r="CYD26" s="1117"/>
      <c r="CYE26" s="1118"/>
      <c r="CYF26" s="1115"/>
      <c r="CYG26" s="1116"/>
      <c r="CYH26" s="1117"/>
      <c r="CYI26" s="1118"/>
      <c r="CYJ26" s="1115"/>
      <c r="CYK26" s="1116"/>
      <c r="CYL26" s="1117"/>
      <c r="CYM26" s="1118"/>
      <c r="CYN26" s="1115"/>
      <c r="CYO26" s="1116"/>
      <c r="CYP26" s="1117"/>
      <c r="CYQ26" s="1118"/>
      <c r="CYR26" s="1115"/>
      <c r="CYS26" s="1116"/>
      <c r="CYT26" s="1117"/>
      <c r="CYU26" s="1118"/>
      <c r="CYV26" s="1115"/>
      <c r="CYW26" s="1116"/>
      <c r="CYX26" s="1117"/>
      <c r="CYY26" s="1118"/>
      <c r="CYZ26" s="1115"/>
      <c r="CZA26" s="1116"/>
      <c r="CZB26" s="1117"/>
      <c r="CZC26" s="1118"/>
      <c r="CZD26" s="1115"/>
      <c r="CZE26" s="1116"/>
      <c r="CZF26" s="1117"/>
      <c r="CZG26" s="1118"/>
      <c r="CZH26" s="1115"/>
      <c r="CZI26" s="1116"/>
      <c r="CZJ26" s="1117"/>
      <c r="CZK26" s="1118"/>
      <c r="CZL26" s="1115"/>
      <c r="CZM26" s="1116"/>
      <c r="CZN26" s="1117"/>
      <c r="CZO26" s="1118"/>
      <c r="CZP26" s="1115"/>
      <c r="CZQ26" s="1116"/>
      <c r="CZR26" s="1117"/>
      <c r="CZS26" s="1118"/>
      <c r="CZT26" s="1115"/>
      <c r="CZU26" s="1116"/>
      <c r="CZV26" s="1117"/>
      <c r="CZW26" s="1118"/>
      <c r="CZX26" s="1115"/>
      <c r="CZY26" s="1116"/>
      <c r="CZZ26" s="1117"/>
      <c r="DAA26" s="1118"/>
      <c r="DAB26" s="1115"/>
      <c r="DAC26" s="1116"/>
      <c r="DAD26" s="1117"/>
      <c r="DAE26" s="1118"/>
      <c r="DAF26" s="1115"/>
      <c r="DAG26" s="1116"/>
      <c r="DAH26" s="1117"/>
      <c r="DAI26" s="1118"/>
      <c r="DAJ26" s="1115"/>
      <c r="DAK26" s="1116"/>
      <c r="DAL26" s="1117"/>
      <c r="DAM26" s="1118"/>
      <c r="DAN26" s="1115"/>
      <c r="DAO26" s="1116"/>
      <c r="DAP26" s="1117"/>
      <c r="DAQ26" s="1118"/>
      <c r="DAR26" s="1115"/>
      <c r="DAS26" s="1116"/>
      <c r="DAT26" s="1117"/>
      <c r="DAU26" s="1118"/>
      <c r="DAV26" s="1115"/>
      <c r="DAW26" s="1116"/>
      <c r="DAX26" s="1117"/>
      <c r="DAY26" s="1118"/>
      <c r="DAZ26" s="1115"/>
      <c r="DBA26" s="1116"/>
      <c r="DBB26" s="1117"/>
      <c r="DBC26" s="1118"/>
      <c r="DBD26" s="1115"/>
      <c r="DBE26" s="1116"/>
      <c r="DBF26" s="1117"/>
      <c r="DBG26" s="1118"/>
      <c r="DBH26" s="1115"/>
      <c r="DBI26" s="1116"/>
      <c r="DBJ26" s="1117"/>
      <c r="DBK26" s="1118"/>
      <c r="DBL26" s="1115"/>
      <c r="DBM26" s="1116"/>
      <c r="DBN26" s="1117"/>
      <c r="DBO26" s="1118"/>
      <c r="DBP26" s="1115"/>
      <c r="DBQ26" s="1116"/>
      <c r="DBR26" s="1117"/>
      <c r="DBS26" s="1118"/>
      <c r="DBT26" s="1115"/>
      <c r="DBU26" s="1116"/>
      <c r="DBV26" s="1117"/>
      <c r="DBW26" s="1118"/>
      <c r="DBX26" s="1115"/>
      <c r="DBY26" s="1116"/>
      <c r="DBZ26" s="1117"/>
      <c r="DCA26" s="1118"/>
      <c r="DCB26" s="1115"/>
      <c r="DCC26" s="1116"/>
      <c r="DCD26" s="1117"/>
      <c r="DCE26" s="1118"/>
      <c r="DCF26" s="1115"/>
      <c r="DCG26" s="1116"/>
      <c r="DCH26" s="1117"/>
      <c r="DCI26" s="1118"/>
      <c r="DCJ26" s="1115"/>
      <c r="DCK26" s="1116"/>
      <c r="DCL26" s="1117"/>
      <c r="DCM26" s="1118"/>
      <c r="DCN26" s="1115"/>
      <c r="DCO26" s="1116"/>
      <c r="DCP26" s="1117"/>
      <c r="DCQ26" s="1118"/>
      <c r="DCR26" s="1115"/>
      <c r="DCS26" s="1116"/>
      <c r="DCT26" s="1117"/>
      <c r="DCU26" s="1118"/>
      <c r="DCV26" s="1115"/>
      <c r="DCW26" s="1116"/>
      <c r="DCX26" s="1117"/>
      <c r="DCY26" s="1118"/>
      <c r="DCZ26" s="1115"/>
      <c r="DDA26" s="1116"/>
      <c r="DDB26" s="1117"/>
      <c r="DDC26" s="1118"/>
      <c r="DDD26" s="1115"/>
      <c r="DDE26" s="1116"/>
      <c r="DDF26" s="1117"/>
      <c r="DDG26" s="1118"/>
      <c r="DDH26" s="1115"/>
      <c r="DDI26" s="1116"/>
      <c r="DDJ26" s="1117"/>
      <c r="DDK26" s="1118"/>
      <c r="DDL26" s="1115"/>
      <c r="DDM26" s="1116"/>
      <c r="DDN26" s="1117"/>
      <c r="DDO26" s="1118"/>
      <c r="DDP26" s="1115"/>
      <c r="DDQ26" s="1116"/>
      <c r="DDR26" s="1117"/>
      <c r="DDS26" s="1118"/>
      <c r="DDT26" s="1115"/>
      <c r="DDU26" s="1116"/>
      <c r="DDV26" s="1117"/>
      <c r="DDW26" s="1118"/>
      <c r="DDX26" s="1115"/>
      <c r="DDY26" s="1116"/>
      <c r="DDZ26" s="1117"/>
      <c r="DEA26" s="1118"/>
      <c r="DEB26" s="1115"/>
      <c r="DEC26" s="1116"/>
      <c r="DED26" s="1117"/>
      <c r="DEE26" s="1118"/>
      <c r="DEF26" s="1115"/>
      <c r="DEG26" s="1116"/>
      <c r="DEH26" s="1117"/>
      <c r="DEI26" s="1118"/>
      <c r="DEJ26" s="1115"/>
      <c r="DEK26" s="1116"/>
      <c r="DEL26" s="1117"/>
      <c r="DEM26" s="1118"/>
      <c r="DEN26" s="1115"/>
      <c r="DEO26" s="1116"/>
      <c r="DEP26" s="1117"/>
      <c r="DEQ26" s="1118"/>
      <c r="DER26" s="1115"/>
      <c r="DES26" s="1116"/>
      <c r="DET26" s="1117"/>
      <c r="DEU26" s="1118"/>
      <c r="DEV26" s="1115"/>
      <c r="DEW26" s="1116"/>
      <c r="DEX26" s="1117"/>
      <c r="DEY26" s="1118"/>
      <c r="DEZ26" s="1115"/>
      <c r="DFA26" s="1116"/>
      <c r="DFB26" s="1117"/>
      <c r="DFC26" s="1118"/>
      <c r="DFD26" s="1115"/>
      <c r="DFE26" s="1116"/>
      <c r="DFF26" s="1117"/>
      <c r="DFG26" s="1118"/>
      <c r="DFH26" s="1115"/>
      <c r="DFI26" s="1116"/>
      <c r="DFJ26" s="1117"/>
      <c r="DFK26" s="1118"/>
      <c r="DFL26" s="1115"/>
      <c r="DFM26" s="1116"/>
      <c r="DFN26" s="1117"/>
      <c r="DFO26" s="1118"/>
      <c r="DFP26" s="1115"/>
      <c r="DFQ26" s="1116"/>
      <c r="DFR26" s="1117"/>
      <c r="DFS26" s="1118"/>
      <c r="DFT26" s="1115"/>
      <c r="DFU26" s="1116"/>
      <c r="DFV26" s="1117"/>
      <c r="DFW26" s="1118"/>
      <c r="DFX26" s="1115"/>
      <c r="DFY26" s="1116"/>
      <c r="DFZ26" s="1117"/>
      <c r="DGA26" s="1118"/>
      <c r="DGB26" s="1115"/>
      <c r="DGC26" s="1116"/>
      <c r="DGD26" s="1117"/>
      <c r="DGE26" s="1118"/>
      <c r="DGF26" s="1115"/>
      <c r="DGG26" s="1116"/>
      <c r="DGH26" s="1117"/>
      <c r="DGI26" s="1118"/>
      <c r="DGJ26" s="1115"/>
      <c r="DGK26" s="1116"/>
      <c r="DGL26" s="1117"/>
      <c r="DGM26" s="1118"/>
      <c r="DGN26" s="1115"/>
      <c r="DGO26" s="1116"/>
      <c r="DGP26" s="1117"/>
      <c r="DGQ26" s="1118"/>
      <c r="DGR26" s="1115"/>
      <c r="DGS26" s="1116"/>
      <c r="DGT26" s="1117"/>
      <c r="DGU26" s="1118"/>
      <c r="DGV26" s="1115"/>
      <c r="DGW26" s="1116"/>
      <c r="DGX26" s="1117"/>
      <c r="DGY26" s="1118"/>
      <c r="DGZ26" s="1115"/>
      <c r="DHA26" s="1116"/>
      <c r="DHB26" s="1117"/>
      <c r="DHC26" s="1118"/>
      <c r="DHD26" s="1115"/>
      <c r="DHE26" s="1116"/>
      <c r="DHF26" s="1117"/>
      <c r="DHG26" s="1118"/>
      <c r="DHH26" s="1115"/>
      <c r="DHI26" s="1116"/>
      <c r="DHJ26" s="1117"/>
      <c r="DHK26" s="1118"/>
      <c r="DHL26" s="1115"/>
      <c r="DHM26" s="1116"/>
      <c r="DHN26" s="1117"/>
      <c r="DHO26" s="1118"/>
      <c r="DHP26" s="1115"/>
      <c r="DHQ26" s="1116"/>
      <c r="DHR26" s="1117"/>
      <c r="DHS26" s="1118"/>
      <c r="DHT26" s="1115"/>
      <c r="DHU26" s="1116"/>
      <c r="DHV26" s="1117"/>
      <c r="DHW26" s="1118"/>
      <c r="DHX26" s="1115"/>
      <c r="DHY26" s="1116"/>
      <c r="DHZ26" s="1117"/>
      <c r="DIA26" s="1118"/>
      <c r="DIB26" s="1115"/>
      <c r="DIC26" s="1116"/>
      <c r="DID26" s="1117"/>
      <c r="DIE26" s="1118"/>
      <c r="DIF26" s="1115"/>
      <c r="DIG26" s="1116"/>
      <c r="DIH26" s="1117"/>
      <c r="DII26" s="1118"/>
      <c r="DIJ26" s="1115"/>
      <c r="DIK26" s="1116"/>
      <c r="DIL26" s="1117"/>
      <c r="DIM26" s="1118"/>
      <c r="DIN26" s="1115"/>
      <c r="DIO26" s="1116"/>
      <c r="DIP26" s="1117"/>
      <c r="DIQ26" s="1118"/>
      <c r="DIR26" s="1115"/>
      <c r="DIS26" s="1116"/>
      <c r="DIT26" s="1117"/>
      <c r="DIU26" s="1118"/>
      <c r="DIV26" s="1115"/>
      <c r="DIW26" s="1116"/>
      <c r="DIX26" s="1117"/>
      <c r="DIY26" s="1118"/>
      <c r="DIZ26" s="1115"/>
      <c r="DJA26" s="1116"/>
      <c r="DJB26" s="1117"/>
      <c r="DJC26" s="1118"/>
      <c r="DJD26" s="1115"/>
      <c r="DJE26" s="1116"/>
      <c r="DJF26" s="1117"/>
      <c r="DJG26" s="1118"/>
      <c r="DJH26" s="1115"/>
      <c r="DJI26" s="1116"/>
      <c r="DJJ26" s="1117"/>
      <c r="DJK26" s="1118"/>
      <c r="DJL26" s="1115"/>
      <c r="DJM26" s="1116"/>
      <c r="DJN26" s="1117"/>
      <c r="DJO26" s="1118"/>
      <c r="DJP26" s="1115"/>
      <c r="DJQ26" s="1116"/>
      <c r="DJR26" s="1117"/>
      <c r="DJS26" s="1118"/>
      <c r="DJT26" s="1115"/>
      <c r="DJU26" s="1116"/>
      <c r="DJV26" s="1117"/>
      <c r="DJW26" s="1118"/>
      <c r="DJX26" s="1115"/>
      <c r="DJY26" s="1116"/>
      <c r="DJZ26" s="1117"/>
      <c r="DKA26" s="1118"/>
      <c r="DKB26" s="1115"/>
      <c r="DKC26" s="1116"/>
      <c r="DKD26" s="1117"/>
      <c r="DKE26" s="1118"/>
      <c r="DKF26" s="1115"/>
      <c r="DKG26" s="1116"/>
      <c r="DKH26" s="1117"/>
      <c r="DKI26" s="1118"/>
      <c r="DKJ26" s="1115"/>
      <c r="DKK26" s="1116"/>
      <c r="DKL26" s="1117"/>
      <c r="DKM26" s="1118"/>
      <c r="DKN26" s="1115"/>
      <c r="DKO26" s="1116"/>
      <c r="DKP26" s="1117"/>
      <c r="DKQ26" s="1118"/>
      <c r="DKR26" s="1115"/>
      <c r="DKS26" s="1116"/>
      <c r="DKT26" s="1117"/>
      <c r="DKU26" s="1118"/>
      <c r="DKV26" s="1115"/>
      <c r="DKW26" s="1116"/>
      <c r="DKX26" s="1117"/>
      <c r="DKY26" s="1118"/>
      <c r="DKZ26" s="1115"/>
      <c r="DLA26" s="1116"/>
      <c r="DLB26" s="1117"/>
      <c r="DLC26" s="1118"/>
      <c r="DLD26" s="1115"/>
      <c r="DLE26" s="1116"/>
      <c r="DLF26" s="1117"/>
      <c r="DLG26" s="1118"/>
      <c r="DLH26" s="1115"/>
      <c r="DLI26" s="1116"/>
      <c r="DLJ26" s="1117"/>
      <c r="DLK26" s="1118"/>
      <c r="DLL26" s="1115"/>
      <c r="DLM26" s="1116"/>
      <c r="DLN26" s="1117"/>
      <c r="DLO26" s="1118"/>
      <c r="DLP26" s="1115"/>
      <c r="DLQ26" s="1116"/>
      <c r="DLR26" s="1117"/>
      <c r="DLS26" s="1118"/>
      <c r="DLT26" s="1115"/>
      <c r="DLU26" s="1116"/>
      <c r="DLV26" s="1117"/>
      <c r="DLW26" s="1118"/>
      <c r="DLX26" s="1115"/>
      <c r="DLY26" s="1116"/>
      <c r="DLZ26" s="1117"/>
      <c r="DMA26" s="1118"/>
      <c r="DMB26" s="1115"/>
      <c r="DMC26" s="1116"/>
      <c r="DMD26" s="1117"/>
      <c r="DME26" s="1118"/>
      <c r="DMF26" s="1115"/>
      <c r="DMG26" s="1116"/>
      <c r="DMH26" s="1117"/>
      <c r="DMI26" s="1118"/>
      <c r="DMJ26" s="1115"/>
      <c r="DMK26" s="1116"/>
      <c r="DML26" s="1117"/>
      <c r="DMM26" s="1118"/>
      <c r="DMN26" s="1115"/>
      <c r="DMO26" s="1116"/>
      <c r="DMP26" s="1117"/>
      <c r="DMQ26" s="1118"/>
      <c r="DMR26" s="1115"/>
      <c r="DMS26" s="1116"/>
      <c r="DMT26" s="1117"/>
      <c r="DMU26" s="1118"/>
      <c r="DMV26" s="1115"/>
      <c r="DMW26" s="1116"/>
      <c r="DMX26" s="1117"/>
      <c r="DMY26" s="1118"/>
      <c r="DMZ26" s="1115"/>
      <c r="DNA26" s="1116"/>
      <c r="DNB26" s="1117"/>
      <c r="DNC26" s="1118"/>
      <c r="DND26" s="1115"/>
      <c r="DNE26" s="1116"/>
      <c r="DNF26" s="1117"/>
      <c r="DNG26" s="1118"/>
      <c r="DNH26" s="1115"/>
      <c r="DNI26" s="1116"/>
      <c r="DNJ26" s="1117"/>
      <c r="DNK26" s="1118"/>
      <c r="DNL26" s="1115"/>
      <c r="DNM26" s="1116"/>
      <c r="DNN26" s="1117"/>
      <c r="DNO26" s="1118"/>
      <c r="DNP26" s="1115"/>
      <c r="DNQ26" s="1116"/>
      <c r="DNR26" s="1117"/>
      <c r="DNS26" s="1118"/>
      <c r="DNT26" s="1115"/>
      <c r="DNU26" s="1116"/>
      <c r="DNV26" s="1117"/>
      <c r="DNW26" s="1118"/>
      <c r="DNX26" s="1115"/>
      <c r="DNY26" s="1116"/>
      <c r="DNZ26" s="1117"/>
      <c r="DOA26" s="1118"/>
      <c r="DOB26" s="1115"/>
      <c r="DOC26" s="1116"/>
      <c r="DOD26" s="1117"/>
      <c r="DOE26" s="1118"/>
      <c r="DOF26" s="1115"/>
      <c r="DOG26" s="1116"/>
      <c r="DOH26" s="1117"/>
      <c r="DOI26" s="1118"/>
      <c r="DOJ26" s="1115"/>
      <c r="DOK26" s="1116"/>
      <c r="DOL26" s="1117"/>
      <c r="DOM26" s="1118"/>
      <c r="DON26" s="1115"/>
      <c r="DOO26" s="1116"/>
      <c r="DOP26" s="1117"/>
      <c r="DOQ26" s="1118"/>
      <c r="DOR26" s="1115"/>
      <c r="DOS26" s="1116"/>
      <c r="DOT26" s="1117"/>
      <c r="DOU26" s="1118"/>
      <c r="DOV26" s="1115"/>
      <c r="DOW26" s="1116"/>
      <c r="DOX26" s="1117"/>
      <c r="DOY26" s="1118"/>
      <c r="DOZ26" s="1115"/>
      <c r="DPA26" s="1116"/>
      <c r="DPB26" s="1117"/>
      <c r="DPC26" s="1118"/>
      <c r="DPD26" s="1115"/>
      <c r="DPE26" s="1116"/>
      <c r="DPF26" s="1117"/>
      <c r="DPG26" s="1118"/>
      <c r="DPH26" s="1115"/>
      <c r="DPI26" s="1116"/>
      <c r="DPJ26" s="1117"/>
      <c r="DPK26" s="1118"/>
      <c r="DPL26" s="1115"/>
      <c r="DPM26" s="1116"/>
      <c r="DPN26" s="1117"/>
      <c r="DPO26" s="1118"/>
      <c r="DPP26" s="1115"/>
      <c r="DPQ26" s="1116"/>
      <c r="DPR26" s="1117"/>
      <c r="DPS26" s="1118"/>
      <c r="DPT26" s="1115"/>
      <c r="DPU26" s="1116"/>
      <c r="DPV26" s="1117"/>
      <c r="DPW26" s="1118"/>
      <c r="DPX26" s="1115"/>
      <c r="DPY26" s="1116"/>
      <c r="DPZ26" s="1117"/>
      <c r="DQA26" s="1118"/>
      <c r="DQB26" s="1115"/>
      <c r="DQC26" s="1116"/>
      <c r="DQD26" s="1117"/>
      <c r="DQE26" s="1118"/>
      <c r="DQF26" s="1115"/>
      <c r="DQG26" s="1116"/>
      <c r="DQH26" s="1117"/>
      <c r="DQI26" s="1118"/>
      <c r="DQJ26" s="1115"/>
      <c r="DQK26" s="1116"/>
      <c r="DQL26" s="1117"/>
      <c r="DQM26" s="1118"/>
      <c r="DQN26" s="1115"/>
      <c r="DQO26" s="1116"/>
      <c r="DQP26" s="1117"/>
      <c r="DQQ26" s="1118"/>
      <c r="DQR26" s="1115"/>
      <c r="DQS26" s="1116"/>
      <c r="DQT26" s="1117"/>
      <c r="DQU26" s="1118"/>
      <c r="DQV26" s="1115"/>
      <c r="DQW26" s="1116"/>
      <c r="DQX26" s="1117"/>
      <c r="DQY26" s="1118"/>
      <c r="DQZ26" s="1115"/>
      <c r="DRA26" s="1116"/>
      <c r="DRB26" s="1117"/>
      <c r="DRC26" s="1118"/>
      <c r="DRD26" s="1115"/>
      <c r="DRE26" s="1116"/>
      <c r="DRF26" s="1117"/>
      <c r="DRG26" s="1118"/>
      <c r="DRH26" s="1115"/>
      <c r="DRI26" s="1116"/>
      <c r="DRJ26" s="1117"/>
      <c r="DRK26" s="1118"/>
      <c r="DRL26" s="1115"/>
      <c r="DRM26" s="1116"/>
      <c r="DRN26" s="1117"/>
      <c r="DRO26" s="1118"/>
      <c r="DRP26" s="1115"/>
      <c r="DRQ26" s="1116"/>
      <c r="DRR26" s="1117"/>
      <c r="DRS26" s="1118"/>
      <c r="DRT26" s="1115"/>
      <c r="DRU26" s="1116"/>
      <c r="DRV26" s="1117"/>
      <c r="DRW26" s="1118"/>
      <c r="DRX26" s="1115"/>
      <c r="DRY26" s="1116"/>
      <c r="DRZ26" s="1117"/>
      <c r="DSA26" s="1118"/>
      <c r="DSB26" s="1115"/>
      <c r="DSC26" s="1116"/>
      <c r="DSD26" s="1117"/>
      <c r="DSE26" s="1118"/>
      <c r="DSF26" s="1115"/>
      <c r="DSG26" s="1116"/>
      <c r="DSH26" s="1117"/>
      <c r="DSI26" s="1118"/>
      <c r="DSJ26" s="1115"/>
      <c r="DSK26" s="1116"/>
      <c r="DSL26" s="1117"/>
      <c r="DSM26" s="1118"/>
      <c r="DSN26" s="1115"/>
      <c r="DSO26" s="1116"/>
      <c r="DSP26" s="1117"/>
      <c r="DSQ26" s="1118"/>
      <c r="DSR26" s="1115"/>
      <c r="DSS26" s="1116"/>
      <c r="DST26" s="1117"/>
      <c r="DSU26" s="1118"/>
      <c r="DSV26" s="1115"/>
      <c r="DSW26" s="1116"/>
      <c r="DSX26" s="1117"/>
      <c r="DSY26" s="1118"/>
      <c r="DSZ26" s="1115"/>
      <c r="DTA26" s="1116"/>
      <c r="DTB26" s="1117"/>
      <c r="DTC26" s="1118"/>
      <c r="DTD26" s="1115"/>
      <c r="DTE26" s="1116"/>
      <c r="DTF26" s="1117"/>
      <c r="DTG26" s="1118"/>
      <c r="DTH26" s="1115"/>
      <c r="DTI26" s="1116"/>
      <c r="DTJ26" s="1117"/>
      <c r="DTK26" s="1118"/>
      <c r="DTL26" s="1115"/>
      <c r="DTM26" s="1116"/>
      <c r="DTN26" s="1117"/>
      <c r="DTO26" s="1118"/>
      <c r="DTP26" s="1115"/>
      <c r="DTQ26" s="1116"/>
      <c r="DTR26" s="1117"/>
      <c r="DTS26" s="1118"/>
      <c r="DTT26" s="1115"/>
      <c r="DTU26" s="1116"/>
      <c r="DTV26" s="1117"/>
      <c r="DTW26" s="1118"/>
      <c r="DTX26" s="1115"/>
      <c r="DTY26" s="1116"/>
      <c r="DTZ26" s="1117"/>
      <c r="DUA26" s="1118"/>
      <c r="DUB26" s="1115"/>
      <c r="DUC26" s="1116"/>
      <c r="DUD26" s="1117"/>
      <c r="DUE26" s="1118"/>
      <c r="DUF26" s="1115"/>
      <c r="DUG26" s="1116"/>
      <c r="DUH26" s="1117"/>
      <c r="DUI26" s="1118"/>
      <c r="DUJ26" s="1115"/>
      <c r="DUK26" s="1116"/>
      <c r="DUL26" s="1117"/>
      <c r="DUM26" s="1118"/>
      <c r="DUN26" s="1115"/>
      <c r="DUO26" s="1116"/>
      <c r="DUP26" s="1117"/>
      <c r="DUQ26" s="1118"/>
      <c r="DUR26" s="1115"/>
      <c r="DUS26" s="1116"/>
      <c r="DUT26" s="1117"/>
      <c r="DUU26" s="1118"/>
      <c r="DUV26" s="1115"/>
      <c r="DUW26" s="1116"/>
      <c r="DUX26" s="1117"/>
      <c r="DUY26" s="1118"/>
      <c r="DUZ26" s="1115"/>
      <c r="DVA26" s="1116"/>
      <c r="DVB26" s="1117"/>
      <c r="DVC26" s="1118"/>
      <c r="DVD26" s="1115"/>
      <c r="DVE26" s="1116"/>
      <c r="DVF26" s="1117"/>
      <c r="DVG26" s="1118"/>
      <c r="DVH26" s="1115"/>
      <c r="DVI26" s="1116"/>
      <c r="DVJ26" s="1117"/>
      <c r="DVK26" s="1118"/>
      <c r="DVL26" s="1115"/>
      <c r="DVM26" s="1116"/>
      <c r="DVN26" s="1117"/>
      <c r="DVO26" s="1118"/>
      <c r="DVP26" s="1115"/>
      <c r="DVQ26" s="1116"/>
      <c r="DVR26" s="1117"/>
      <c r="DVS26" s="1118"/>
      <c r="DVT26" s="1115"/>
      <c r="DVU26" s="1116"/>
      <c r="DVV26" s="1117"/>
      <c r="DVW26" s="1118"/>
      <c r="DVX26" s="1115"/>
      <c r="DVY26" s="1116"/>
      <c r="DVZ26" s="1117"/>
      <c r="DWA26" s="1118"/>
      <c r="DWB26" s="1115"/>
      <c r="DWC26" s="1116"/>
      <c r="DWD26" s="1117"/>
      <c r="DWE26" s="1118"/>
      <c r="DWF26" s="1115"/>
      <c r="DWG26" s="1116"/>
      <c r="DWH26" s="1117"/>
      <c r="DWI26" s="1118"/>
      <c r="DWJ26" s="1115"/>
      <c r="DWK26" s="1116"/>
      <c r="DWL26" s="1117"/>
      <c r="DWM26" s="1118"/>
      <c r="DWN26" s="1115"/>
      <c r="DWO26" s="1116"/>
      <c r="DWP26" s="1117"/>
      <c r="DWQ26" s="1118"/>
      <c r="DWR26" s="1115"/>
      <c r="DWS26" s="1116"/>
      <c r="DWT26" s="1117"/>
      <c r="DWU26" s="1118"/>
      <c r="DWV26" s="1115"/>
      <c r="DWW26" s="1116"/>
      <c r="DWX26" s="1117"/>
      <c r="DWY26" s="1118"/>
      <c r="DWZ26" s="1115"/>
      <c r="DXA26" s="1116"/>
      <c r="DXB26" s="1117"/>
      <c r="DXC26" s="1118"/>
      <c r="DXD26" s="1115"/>
      <c r="DXE26" s="1116"/>
      <c r="DXF26" s="1117"/>
      <c r="DXG26" s="1118"/>
      <c r="DXH26" s="1115"/>
      <c r="DXI26" s="1116"/>
      <c r="DXJ26" s="1117"/>
      <c r="DXK26" s="1118"/>
      <c r="DXL26" s="1115"/>
      <c r="DXM26" s="1116"/>
      <c r="DXN26" s="1117"/>
      <c r="DXO26" s="1118"/>
      <c r="DXP26" s="1115"/>
      <c r="DXQ26" s="1116"/>
      <c r="DXR26" s="1117"/>
      <c r="DXS26" s="1118"/>
      <c r="DXT26" s="1115"/>
      <c r="DXU26" s="1116"/>
      <c r="DXV26" s="1117"/>
      <c r="DXW26" s="1118"/>
      <c r="DXX26" s="1115"/>
      <c r="DXY26" s="1116"/>
      <c r="DXZ26" s="1117"/>
      <c r="DYA26" s="1118"/>
      <c r="DYB26" s="1115"/>
      <c r="DYC26" s="1116"/>
      <c r="DYD26" s="1117"/>
      <c r="DYE26" s="1118"/>
      <c r="DYF26" s="1115"/>
      <c r="DYG26" s="1116"/>
      <c r="DYH26" s="1117"/>
      <c r="DYI26" s="1118"/>
      <c r="DYJ26" s="1115"/>
      <c r="DYK26" s="1116"/>
      <c r="DYL26" s="1117"/>
      <c r="DYM26" s="1118"/>
      <c r="DYN26" s="1115"/>
      <c r="DYO26" s="1116"/>
      <c r="DYP26" s="1117"/>
      <c r="DYQ26" s="1118"/>
      <c r="DYR26" s="1115"/>
      <c r="DYS26" s="1116"/>
      <c r="DYT26" s="1117"/>
      <c r="DYU26" s="1118"/>
      <c r="DYV26" s="1115"/>
      <c r="DYW26" s="1116"/>
      <c r="DYX26" s="1117"/>
      <c r="DYY26" s="1118"/>
      <c r="DYZ26" s="1115"/>
      <c r="DZA26" s="1116"/>
      <c r="DZB26" s="1117"/>
      <c r="DZC26" s="1118"/>
      <c r="DZD26" s="1115"/>
      <c r="DZE26" s="1116"/>
      <c r="DZF26" s="1117"/>
      <c r="DZG26" s="1118"/>
      <c r="DZH26" s="1115"/>
      <c r="DZI26" s="1116"/>
      <c r="DZJ26" s="1117"/>
      <c r="DZK26" s="1118"/>
      <c r="DZL26" s="1115"/>
      <c r="DZM26" s="1116"/>
      <c r="DZN26" s="1117"/>
      <c r="DZO26" s="1118"/>
      <c r="DZP26" s="1115"/>
      <c r="DZQ26" s="1116"/>
      <c r="DZR26" s="1117"/>
      <c r="DZS26" s="1118"/>
      <c r="DZT26" s="1115"/>
      <c r="DZU26" s="1116"/>
      <c r="DZV26" s="1117"/>
      <c r="DZW26" s="1118"/>
      <c r="DZX26" s="1115"/>
      <c r="DZY26" s="1116"/>
      <c r="DZZ26" s="1117"/>
      <c r="EAA26" s="1118"/>
      <c r="EAB26" s="1115"/>
      <c r="EAC26" s="1116"/>
      <c r="EAD26" s="1117"/>
      <c r="EAE26" s="1118"/>
      <c r="EAF26" s="1115"/>
      <c r="EAG26" s="1116"/>
      <c r="EAH26" s="1117"/>
      <c r="EAI26" s="1118"/>
      <c r="EAJ26" s="1115"/>
      <c r="EAK26" s="1116"/>
      <c r="EAL26" s="1117"/>
      <c r="EAM26" s="1118"/>
      <c r="EAN26" s="1115"/>
      <c r="EAO26" s="1116"/>
      <c r="EAP26" s="1117"/>
      <c r="EAQ26" s="1118"/>
      <c r="EAR26" s="1115"/>
      <c r="EAS26" s="1116"/>
      <c r="EAT26" s="1117"/>
      <c r="EAU26" s="1118"/>
      <c r="EAV26" s="1115"/>
      <c r="EAW26" s="1116"/>
      <c r="EAX26" s="1117"/>
      <c r="EAY26" s="1118"/>
      <c r="EAZ26" s="1115"/>
      <c r="EBA26" s="1116"/>
      <c r="EBB26" s="1117"/>
      <c r="EBC26" s="1118"/>
      <c r="EBD26" s="1115"/>
      <c r="EBE26" s="1116"/>
      <c r="EBF26" s="1117"/>
      <c r="EBG26" s="1118"/>
      <c r="EBH26" s="1115"/>
      <c r="EBI26" s="1116"/>
      <c r="EBJ26" s="1117"/>
      <c r="EBK26" s="1118"/>
      <c r="EBL26" s="1115"/>
      <c r="EBM26" s="1116"/>
      <c r="EBN26" s="1117"/>
      <c r="EBO26" s="1118"/>
      <c r="EBP26" s="1115"/>
      <c r="EBQ26" s="1116"/>
      <c r="EBR26" s="1117"/>
      <c r="EBS26" s="1118"/>
      <c r="EBT26" s="1115"/>
      <c r="EBU26" s="1116"/>
      <c r="EBV26" s="1117"/>
      <c r="EBW26" s="1118"/>
      <c r="EBX26" s="1115"/>
      <c r="EBY26" s="1116"/>
      <c r="EBZ26" s="1117"/>
      <c r="ECA26" s="1118"/>
      <c r="ECB26" s="1115"/>
      <c r="ECC26" s="1116"/>
      <c r="ECD26" s="1117"/>
      <c r="ECE26" s="1118"/>
      <c r="ECF26" s="1115"/>
      <c r="ECG26" s="1116"/>
      <c r="ECH26" s="1117"/>
      <c r="ECI26" s="1118"/>
      <c r="ECJ26" s="1115"/>
      <c r="ECK26" s="1116"/>
      <c r="ECL26" s="1117"/>
      <c r="ECM26" s="1118"/>
      <c r="ECN26" s="1115"/>
      <c r="ECO26" s="1116"/>
      <c r="ECP26" s="1117"/>
      <c r="ECQ26" s="1118"/>
      <c r="ECR26" s="1115"/>
      <c r="ECS26" s="1116"/>
      <c r="ECT26" s="1117"/>
      <c r="ECU26" s="1118"/>
      <c r="ECV26" s="1115"/>
      <c r="ECW26" s="1116"/>
      <c r="ECX26" s="1117"/>
      <c r="ECY26" s="1118"/>
      <c r="ECZ26" s="1115"/>
      <c r="EDA26" s="1116"/>
      <c r="EDB26" s="1117"/>
      <c r="EDC26" s="1118"/>
      <c r="EDD26" s="1115"/>
      <c r="EDE26" s="1116"/>
      <c r="EDF26" s="1117"/>
      <c r="EDG26" s="1118"/>
      <c r="EDH26" s="1115"/>
      <c r="EDI26" s="1116"/>
      <c r="EDJ26" s="1117"/>
      <c r="EDK26" s="1118"/>
      <c r="EDL26" s="1115"/>
      <c r="EDM26" s="1116"/>
      <c r="EDN26" s="1117"/>
      <c r="EDO26" s="1118"/>
      <c r="EDP26" s="1115"/>
      <c r="EDQ26" s="1116"/>
      <c r="EDR26" s="1117"/>
      <c r="EDS26" s="1118"/>
      <c r="EDT26" s="1115"/>
      <c r="EDU26" s="1116"/>
      <c r="EDV26" s="1117"/>
      <c r="EDW26" s="1118"/>
      <c r="EDX26" s="1115"/>
      <c r="EDY26" s="1116"/>
      <c r="EDZ26" s="1117"/>
      <c r="EEA26" s="1118"/>
      <c r="EEB26" s="1115"/>
      <c r="EEC26" s="1116"/>
      <c r="EED26" s="1117"/>
      <c r="EEE26" s="1118"/>
      <c r="EEF26" s="1115"/>
      <c r="EEG26" s="1116"/>
      <c r="EEH26" s="1117"/>
      <c r="EEI26" s="1118"/>
      <c r="EEJ26" s="1115"/>
      <c r="EEK26" s="1116"/>
      <c r="EEL26" s="1117"/>
      <c r="EEM26" s="1118"/>
      <c r="EEN26" s="1115"/>
      <c r="EEO26" s="1116"/>
      <c r="EEP26" s="1117"/>
      <c r="EEQ26" s="1118"/>
      <c r="EER26" s="1115"/>
      <c r="EES26" s="1116"/>
      <c r="EET26" s="1117"/>
      <c r="EEU26" s="1118"/>
      <c r="EEV26" s="1115"/>
      <c r="EEW26" s="1116"/>
      <c r="EEX26" s="1117"/>
      <c r="EEY26" s="1118"/>
      <c r="EEZ26" s="1115"/>
      <c r="EFA26" s="1116"/>
      <c r="EFB26" s="1117"/>
      <c r="EFC26" s="1118"/>
      <c r="EFD26" s="1115"/>
      <c r="EFE26" s="1116"/>
      <c r="EFF26" s="1117"/>
      <c r="EFG26" s="1118"/>
      <c r="EFH26" s="1115"/>
      <c r="EFI26" s="1116"/>
      <c r="EFJ26" s="1117"/>
      <c r="EFK26" s="1118"/>
      <c r="EFL26" s="1115"/>
      <c r="EFM26" s="1116"/>
      <c r="EFN26" s="1117"/>
      <c r="EFO26" s="1118"/>
      <c r="EFP26" s="1115"/>
      <c r="EFQ26" s="1116"/>
      <c r="EFR26" s="1117"/>
      <c r="EFS26" s="1118"/>
      <c r="EFT26" s="1115"/>
      <c r="EFU26" s="1116"/>
      <c r="EFV26" s="1117"/>
      <c r="EFW26" s="1118"/>
      <c r="EFX26" s="1115"/>
      <c r="EFY26" s="1116"/>
      <c r="EFZ26" s="1117"/>
      <c r="EGA26" s="1118"/>
      <c r="EGB26" s="1115"/>
      <c r="EGC26" s="1116"/>
      <c r="EGD26" s="1117"/>
      <c r="EGE26" s="1118"/>
      <c r="EGF26" s="1115"/>
      <c r="EGG26" s="1116"/>
      <c r="EGH26" s="1117"/>
      <c r="EGI26" s="1118"/>
      <c r="EGJ26" s="1115"/>
      <c r="EGK26" s="1116"/>
      <c r="EGL26" s="1117"/>
      <c r="EGM26" s="1118"/>
      <c r="EGN26" s="1115"/>
      <c r="EGO26" s="1116"/>
      <c r="EGP26" s="1117"/>
      <c r="EGQ26" s="1118"/>
      <c r="EGR26" s="1115"/>
      <c r="EGS26" s="1116"/>
      <c r="EGT26" s="1117"/>
      <c r="EGU26" s="1118"/>
      <c r="EGV26" s="1115"/>
      <c r="EGW26" s="1116"/>
      <c r="EGX26" s="1117"/>
      <c r="EGY26" s="1118"/>
      <c r="EGZ26" s="1115"/>
      <c r="EHA26" s="1116"/>
      <c r="EHB26" s="1117"/>
      <c r="EHC26" s="1118"/>
      <c r="EHD26" s="1115"/>
      <c r="EHE26" s="1116"/>
      <c r="EHF26" s="1117"/>
      <c r="EHG26" s="1118"/>
      <c r="EHH26" s="1115"/>
      <c r="EHI26" s="1116"/>
      <c r="EHJ26" s="1117"/>
      <c r="EHK26" s="1118"/>
      <c r="EHL26" s="1115"/>
      <c r="EHM26" s="1116"/>
      <c r="EHN26" s="1117"/>
      <c r="EHO26" s="1118"/>
      <c r="EHP26" s="1115"/>
      <c r="EHQ26" s="1116"/>
      <c r="EHR26" s="1117"/>
      <c r="EHS26" s="1118"/>
      <c r="EHT26" s="1115"/>
      <c r="EHU26" s="1116"/>
      <c r="EHV26" s="1117"/>
      <c r="EHW26" s="1118"/>
      <c r="EHX26" s="1115"/>
      <c r="EHY26" s="1116"/>
      <c r="EHZ26" s="1117"/>
      <c r="EIA26" s="1118"/>
      <c r="EIB26" s="1115"/>
      <c r="EIC26" s="1116"/>
      <c r="EID26" s="1117"/>
      <c r="EIE26" s="1118"/>
      <c r="EIF26" s="1115"/>
      <c r="EIG26" s="1116"/>
      <c r="EIH26" s="1117"/>
      <c r="EII26" s="1118"/>
      <c r="EIJ26" s="1115"/>
      <c r="EIK26" s="1116"/>
      <c r="EIL26" s="1117"/>
      <c r="EIM26" s="1118"/>
      <c r="EIN26" s="1115"/>
      <c r="EIO26" s="1116"/>
      <c r="EIP26" s="1117"/>
      <c r="EIQ26" s="1118"/>
      <c r="EIR26" s="1115"/>
      <c r="EIS26" s="1116"/>
      <c r="EIT26" s="1117"/>
      <c r="EIU26" s="1118"/>
      <c r="EIV26" s="1115"/>
      <c r="EIW26" s="1116"/>
      <c r="EIX26" s="1117"/>
      <c r="EIY26" s="1118"/>
      <c r="EIZ26" s="1115"/>
      <c r="EJA26" s="1116"/>
      <c r="EJB26" s="1117"/>
      <c r="EJC26" s="1118"/>
      <c r="EJD26" s="1115"/>
      <c r="EJE26" s="1116"/>
      <c r="EJF26" s="1117"/>
      <c r="EJG26" s="1118"/>
      <c r="EJH26" s="1115"/>
      <c r="EJI26" s="1116"/>
      <c r="EJJ26" s="1117"/>
      <c r="EJK26" s="1118"/>
      <c r="EJL26" s="1115"/>
      <c r="EJM26" s="1116"/>
      <c r="EJN26" s="1117"/>
      <c r="EJO26" s="1118"/>
      <c r="EJP26" s="1115"/>
      <c r="EJQ26" s="1116"/>
      <c r="EJR26" s="1117"/>
      <c r="EJS26" s="1118"/>
      <c r="EJT26" s="1115"/>
      <c r="EJU26" s="1116"/>
      <c r="EJV26" s="1117"/>
      <c r="EJW26" s="1118"/>
      <c r="EJX26" s="1115"/>
      <c r="EJY26" s="1116"/>
      <c r="EJZ26" s="1117"/>
      <c r="EKA26" s="1118"/>
      <c r="EKB26" s="1115"/>
      <c r="EKC26" s="1116"/>
      <c r="EKD26" s="1117"/>
      <c r="EKE26" s="1118"/>
      <c r="EKF26" s="1115"/>
      <c r="EKG26" s="1116"/>
      <c r="EKH26" s="1117"/>
      <c r="EKI26" s="1118"/>
      <c r="EKJ26" s="1115"/>
      <c r="EKK26" s="1116"/>
      <c r="EKL26" s="1117"/>
      <c r="EKM26" s="1118"/>
      <c r="EKN26" s="1115"/>
      <c r="EKO26" s="1116"/>
      <c r="EKP26" s="1117"/>
      <c r="EKQ26" s="1118"/>
      <c r="EKR26" s="1115"/>
      <c r="EKS26" s="1116"/>
      <c r="EKT26" s="1117"/>
      <c r="EKU26" s="1118"/>
      <c r="EKV26" s="1115"/>
      <c r="EKW26" s="1116"/>
      <c r="EKX26" s="1117"/>
      <c r="EKY26" s="1118"/>
      <c r="EKZ26" s="1115"/>
      <c r="ELA26" s="1116"/>
      <c r="ELB26" s="1117"/>
      <c r="ELC26" s="1118"/>
      <c r="ELD26" s="1115"/>
      <c r="ELE26" s="1116"/>
      <c r="ELF26" s="1117"/>
      <c r="ELG26" s="1118"/>
      <c r="ELH26" s="1115"/>
      <c r="ELI26" s="1116"/>
      <c r="ELJ26" s="1117"/>
      <c r="ELK26" s="1118"/>
      <c r="ELL26" s="1115"/>
      <c r="ELM26" s="1116"/>
      <c r="ELN26" s="1117"/>
      <c r="ELO26" s="1118"/>
      <c r="ELP26" s="1115"/>
      <c r="ELQ26" s="1116"/>
      <c r="ELR26" s="1117"/>
      <c r="ELS26" s="1118"/>
      <c r="ELT26" s="1115"/>
      <c r="ELU26" s="1116"/>
      <c r="ELV26" s="1117"/>
      <c r="ELW26" s="1118"/>
      <c r="ELX26" s="1115"/>
      <c r="ELY26" s="1116"/>
      <c r="ELZ26" s="1117"/>
      <c r="EMA26" s="1118"/>
      <c r="EMB26" s="1115"/>
      <c r="EMC26" s="1116"/>
      <c r="EMD26" s="1117"/>
      <c r="EME26" s="1118"/>
      <c r="EMF26" s="1115"/>
      <c r="EMG26" s="1116"/>
      <c r="EMH26" s="1117"/>
      <c r="EMI26" s="1118"/>
      <c r="EMJ26" s="1115"/>
      <c r="EMK26" s="1116"/>
      <c r="EML26" s="1117"/>
      <c r="EMM26" s="1118"/>
      <c r="EMN26" s="1115"/>
      <c r="EMO26" s="1116"/>
      <c r="EMP26" s="1117"/>
      <c r="EMQ26" s="1118"/>
      <c r="EMR26" s="1115"/>
      <c r="EMS26" s="1116"/>
      <c r="EMT26" s="1117"/>
      <c r="EMU26" s="1118"/>
      <c r="EMV26" s="1115"/>
      <c r="EMW26" s="1116"/>
      <c r="EMX26" s="1117"/>
      <c r="EMY26" s="1118"/>
      <c r="EMZ26" s="1115"/>
      <c r="ENA26" s="1116"/>
      <c r="ENB26" s="1117"/>
      <c r="ENC26" s="1118"/>
      <c r="END26" s="1115"/>
      <c r="ENE26" s="1116"/>
      <c r="ENF26" s="1117"/>
      <c r="ENG26" s="1118"/>
      <c r="ENH26" s="1115"/>
      <c r="ENI26" s="1116"/>
      <c r="ENJ26" s="1117"/>
      <c r="ENK26" s="1118"/>
      <c r="ENL26" s="1115"/>
      <c r="ENM26" s="1116"/>
      <c r="ENN26" s="1117"/>
      <c r="ENO26" s="1118"/>
      <c r="ENP26" s="1115"/>
      <c r="ENQ26" s="1116"/>
      <c r="ENR26" s="1117"/>
      <c r="ENS26" s="1118"/>
      <c r="ENT26" s="1115"/>
      <c r="ENU26" s="1116"/>
      <c r="ENV26" s="1117"/>
      <c r="ENW26" s="1118"/>
      <c r="ENX26" s="1115"/>
      <c r="ENY26" s="1116"/>
      <c r="ENZ26" s="1117"/>
      <c r="EOA26" s="1118"/>
      <c r="EOB26" s="1115"/>
      <c r="EOC26" s="1116"/>
      <c r="EOD26" s="1117"/>
      <c r="EOE26" s="1118"/>
      <c r="EOF26" s="1115"/>
      <c r="EOG26" s="1116"/>
      <c r="EOH26" s="1117"/>
      <c r="EOI26" s="1118"/>
      <c r="EOJ26" s="1115"/>
      <c r="EOK26" s="1116"/>
      <c r="EOL26" s="1117"/>
      <c r="EOM26" s="1118"/>
      <c r="EON26" s="1115"/>
      <c r="EOO26" s="1116"/>
      <c r="EOP26" s="1117"/>
      <c r="EOQ26" s="1118"/>
      <c r="EOR26" s="1115"/>
      <c r="EOS26" s="1116"/>
      <c r="EOT26" s="1117"/>
      <c r="EOU26" s="1118"/>
      <c r="EOV26" s="1115"/>
      <c r="EOW26" s="1116"/>
      <c r="EOX26" s="1117"/>
      <c r="EOY26" s="1118"/>
      <c r="EOZ26" s="1115"/>
      <c r="EPA26" s="1116"/>
      <c r="EPB26" s="1117"/>
      <c r="EPC26" s="1118"/>
      <c r="EPD26" s="1115"/>
      <c r="EPE26" s="1116"/>
      <c r="EPF26" s="1117"/>
      <c r="EPG26" s="1118"/>
      <c r="EPH26" s="1115"/>
      <c r="EPI26" s="1116"/>
      <c r="EPJ26" s="1117"/>
      <c r="EPK26" s="1118"/>
      <c r="EPL26" s="1115"/>
      <c r="EPM26" s="1116"/>
      <c r="EPN26" s="1117"/>
      <c r="EPO26" s="1118"/>
      <c r="EPP26" s="1115"/>
      <c r="EPQ26" s="1116"/>
      <c r="EPR26" s="1117"/>
      <c r="EPS26" s="1118"/>
      <c r="EPT26" s="1115"/>
      <c r="EPU26" s="1116"/>
      <c r="EPV26" s="1117"/>
      <c r="EPW26" s="1118"/>
      <c r="EPX26" s="1115"/>
      <c r="EPY26" s="1116"/>
      <c r="EPZ26" s="1117"/>
      <c r="EQA26" s="1118"/>
      <c r="EQB26" s="1115"/>
      <c r="EQC26" s="1116"/>
      <c r="EQD26" s="1117"/>
      <c r="EQE26" s="1118"/>
      <c r="EQF26" s="1115"/>
      <c r="EQG26" s="1116"/>
      <c r="EQH26" s="1117"/>
      <c r="EQI26" s="1118"/>
      <c r="EQJ26" s="1115"/>
      <c r="EQK26" s="1116"/>
      <c r="EQL26" s="1117"/>
      <c r="EQM26" s="1118"/>
      <c r="EQN26" s="1115"/>
      <c r="EQO26" s="1116"/>
      <c r="EQP26" s="1117"/>
      <c r="EQQ26" s="1118"/>
      <c r="EQR26" s="1115"/>
      <c r="EQS26" s="1116"/>
      <c r="EQT26" s="1117"/>
      <c r="EQU26" s="1118"/>
      <c r="EQV26" s="1115"/>
      <c r="EQW26" s="1116"/>
      <c r="EQX26" s="1117"/>
      <c r="EQY26" s="1118"/>
      <c r="EQZ26" s="1115"/>
      <c r="ERA26" s="1116"/>
      <c r="ERB26" s="1117"/>
      <c r="ERC26" s="1118"/>
      <c r="ERD26" s="1115"/>
      <c r="ERE26" s="1116"/>
      <c r="ERF26" s="1117"/>
      <c r="ERG26" s="1118"/>
      <c r="ERH26" s="1115"/>
      <c r="ERI26" s="1116"/>
      <c r="ERJ26" s="1117"/>
      <c r="ERK26" s="1118"/>
      <c r="ERL26" s="1115"/>
      <c r="ERM26" s="1116"/>
      <c r="ERN26" s="1117"/>
      <c r="ERO26" s="1118"/>
      <c r="ERP26" s="1115"/>
      <c r="ERQ26" s="1116"/>
      <c r="ERR26" s="1117"/>
      <c r="ERS26" s="1118"/>
      <c r="ERT26" s="1115"/>
      <c r="ERU26" s="1116"/>
      <c r="ERV26" s="1117"/>
      <c r="ERW26" s="1118"/>
      <c r="ERX26" s="1115"/>
      <c r="ERY26" s="1116"/>
      <c r="ERZ26" s="1117"/>
      <c r="ESA26" s="1118"/>
      <c r="ESB26" s="1115"/>
      <c r="ESC26" s="1116"/>
      <c r="ESD26" s="1117"/>
      <c r="ESE26" s="1118"/>
      <c r="ESF26" s="1115"/>
      <c r="ESG26" s="1116"/>
      <c r="ESH26" s="1117"/>
      <c r="ESI26" s="1118"/>
      <c r="ESJ26" s="1115"/>
      <c r="ESK26" s="1116"/>
      <c r="ESL26" s="1117"/>
      <c r="ESM26" s="1118"/>
      <c r="ESN26" s="1115"/>
      <c r="ESO26" s="1116"/>
      <c r="ESP26" s="1117"/>
      <c r="ESQ26" s="1118"/>
      <c r="ESR26" s="1115"/>
      <c r="ESS26" s="1116"/>
      <c r="EST26" s="1117"/>
      <c r="ESU26" s="1118"/>
      <c r="ESV26" s="1115"/>
      <c r="ESW26" s="1116"/>
      <c r="ESX26" s="1117"/>
      <c r="ESY26" s="1118"/>
      <c r="ESZ26" s="1115"/>
      <c r="ETA26" s="1116"/>
      <c r="ETB26" s="1117"/>
      <c r="ETC26" s="1118"/>
      <c r="ETD26" s="1115"/>
      <c r="ETE26" s="1116"/>
      <c r="ETF26" s="1117"/>
      <c r="ETG26" s="1118"/>
      <c r="ETH26" s="1115"/>
      <c r="ETI26" s="1116"/>
      <c r="ETJ26" s="1117"/>
      <c r="ETK26" s="1118"/>
      <c r="ETL26" s="1115"/>
      <c r="ETM26" s="1116"/>
      <c r="ETN26" s="1117"/>
      <c r="ETO26" s="1118"/>
      <c r="ETP26" s="1115"/>
      <c r="ETQ26" s="1116"/>
      <c r="ETR26" s="1117"/>
      <c r="ETS26" s="1118"/>
      <c r="ETT26" s="1115"/>
      <c r="ETU26" s="1116"/>
      <c r="ETV26" s="1117"/>
      <c r="ETW26" s="1118"/>
      <c r="ETX26" s="1115"/>
      <c r="ETY26" s="1116"/>
      <c r="ETZ26" s="1117"/>
      <c r="EUA26" s="1118"/>
      <c r="EUB26" s="1115"/>
      <c r="EUC26" s="1116"/>
      <c r="EUD26" s="1117"/>
      <c r="EUE26" s="1118"/>
      <c r="EUF26" s="1115"/>
      <c r="EUG26" s="1116"/>
      <c r="EUH26" s="1117"/>
      <c r="EUI26" s="1118"/>
      <c r="EUJ26" s="1115"/>
      <c r="EUK26" s="1116"/>
      <c r="EUL26" s="1117"/>
      <c r="EUM26" s="1118"/>
      <c r="EUN26" s="1115"/>
      <c r="EUO26" s="1116"/>
      <c r="EUP26" s="1117"/>
      <c r="EUQ26" s="1118"/>
      <c r="EUR26" s="1115"/>
      <c r="EUS26" s="1116"/>
      <c r="EUT26" s="1117"/>
      <c r="EUU26" s="1118"/>
      <c r="EUV26" s="1115"/>
      <c r="EUW26" s="1116"/>
      <c r="EUX26" s="1117"/>
      <c r="EUY26" s="1118"/>
      <c r="EUZ26" s="1115"/>
      <c r="EVA26" s="1116"/>
      <c r="EVB26" s="1117"/>
      <c r="EVC26" s="1118"/>
      <c r="EVD26" s="1115"/>
      <c r="EVE26" s="1116"/>
      <c r="EVF26" s="1117"/>
      <c r="EVG26" s="1118"/>
      <c r="EVH26" s="1115"/>
      <c r="EVI26" s="1116"/>
      <c r="EVJ26" s="1117"/>
      <c r="EVK26" s="1118"/>
      <c r="EVL26" s="1115"/>
      <c r="EVM26" s="1116"/>
      <c r="EVN26" s="1117"/>
      <c r="EVO26" s="1118"/>
      <c r="EVP26" s="1115"/>
      <c r="EVQ26" s="1116"/>
      <c r="EVR26" s="1117"/>
      <c r="EVS26" s="1118"/>
      <c r="EVT26" s="1115"/>
      <c r="EVU26" s="1116"/>
      <c r="EVV26" s="1117"/>
      <c r="EVW26" s="1118"/>
      <c r="EVX26" s="1115"/>
      <c r="EVY26" s="1116"/>
      <c r="EVZ26" s="1117"/>
      <c r="EWA26" s="1118"/>
      <c r="EWB26" s="1115"/>
      <c r="EWC26" s="1116"/>
      <c r="EWD26" s="1117"/>
      <c r="EWE26" s="1118"/>
      <c r="EWF26" s="1115"/>
      <c r="EWG26" s="1116"/>
      <c r="EWH26" s="1117"/>
      <c r="EWI26" s="1118"/>
      <c r="EWJ26" s="1115"/>
      <c r="EWK26" s="1116"/>
      <c r="EWL26" s="1117"/>
      <c r="EWM26" s="1118"/>
      <c r="EWN26" s="1115"/>
      <c r="EWO26" s="1116"/>
      <c r="EWP26" s="1117"/>
      <c r="EWQ26" s="1118"/>
      <c r="EWR26" s="1115"/>
      <c r="EWS26" s="1116"/>
      <c r="EWT26" s="1117"/>
      <c r="EWU26" s="1118"/>
      <c r="EWV26" s="1115"/>
      <c r="EWW26" s="1116"/>
      <c r="EWX26" s="1117"/>
      <c r="EWY26" s="1118"/>
      <c r="EWZ26" s="1115"/>
      <c r="EXA26" s="1116"/>
      <c r="EXB26" s="1117"/>
      <c r="EXC26" s="1118"/>
      <c r="EXD26" s="1115"/>
      <c r="EXE26" s="1116"/>
      <c r="EXF26" s="1117"/>
      <c r="EXG26" s="1118"/>
      <c r="EXH26" s="1115"/>
      <c r="EXI26" s="1116"/>
      <c r="EXJ26" s="1117"/>
      <c r="EXK26" s="1118"/>
      <c r="EXL26" s="1115"/>
      <c r="EXM26" s="1116"/>
      <c r="EXN26" s="1117"/>
      <c r="EXO26" s="1118"/>
      <c r="EXP26" s="1115"/>
      <c r="EXQ26" s="1116"/>
      <c r="EXR26" s="1117"/>
      <c r="EXS26" s="1118"/>
      <c r="EXT26" s="1115"/>
      <c r="EXU26" s="1116"/>
      <c r="EXV26" s="1117"/>
      <c r="EXW26" s="1118"/>
      <c r="EXX26" s="1115"/>
      <c r="EXY26" s="1116"/>
      <c r="EXZ26" s="1117"/>
      <c r="EYA26" s="1118"/>
      <c r="EYB26" s="1115"/>
      <c r="EYC26" s="1116"/>
      <c r="EYD26" s="1117"/>
      <c r="EYE26" s="1118"/>
      <c r="EYF26" s="1115"/>
      <c r="EYG26" s="1116"/>
      <c r="EYH26" s="1117"/>
      <c r="EYI26" s="1118"/>
      <c r="EYJ26" s="1115"/>
      <c r="EYK26" s="1116"/>
      <c r="EYL26" s="1117"/>
      <c r="EYM26" s="1118"/>
      <c r="EYN26" s="1115"/>
      <c r="EYO26" s="1116"/>
      <c r="EYP26" s="1117"/>
      <c r="EYQ26" s="1118"/>
      <c r="EYR26" s="1115"/>
      <c r="EYS26" s="1116"/>
      <c r="EYT26" s="1117"/>
      <c r="EYU26" s="1118"/>
      <c r="EYV26" s="1115"/>
      <c r="EYW26" s="1116"/>
      <c r="EYX26" s="1117"/>
      <c r="EYY26" s="1118"/>
      <c r="EYZ26" s="1115"/>
      <c r="EZA26" s="1116"/>
      <c r="EZB26" s="1117"/>
      <c r="EZC26" s="1118"/>
      <c r="EZD26" s="1115"/>
      <c r="EZE26" s="1116"/>
      <c r="EZF26" s="1117"/>
      <c r="EZG26" s="1118"/>
      <c r="EZH26" s="1115"/>
      <c r="EZI26" s="1116"/>
      <c r="EZJ26" s="1117"/>
      <c r="EZK26" s="1118"/>
      <c r="EZL26" s="1115"/>
      <c r="EZM26" s="1116"/>
      <c r="EZN26" s="1117"/>
      <c r="EZO26" s="1118"/>
      <c r="EZP26" s="1115"/>
      <c r="EZQ26" s="1116"/>
      <c r="EZR26" s="1117"/>
      <c r="EZS26" s="1118"/>
      <c r="EZT26" s="1115"/>
      <c r="EZU26" s="1116"/>
      <c r="EZV26" s="1117"/>
      <c r="EZW26" s="1118"/>
      <c r="EZX26" s="1115"/>
      <c r="EZY26" s="1116"/>
      <c r="EZZ26" s="1117"/>
      <c r="FAA26" s="1118"/>
      <c r="FAB26" s="1115"/>
      <c r="FAC26" s="1116"/>
      <c r="FAD26" s="1117"/>
      <c r="FAE26" s="1118"/>
      <c r="FAF26" s="1115"/>
      <c r="FAG26" s="1116"/>
      <c r="FAH26" s="1117"/>
      <c r="FAI26" s="1118"/>
      <c r="FAJ26" s="1115"/>
      <c r="FAK26" s="1116"/>
      <c r="FAL26" s="1117"/>
      <c r="FAM26" s="1118"/>
      <c r="FAN26" s="1115"/>
      <c r="FAO26" s="1116"/>
      <c r="FAP26" s="1117"/>
      <c r="FAQ26" s="1118"/>
      <c r="FAR26" s="1115"/>
      <c r="FAS26" s="1116"/>
      <c r="FAT26" s="1117"/>
      <c r="FAU26" s="1118"/>
      <c r="FAV26" s="1115"/>
      <c r="FAW26" s="1116"/>
      <c r="FAX26" s="1117"/>
      <c r="FAY26" s="1118"/>
      <c r="FAZ26" s="1115"/>
      <c r="FBA26" s="1116"/>
      <c r="FBB26" s="1117"/>
      <c r="FBC26" s="1118"/>
      <c r="FBD26" s="1115"/>
      <c r="FBE26" s="1116"/>
      <c r="FBF26" s="1117"/>
      <c r="FBG26" s="1118"/>
      <c r="FBH26" s="1115"/>
      <c r="FBI26" s="1116"/>
      <c r="FBJ26" s="1117"/>
      <c r="FBK26" s="1118"/>
      <c r="FBL26" s="1115"/>
      <c r="FBM26" s="1116"/>
      <c r="FBN26" s="1117"/>
      <c r="FBO26" s="1118"/>
      <c r="FBP26" s="1115"/>
      <c r="FBQ26" s="1116"/>
      <c r="FBR26" s="1117"/>
      <c r="FBS26" s="1118"/>
      <c r="FBT26" s="1115"/>
      <c r="FBU26" s="1116"/>
      <c r="FBV26" s="1117"/>
      <c r="FBW26" s="1118"/>
      <c r="FBX26" s="1115"/>
      <c r="FBY26" s="1116"/>
      <c r="FBZ26" s="1117"/>
      <c r="FCA26" s="1118"/>
      <c r="FCB26" s="1115"/>
      <c r="FCC26" s="1116"/>
      <c r="FCD26" s="1117"/>
      <c r="FCE26" s="1118"/>
      <c r="FCF26" s="1115"/>
      <c r="FCG26" s="1116"/>
      <c r="FCH26" s="1117"/>
      <c r="FCI26" s="1118"/>
      <c r="FCJ26" s="1115"/>
      <c r="FCK26" s="1116"/>
      <c r="FCL26" s="1117"/>
      <c r="FCM26" s="1118"/>
      <c r="FCN26" s="1115"/>
      <c r="FCO26" s="1116"/>
      <c r="FCP26" s="1117"/>
      <c r="FCQ26" s="1118"/>
      <c r="FCR26" s="1115"/>
      <c r="FCS26" s="1116"/>
      <c r="FCT26" s="1117"/>
      <c r="FCU26" s="1118"/>
      <c r="FCV26" s="1115"/>
      <c r="FCW26" s="1116"/>
      <c r="FCX26" s="1117"/>
      <c r="FCY26" s="1118"/>
      <c r="FCZ26" s="1115"/>
      <c r="FDA26" s="1116"/>
      <c r="FDB26" s="1117"/>
      <c r="FDC26" s="1118"/>
      <c r="FDD26" s="1115"/>
      <c r="FDE26" s="1116"/>
      <c r="FDF26" s="1117"/>
      <c r="FDG26" s="1118"/>
      <c r="FDH26" s="1115"/>
      <c r="FDI26" s="1116"/>
      <c r="FDJ26" s="1117"/>
      <c r="FDK26" s="1118"/>
      <c r="FDL26" s="1115"/>
      <c r="FDM26" s="1116"/>
      <c r="FDN26" s="1117"/>
      <c r="FDO26" s="1118"/>
      <c r="FDP26" s="1115"/>
      <c r="FDQ26" s="1116"/>
      <c r="FDR26" s="1117"/>
      <c r="FDS26" s="1118"/>
      <c r="FDT26" s="1115"/>
      <c r="FDU26" s="1116"/>
      <c r="FDV26" s="1117"/>
      <c r="FDW26" s="1118"/>
      <c r="FDX26" s="1115"/>
      <c r="FDY26" s="1116"/>
      <c r="FDZ26" s="1117"/>
      <c r="FEA26" s="1118"/>
      <c r="FEB26" s="1115"/>
      <c r="FEC26" s="1116"/>
      <c r="FED26" s="1117"/>
      <c r="FEE26" s="1118"/>
      <c r="FEF26" s="1115"/>
      <c r="FEG26" s="1116"/>
      <c r="FEH26" s="1117"/>
      <c r="FEI26" s="1118"/>
      <c r="FEJ26" s="1115"/>
      <c r="FEK26" s="1116"/>
      <c r="FEL26" s="1117"/>
      <c r="FEM26" s="1118"/>
      <c r="FEN26" s="1115"/>
      <c r="FEO26" s="1116"/>
      <c r="FEP26" s="1117"/>
      <c r="FEQ26" s="1118"/>
      <c r="FER26" s="1115"/>
      <c r="FES26" s="1116"/>
      <c r="FET26" s="1117"/>
      <c r="FEU26" s="1118"/>
      <c r="FEV26" s="1115"/>
      <c r="FEW26" s="1116"/>
      <c r="FEX26" s="1117"/>
      <c r="FEY26" s="1118"/>
      <c r="FEZ26" s="1115"/>
      <c r="FFA26" s="1116"/>
      <c r="FFB26" s="1117"/>
      <c r="FFC26" s="1118"/>
      <c r="FFD26" s="1115"/>
      <c r="FFE26" s="1116"/>
      <c r="FFF26" s="1117"/>
      <c r="FFG26" s="1118"/>
      <c r="FFH26" s="1115"/>
      <c r="FFI26" s="1116"/>
      <c r="FFJ26" s="1117"/>
      <c r="FFK26" s="1118"/>
      <c r="FFL26" s="1115"/>
      <c r="FFM26" s="1116"/>
      <c r="FFN26" s="1117"/>
      <c r="FFO26" s="1118"/>
      <c r="FFP26" s="1115"/>
      <c r="FFQ26" s="1116"/>
      <c r="FFR26" s="1117"/>
      <c r="FFS26" s="1118"/>
      <c r="FFT26" s="1115"/>
      <c r="FFU26" s="1116"/>
      <c r="FFV26" s="1117"/>
      <c r="FFW26" s="1118"/>
      <c r="FFX26" s="1115"/>
      <c r="FFY26" s="1116"/>
      <c r="FFZ26" s="1117"/>
      <c r="FGA26" s="1118"/>
      <c r="FGB26" s="1115"/>
      <c r="FGC26" s="1116"/>
      <c r="FGD26" s="1117"/>
      <c r="FGE26" s="1118"/>
      <c r="FGF26" s="1115"/>
      <c r="FGG26" s="1116"/>
      <c r="FGH26" s="1117"/>
      <c r="FGI26" s="1118"/>
      <c r="FGJ26" s="1115"/>
      <c r="FGK26" s="1116"/>
      <c r="FGL26" s="1117"/>
      <c r="FGM26" s="1118"/>
      <c r="FGN26" s="1115"/>
      <c r="FGO26" s="1116"/>
      <c r="FGP26" s="1117"/>
      <c r="FGQ26" s="1118"/>
      <c r="FGR26" s="1115"/>
      <c r="FGS26" s="1116"/>
      <c r="FGT26" s="1117"/>
      <c r="FGU26" s="1118"/>
      <c r="FGV26" s="1115"/>
      <c r="FGW26" s="1116"/>
      <c r="FGX26" s="1117"/>
      <c r="FGY26" s="1118"/>
      <c r="FGZ26" s="1115"/>
      <c r="FHA26" s="1116"/>
      <c r="FHB26" s="1117"/>
      <c r="FHC26" s="1118"/>
      <c r="FHD26" s="1115"/>
      <c r="FHE26" s="1116"/>
      <c r="FHF26" s="1117"/>
      <c r="FHG26" s="1118"/>
      <c r="FHH26" s="1115"/>
      <c r="FHI26" s="1116"/>
      <c r="FHJ26" s="1117"/>
      <c r="FHK26" s="1118"/>
      <c r="FHL26" s="1115"/>
      <c r="FHM26" s="1116"/>
      <c r="FHN26" s="1117"/>
      <c r="FHO26" s="1118"/>
      <c r="FHP26" s="1115"/>
      <c r="FHQ26" s="1116"/>
      <c r="FHR26" s="1117"/>
      <c r="FHS26" s="1118"/>
      <c r="FHT26" s="1115"/>
      <c r="FHU26" s="1116"/>
      <c r="FHV26" s="1117"/>
      <c r="FHW26" s="1118"/>
      <c r="FHX26" s="1115"/>
      <c r="FHY26" s="1116"/>
      <c r="FHZ26" s="1117"/>
      <c r="FIA26" s="1118"/>
      <c r="FIB26" s="1115"/>
      <c r="FIC26" s="1116"/>
      <c r="FID26" s="1117"/>
      <c r="FIE26" s="1118"/>
      <c r="FIF26" s="1115"/>
      <c r="FIG26" s="1116"/>
      <c r="FIH26" s="1117"/>
      <c r="FII26" s="1118"/>
      <c r="FIJ26" s="1115"/>
      <c r="FIK26" s="1116"/>
      <c r="FIL26" s="1117"/>
      <c r="FIM26" s="1118"/>
      <c r="FIN26" s="1115"/>
      <c r="FIO26" s="1116"/>
      <c r="FIP26" s="1117"/>
      <c r="FIQ26" s="1118"/>
      <c r="FIR26" s="1115"/>
      <c r="FIS26" s="1116"/>
      <c r="FIT26" s="1117"/>
      <c r="FIU26" s="1118"/>
      <c r="FIV26" s="1115"/>
      <c r="FIW26" s="1116"/>
      <c r="FIX26" s="1117"/>
      <c r="FIY26" s="1118"/>
      <c r="FIZ26" s="1115"/>
      <c r="FJA26" s="1116"/>
      <c r="FJB26" s="1117"/>
      <c r="FJC26" s="1118"/>
      <c r="FJD26" s="1115"/>
      <c r="FJE26" s="1116"/>
      <c r="FJF26" s="1117"/>
      <c r="FJG26" s="1118"/>
      <c r="FJH26" s="1115"/>
      <c r="FJI26" s="1116"/>
      <c r="FJJ26" s="1117"/>
      <c r="FJK26" s="1118"/>
      <c r="FJL26" s="1115"/>
      <c r="FJM26" s="1116"/>
      <c r="FJN26" s="1117"/>
      <c r="FJO26" s="1118"/>
      <c r="FJP26" s="1115"/>
      <c r="FJQ26" s="1116"/>
      <c r="FJR26" s="1117"/>
      <c r="FJS26" s="1118"/>
      <c r="FJT26" s="1115"/>
      <c r="FJU26" s="1116"/>
      <c r="FJV26" s="1117"/>
      <c r="FJW26" s="1118"/>
      <c r="FJX26" s="1115"/>
      <c r="FJY26" s="1116"/>
      <c r="FJZ26" s="1117"/>
      <c r="FKA26" s="1118"/>
      <c r="FKB26" s="1115"/>
      <c r="FKC26" s="1116"/>
      <c r="FKD26" s="1117"/>
      <c r="FKE26" s="1118"/>
      <c r="FKF26" s="1115"/>
      <c r="FKG26" s="1116"/>
      <c r="FKH26" s="1117"/>
      <c r="FKI26" s="1118"/>
      <c r="FKJ26" s="1115"/>
      <c r="FKK26" s="1116"/>
      <c r="FKL26" s="1117"/>
      <c r="FKM26" s="1118"/>
      <c r="FKN26" s="1115"/>
      <c r="FKO26" s="1116"/>
      <c r="FKP26" s="1117"/>
      <c r="FKQ26" s="1118"/>
      <c r="FKR26" s="1115"/>
      <c r="FKS26" s="1116"/>
      <c r="FKT26" s="1117"/>
      <c r="FKU26" s="1118"/>
      <c r="FKV26" s="1115"/>
      <c r="FKW26" s="1116"/>
      <c r="FKX26" s="1117"/>
      <c r="FKY26" s="1118"/>
      <c r="FKZ26" s="1115"/>
      <c r="FLA26" s="1116"/>
      <c r="FLB26" s="1117"/>
      <c r="FLC26" s="1118"/>
      <c r="FLD26" s="1115"/>
      <c r="FLE26" s="1116"/>
      <c r="FLF26" s="1117"/>
      <c r="FLG26" s="1118"/>
      <c r="FLH26" s="1115"/>
      <c r="FLI26" s="1116"/>
      <c r="FLJ26" s="1117"/>
      <c r="FLK26" s="1118"/>
      <c r="FLL26" s="1115"/>
      <c r="FLM26" s="1116"/>
      <c r="FLN26" s="1117"/>
      <c r="FLO26" s="1118"/>
      <c r="FLP26" s="1115"/>
      <c r="FLQ26" s="1116"/>
      <c r="FLR26" s="1117"/>
      <c r="FLS26" s="1118"/>
      <c r="FLT26" s="1115"/>
      <c r="FLU26" s="1116"/>
      <c r="FLV26" s="1117"/>
      <c r="FLW26" s="1118"/>
      <c r="FLX26" s="1115"/>
      <c r="FLY26" s="1116"/>
      <c r="FLZ26" s="1117"/>
      <c r="FMA26" s="1118"/>
      <c r="FMB26" s="1115"/>
      <c r="FMC26" s="1116"/>
      <c r="FMD26" s="1117"/>
      <c r="FME26" s="1118"/>
      <c r="FMF26" s="1115"/>
      <c r="FMG26" s="1116"/>
      <c r="FMH26" s="1117"/>
      <c r="FMI26" s="1118"/>
      <c r="FMJ26" s="1115"/>
      <c r="FMK26" s="1116"/>
      <c r="FML26" s="1117"/>
      <c r="FMM26" s="1118"/>
      <c r="FMN26" s="1115"/>
      <c r="FMO26" s="1116"/>
      <c r="FMP26" s="1117"/>
      <c r="FMQ26" s="1118"/>
      <c r="FMR26" s="1115"/>
      <c r="FMS26" s="1116"/>
      <c r="FMT26" s="1117"/>
      <c r="FMU26" s="1118"/>
      <c r="FMV26" s="1115"/>
      <c r="FMW26" s="1116"/>
      <c r="FMX26" s="1117"/>
      <c r="FMY26" s="1118"/>
      <c r="FMZ26" s="1115"/>
      <c r="FNA26" s="1116"/>
      <c r="FNB26" s="1117"/>
      <c r="FNC26" s="1118"/>
      <c r="FND26" s="1115"/>
      <c r="FNE26" s="1116"/>
      <c r="FNF26" s="1117"/>
      <c r="FNG26" s="1118"/>
      <c r="FNH26" s="1115"/>
      <c r="FNI26" s="1116"/>
      <c r="FNJ26" s="1117"/>
      <c r="FNK26" s="1118"/>
      <c r="FNL26" s="1115"/>
      <c r="FNM26" s="1116"/>
      <c r="FNN26" s="1117"/>
      <c r="FNO26" s="1118"/>
      <c r="FNP26" s="1115"/>
      <c r="FNQ26" s="1116"/>
      <c r="FNR26" s="1117"/>
      <c r="FNS26" s="1118"/>
      <c r="FNT26" s="1115"/>
      <c r="FNU26" s="1116"/>
      <c r="FNV26" s="1117"/>
      <c r="FNW26" s="1118"/>
      <c r="FNX26" s="1115"/>
      <c r="FNY26" s="1116"/>
      <c r="FNZ26" s="1117"/>
      <c r="FOA26" s="1118"/>
      <c r="FOB26" s="1115"/>
      <c r="FOC26" s="1116"/>
      <c r="FOD26" s="1117"/>
      <c r="FOE26" s="1118"/>
      <c r="FOF26" s="1115"/>
      <c r="FOG26" s="1116"/>
      <c r="FOH26" s="1117"/>
      <c r="FOI26" s="1118"/>
      <c r="FOJ26" s="1115"/>
      <c r="FOK26" s="1116"/>
      <c r="FOL26" s="1117"/>
      <c r="FOM26" s="1118"/>
      <c r="FON26" s="1115"/>
      <c r="FOO26" s="1116"/>
      <c r="FOP26" s="1117"/>
      <c r="FOQ26" s="1118"/>
      <c r="FOR26" s="1115"/>
      <c r="FOS26" s="1116"/>
      <c r="FOT26" s="1117"/>
      <c r="FOU26" s="1118"/>
      <c r="FOV26" s="1115"/>
      <c r="FOW26" s="1116"/>
      <c r="FOX26" s="1117"/>
      <c r="FOY26" s="1118"/>
      <c r="FOZ26" s="1115"/>
      <c r="FPA26" s="1116"/>
      <c r="FPB26" s="1117"/>
      <c r="FPC26" s="1118"/>
      <c r="FPD26" s="1115"/>
      <c r="FPE26" s="1116"/>
      <c r="FPF26" s="1117"/>
      <c r="FPG26" s="1118"/>
      <c r="FPH26" s="1115"/>
      <c r="FPI26" s="1116"/>
      <c r="FPJ26" s="1117"/>
      <c r="FPK26" s="1118"/>
      <c r="FPL26" s="1115"/>
      <c r="FPM26" s="1116"/>
      <c r="FPN26" s="1117"/>
      <c r="FPO26" s="1118"/>
      <c r="FPP26" s="1115"/>
      <c r="FPQ26" s="1116"/>
      <c r="FPR26" s="1117"/>
      <c r="FPS26" s="1118"/>
      <c r="FPT26" s="1115"/>
      <c r="FPU26" s="1116"/>
      <c r="FPV26" s="1117"/>
      <c r="FPW26" s="1118"/>
      <c r="FPX26" s="1115"/>
      <c r="FPY26" s="1116"/>
      <c r="FPZ26" s="1117"/>
      <c r="FQA26" s="1118"/>
      <c r="FQB26" s="1115"/>
      <c r="FQC26" s="1116"/>
      <c r="FQD26" s="1117"/>
      <c r="FQE26" s="1118"/>
      <c r="FQF26" s="1115"/>
      <c r="FQG26" s="1116"/>
      <c r="FQH26" s="1117"/>
      <c r="FQI26" s="1118"/>
      <c r="FQJ26" s="1115"/>
      <c r="FQK26" s="1116"/>
      <c r="FQL26" s="1117"/>
      <c r="FQM26" s="1118"/>
      <c r="FQN26" s="1115"/>
      <c r="FQO26" s="1116"/>
      <c r="FQP26" s="1117"/>
      <c r="FQQ26" s="1118"/>
      <c r="FQR26" s="1115"/>
      <c r="FQS26" s="1116"/>
      <c r="FQT26" s="1117"/>
      <c r="FQU26" s="1118"/>
      <c r="FQV26" s="1115"/>
      <c r="FQW26" s="1116"/>
      <c r="FQX26" s="1117"/>
      <c r="FQY26" s="1118"/>
      <c r="FQZ26" s="1115"/>
      <c r="FRA26" s="1116"/>
      <c r="FRB26" s="1117"/>
      <c r="FRC26" s="1118"/>
      <c r="FRD26" s="1115"/>
      <c r="FRE26" s="1116"/>
      <c r="FRF26" s="1117"/>
      <c r="FRG26" s="1118"/>
      <c r="FRH26" s="1115"/>
      <c r="FRI26" s="1116"/>
      <c r="FRJ26" s="1117"/>
      <c r="FRK26" s="1118"/>
      <c r="FRL26" s="1115"/>
      <c r="FRM26" s="1116"/>
      <c r="FRN26" s="1117"/>
      <c r="FRO26" s="1118"/>
      <c r="FRP26" s="1115"/>
      <c r="FRQ26" s="1116"/>
      <c r="FRR26" s="1117"/>
      <c r="FRS26" s="1118"/>
      <c r="FRT26" s="1115"/>
      <c r="FRU26" s="1116"/>
      <c r="FRV26" s="1117"/>
      <c r="FRW26" s="1118"/>
      <c r="FRX26" s="1115"/>
      <c r="FRY26" s="1116"/>
      <c r="FRZ26" s="1117"/>
      <c r="FSA26" s="1118"/>
      <c r="FSB26" s="1115"/>
      <c r="FSC26" s="1116"/>
      <c r="FSD26" s="1117"/>
      <c r="FSE26" s="1118"/>
      <c r="FSF26" s="1115"/>
      <c r="FSG26" s="1116"/>
      <c r="FSH26" s="1117"/>
      <c r="FSI26" s="1118"/>
      <c r="FSJ26" s="1115"/>
      <c r="FSK26" s="1116"/>
      <c r="FSL26" s="1117"/>
      <c r="FSM26" s="1118"/>
      <c r="FSN26" s="1115"/>
      <c r="FSO26" s="1116"/>
      <c r="FSP26" s="1117"/>
      <c r="FSQ26" s="1118"/>
      <c r="FSR26" s="1115"/>
      <c r="FSS26" s="1116"/>
      <c r="FST26" s="1117"/>
      <c r="FSU26" s="1118"/>
      <c r="FSV26" s="1115"/>
      <c r="FSW26" s="1116"/>
      <c r="FSX26" s="1117"/>
      <c r="FSY26" s="1118"/>
      <c r="FSZ26" s="1115"/>
      <c r="FTA26" s="1116"/>
      <c r="FTB26" s="1117"/>
      <c r="FTC26" s="1118"/>
      <c r="FTD26" s="1115"/>
      <c r="FTE26" s="1116"/>
      <c r="FTF26" s="1117"/>
      <c r="FTG26" s="1118"/>
      <c r="FTH26" s="1115"/>
      <c r="FTI26" s="1116"/>
      <c r="FTJ26" s="1117"/>
      <c r="FTK26" s="1118"/>
      <c r="FTL26" s="1115"/>
      <c r="FTM26" s="1116"/>
      <c r="FTN26" s="1117"/>
      <c r="FTO26" s="1118"/>
      <c r="FTP26" s="1115"/>
      <c r="FTQ26" s="1116"/>
      <c r="FTR26" s="1117"/>
      <c r="FTS26" s="1118"/>
      <c r="FTT26" s="1115"/>
      <c r="FTU26" s="1116"/>
      <c r="FTV26" s="1117"/>
      <c r="FTW26" s="1118"/>
      <c r="FTX26" s="1115"/>
      <c r="FTY26" s="1116"/>
      <c r="FTZ26" s="1117"/>
      <c r="FUA26" s="1118"/>
      <c r="FUB26" s="1115"/>
      <c r="FUC26" s="1116"/>
      <c r="FUD26" s="1117"/>
      <c r="FUE26" s="1118"/>
      <c r="FUF26" s="1115"/>
      <c r="FUG26" s="1116"/>
      <c r="FUH26" s="1117"/>
      <c r="FUI26" s="1118"/>
      <c r="FUJ26" s="1115"/>
      <c r="FUK26" s="1116"/>
      <c r="FUL26" s="1117"/>
      <c r="FUM26" s="1118"/>
      <c r="FUN26" s="1115"/>
      <c r="FUO26" s="1116"/>
      <c r="FUP26" s="1117"/>
      <c r="FUQ26" s="1118"/>
      <c r="FUR26" s="1115"/>
      <c r="FUS26" s="1116"/>
      <c r="FUT26" s="1117"/>
      <c r="FUU26" s="1118"/>
      <c r="FUV26" s="1115"/>
      <c r="FUW26" s="1116"/>
      <c r="FUX26" s="1117"/>
      <c r="FUY26" s="1118"/>
      <c r="FUZ26" s="1115"/>
      <c r="FVA26" s="1116"/>
      <c r="FVB26" s="1117"/>
      <c r="FVC26" s="1118"/>
      <c r="FVD26" s="1115"/>
      <c r="FVE26" s="1116"/>
      <c r="FVF26" s="1117"/>
      <c r="FVG26" s="1118"/>
      <c r="FVH26" s="1115"/>
      <c r="FVI26" s="1116"/>
      <c r="FVJ26" s="1117"/>
      <c r="FVK26" s="1118"/>
      <c r="FVL26" s="1115"/>
      <c r="FVM26" s="1116"/>
      <c r="FVN26" s="1117"/>
      <c r="FVO26" s="1118"/>
      <c r="FVP26" s="1115"/>
      <c r="FVQ26" s="1116"/>
      <c r="FVR26" s="1117"/>
      <c r="FVS26" s="1118"/>
      <c r="FVT26" s="1115"/>
      <c r="FVU26" s="1116"/>
      <c r="FVV26" s="1117"/>
      <c r="FVW26" s="1118"/>
      <c r="FVX26" s="1115"/>
      <c r="FVY26" s="1116"/>
      <c r="FVZ26" s="1117"/>
      <c r="FWA26" s="1118"/>
      <c r="FWB26" s="1115"/>
      <c r="FWC26" s="1116"/>
      <c r="FWD26" s="1117"/>
      <c r="FWE26" s="1118"/>
      <c r="FWF26" s="1115"/>
      <c r="FWG26" s="1116"/>
      <c r="FWH26" s="1117"/>
      <c r="FWI26" s="1118"/>
      <c r="FWJ26" s="1115"/>
      <c r="FWK26" s="1116"/>
      <c r="FWL26" s="1117"/>
      <c r="FWM26" s="1118"/>
      <c r="FWN26" s="1115"/>
      <c r="FWO26" s="1116"/>
      <c r="FWP26" s="1117"/>
      <c r="FWQ26" s="1118"/>
      <c r="FWR26" s="1115"/>
      <c r="FWS26" s="1116"/>
      <c r="FWT26" s="1117"/>
      <c r="FWU26" s="1118"/>
      <c r="FWV26" s="1115"/>
      <c r="FWW26" s="1116"/>
      <c r="FWX26" s="1117"/>
      <c r="FWY26" s="1118"/>
      <c r="FWZ26" s="1115"/>
      <c r="FXA26" s="1116"/>
      <c r="FXB26" s="1117"/>
      <c r="FXC26" s="1118"/>
      <c r="FXD26" s="1115"/>
      <c r="FXE26" s="1116"/>
      <c r="FXF26" s="1117"/>
      <c r="FXG26" s="1118"/>
      <c r="FXH26" s="1115"/>
      <c r="FXI26" s="1116"/>
      <c r="FXJ26" s="1117"/>
      <c r="FXK26" s="1118"/>
      <c r="FXL26" s="1115"/>
      <c r="FXM26" s="1116"/>
      <c r="FXN26" s="1117"/>
      <c r="FXO26" s="1118"/>
      <c r="FXP26" s="1115"/>
      <c r="FXQ26" s="1116"/>
      <c r="FXR26" s="1117"/>
      <c r="FXS26" s="1118"/>
      <c r="FXT26" s="1115"/>
      <c r="FXU26" s="1116"/>
      <c r="FXV26" s="1117"/>
      <c r="FXW26" s="1118"/>
      <c r="FXX26" s="1115"/>
      <c r="FXY26" s="1116"/>
      <c r="FXZ26" s="1117"/>
      <c r="FYA26" s="1118"/>
      <c r="FYB26" s="1115"/>
      <c r="FYC26" s="1116"/>
      <c r="FYD26" s="1117"/>
      <c r="FYE26" s="1118"/>
      <c r="FYF26" s="1115"/>
      <c r="FYG26" s="1116"/>
      <c r="FYH26" s="1117"/>
      <c r="FYI26" s="1118"/>
      <c r="FYJ26" s="1115"/>
      <c r="FYK26" s="1116"/>
      <c r="FYL26" s="1117"/>
      <c r="FYM26" s="1118"/>
      <c r="FYN26" s="1115"/>
      <c r="FYO26" s="1116"/>
      <c r="FYP26" s="1117"/>
      <c r="FYQ26" s="1118"/>
      <c r="FYR26" s="1115"/>
      <c r="FYS26" s="1116"/>
      <c r="FYT26" s="1117"/>
      <c r="FYU26" s="1118"/>
      <c r="FYV26" s="1115"/>
      <c r="FYW26" s="1116"/>
      <c r="FYX26" s="1117"/>
      <c r="FYY26" s="1118"/>
      <c r="FYZ26" s="1115"/>
      <c r="FZA26" s="1116"/>
      <c r="FZB26" s="1117"/>
      <c r="FZC26" s="1118"/>
      <c r="FZD26" s="1115"/>
      <c r="FZE26" s="1116"/>
      <c r="FZF26" s="1117"/>
      <c r="FZG26" s="1118"/>
      <c r="FZH26" s="1115"/>
      <c r="FZI26" s="1116"/>
      <c r="FZJ26" s="1117"/>
      <c r="FZK26" s="1118"/>
      <c r="FZL26" s="1115"/>
      <c r="FZM26" s="1116"/>
      <c r="FZN26" s="1117"/>
      <c r="FZO26" s="1118"/>
      <c r="FZP26" s="1115"/>
      <c r="FZQ26" s="1116"/>
      <c r="FZR26" s="1117"/>
      <c r="FZS26" s="1118"/>
      <c r="FZT26" s="1115"/>
      <c r="FZU26" s="1116"/>
      <c r="FZV26" s="1117"/>
      <c r="FZW26" s="1118"/>
      <c r="FZX26" s="1115"/>
      <c r="FZY26" s="1116"/>
      <c r="FZZ26" s="1117"/>
      <c r="GAA26" s="1118"/>
      <c r="GAB26" s="1115"/>
      <c r="GAC26" s="1116"/>
      <c r="GAD26" s="1117"/>
      <c r="GAE26" s="1118"/>
      <c r="GAF26" s="1115"/>
      <c r="GAG26" s="1116"/>
      <c r="GAH26" s="1117"/>
      <c r="GAI26" s="1118"/>
      <c r="GAJ26" s="1115"/>
      <c r="GAK26" s="1116"/>
      <c r="GAL26" s="1117"/>
      <c r="GAM26" s="1118"/>
      <c r="GAN26" s="1115"/>
      <c r="GAO26" s="1116"/>
      <c r="GAP26" s="1117"/>
      <c r="GAQ26" s="1118"/>
      <c r="GAR26" s="1115"/>
      <c r="GAS26" s="1116"/>
      <c r="GAT26" s="1117"/>
      <c r="GAU26" s="1118"/>
      <c r="GAV26" s="1115"/>
      <c r="GAW26" s="1116"/>
      <c r="GAX26" s="1117"/>
      <c r="GAY26" s="1118"/>
      <c r="GAZ26" s="1115"/>
      <c r="GBA26" s="1116"/>
      <c r="GBB26" s="1117"/>
      <c r="GBC26" s="1118"/>
      <c r="GBD26" s="1115"/>
      <c r="GBE26" s="1116"/>
      <c r="GBF26" s="1117"/>
      <c r="GBG26" s="1118"/>
      <c r="GBH26" s="1115"/>
      <c r="GBI26" s="1116"/>
      <c r="GBJ26" s="1117"/>
      <c r="GBK26" s="1118"/>
      <c r="GBL26" s="1115"/>
      <c r="GBM26" s="1116"/>
      <c r="GBN26" s="1117"/>
      <c r="GBO26" s="1118"/>
      <c r="GBP26" s="1115"/>
      <c r="GBQ26" s="1116"/>
      <c r="GBR26" s="1117"/>
      <c r="GBS26" s="1118"/>
      <c r="GBT26" s="1115"/>
      <c r="GBU26" s="1116"/>
      <c r="GBV26" s="1117"/>
      <c r="GBW26" s="1118"/>
      <c r="GBX26" s="1115"/>
      <c r="GBY26" s="1116"/>
      <c r="GBZ26" s="1117"/>
      <c r="GCA26" s="1118"/>
      <c r="GCB26" s="1115"/>
      <c r="GCC26" s="1116"/>
      <c r="GCD26" s="1117"/>
      <c r="GCE26" s="1118"/>
      <c r="GCF26" s="1115"/>
      <c r="GCG26" s="1116"/>
      <c r="GCH26" s="1117"/>
      <c r="GCI26" s="1118"/>
      <c r="GCJ26" s="1115"/>
      <c r="GCK26" s="1116"/>
      <c r="GCL26" s="1117"/>
      <c r="GCM26" s="1118"/>
      <c r="GCN26" s="1115"/>
      <c r="GCO26" s="1116"/>
      <c r="GCP26" s="1117"/>
      <c r="GCQ26" s="1118"/>
      <c r="GCR26" s="1115"/>
      <c r="GCS26" s="1116"/>
      <c r="GCT26" s="1117"/>
      <c r="GCU26" s="1118"/>
      <c r="GCV26" s="1115"/>
      <c r="GCW26" s="1116"/>
      <c r="GCX26" s="1117"/>
      <c r="GCY26" s="1118"/>
      <c r="GCZ26" s="1115"/>
      <c r="GDA26" s="1116"/>
      <c r="GDB26" s="1117"/>
      <c r="GDC26" s="1118"/>
      <c r="GDD26" s="1115"/>
      <c r="GDE26" s="1116"/>
      <c r="GDF26" s="1117"/>
      <c r="GDG26" s="1118"/>
      <c r="GDH26" s="1115"/>
      <c r="GDI26" s="1116"/>
      <c r="GDJ26" s="1117"/>
      <c r="GDK26" s="1118"/>
      <c r="GDL26" s="1115"/>
      <c r="GDM26" s="1116"/>
      <c r="GDN26" s="1117"/>
      <c r="GDO26" s="1118"/>
      <c r="GDP26" s="1115"/>
      <c r="GDQ26" s="1116"/>
      <c r="GDR26" s="1117"/>
      <c r="GDS26" s="1118"/>
      <c r="GDT26" s="1115"/>
      <c r="GDU26" s="1116"/>
      <c r="GDV26" s="1117"/>
      <c r="GDW26" s="1118"/>
      <c r="GDX26" s="1115"/>
      <c r="GDY26" s="1116"/>
      <c r="GDZ26" s="1117"/>
      <c r="GEA26" s="1118"/>
      <c r="GEB26" s="1115"/>
      <c r="GEC26" s="1116"/>
      <c r="GED26" s="1117"/>
      <c r="GEE26" s="1118"/>
      <c r="GEF26" s="1115"/>
      <c r="GEG26" s="1116"/>
      <c r="GEH26" s="1117"/>
      <c r="GEI26" s="1118"/>
      <c r="GEJ26" s="1115"/>
      <c r="GEK26" s="1116"/>
      <c r="GEL26" s="1117"/>
      <c r="GEM26" s="1118"/>
      <c r="GEN26" s="1115"/>
      <c r="GEO26" s="1116"/>
      <c r="GEP26" s="1117"/>
      <c r="GEQ26" s="1118"/>
      <c r="GER26" s="1115"/>
      <c r="GES26" s="1116"/>
      <c r="GET26" s="1117"/>
      <c r="GEU26" s="1118"/>
      <c r="GEV26" s="1115"/>
      <c r="GEW26" s="1116"/>
      <c r="GEX26" s="1117"/>
      <c r="GEY26" s="1118"/>
      <c r="GEZ26" s="1115"/>
      <c r="GFA26" s="1116"/>
      <c r="GFB26" s="1117"/>
      <c r="GFC26" s="1118"/>
      <c r="GFD26" s="1115"/>
      <c r="GFE26" s="1116"/>
      <c r="GFF26" s="1117"/>
      <c r="GFG26" s="1118"/>
      <c r="GFH26" s="1115"/>
      <c r="GFI26" s="1116"/>
      <c r="GFJ26" s="1117"/>
      <c r="GFK26" s="1118"/>
      <c r="GFL26" s="1115"/>
      <c r="GFM26" s="1116"/>
      <c r="GFN26" s="1117"/>
      <c r="GFO26" s="1118"/>
      <c r="GFP26" s="1115"/>
      <c r="GFQ26" s="1116"/>
      <c r="GFR26" s="1117"/>
      <c r="GFS26" s="1118"/>
      <c r="GFT26" s="1115"/>
      <c r="GFU26" s="1116"/>
      <c r="GFV26" s="1117"/>
      <c r="GFW26" s="1118"/>
      <c r="GFX26" s="1115"/>
      <c r="GFY26" s="1116"/>
      <c r="GFZ26" s="1117"/>
      <c r="GGA26" s="1118"/>
      <c r="GGB26" s="1115"/>
      <c r="GGC26" s="1116"/>
      <c r="GGD26" s="1117"/>
      <c r="GGE26" s="1118"/>
      <c r="GGF26" s="1115"/>
      <c r="GGG26" s="1116"/>
      <c r="GGH26" s="1117"/>
      <c r="GGI26" s="1118"/>
      <c r="GGJ26" s="1115"/>
      <c r="GGK26" s="1116"/>
      <c r="GGL26" s="1117"/>
      <c r="GGM26" s="1118"/>
      <c r="GGN26" s="1115"/>
      <c r="GGO26" s="1116"/>
      <c r="GGP26" s="1117"/>
      <c r="GGQ26" s="1118"/>
      <c r="GGR26" s="1115"/>
      <c r="GGS26" s="1116"/>
      <c r="GGT26" s="1117"/>
      <c r="GGU26" s="1118"/>
      <c r="GGV26" s="1115"/>
      <c r="GGW26" s="1116"/>
      <c r="GGX26" s="1117"/>
      <c r="GGY26" s="1118"/>
      <c r="GGZ26" s="1115"/>
      <c r="GHA26" s="1116"/>
      <c r="GHB26" s="1117"/>
      <c r="GHC26" s="1118"/>
      <c r="GHD26" s="1115"/>
      <c r="GHE26" s="1116"/>
      <c r="GHF26" s="1117"/>
      <c r="GHG26" s="1118"/>
      <c r="GHH26" s="1115"/>
      <c r="GHI26" s="1116"/>
      <c r="GHJ26" s="1117"/>
      <c r="GHK26" s="1118"/>
      <c r="GHL26" s="1115"/>
      <c r="GHM26" s="1116"/>
      <c r="GHN26" s="1117"/>
      <c r="GHO26" s="1118"/>
      <c r="GHP26" s="1115"/>
      <c r="GHQ26" s="1116"/>
      <c r="GHR26" s="1117"/>
      <c r="GHS26" s="1118"/>
      <c r="GHT26" s="1115"/>
      <c r="GHU26" s="1116"/>
      <c r="GHV26" s="1117"/>
      <c r="GHW26" s="1118"/>
      <c r="GHX26" s="1115"/>
      <c r="GHY26" s="1116"/>
      <c r="GHZ26" s="1117"/>
      <c r="GIA26" s="1118"/>
      <c r="GIB26" s="1115"/>
      <c r="GIC26" s="1116"/>
      <c r="GID26" s="1117"/>
      <c r="GIE26" s="1118"/>
      <c r="GIF26" s="1115"/>
      <c r="GIG26" s="1116"/>
      <c r="GIH26" s="1117"/>
      <c r="GII26" s="1118"/>
      <c r="GIJ26" s="1115"/>
      <c r="GIK26" s="1116"/>
      <c r="GIL26" s="1117"/>
      <c r="GIM26" s="1118"/>
      <c r="GIN26" s="1115"/>
      <c r="GIO26" s="1116"/>
      <c r="GIP26" s="1117"/>
      <c r="GIQ26" s="1118"/>
      <c r="GIR26" s="1115"/>
      <c r="GIS26" s="1116"/>
      <c r="GIT26" s="1117"/>
      <c r="GIU26" s="1118"/>
      <c r="GIV26" s="1115"/>
      <c r="GIW26" s="1116"/>
      <c r="GIX26" s="1117"/>
      <c r="GIY26" s="1118"/>
      <c r="GIZ26" s="1115"/>
      <c r="GJA26" s="1116"/>
      <c r="GJB26" s="1117"/>
      <c r="GJC26" s="1118"/>
      <c r="GJD26" s="1115"/>
      <c r="GJE26" s="1116"/>
      <c r="GJF26" s="1117"/>
      <c r="GJG26" s="1118"/>
      <c r="GJH26" s="1115"/>
      <c r="GJI26" s="1116"/>
      <c r="GJJ26" s="1117"/>
      <c r="GJK26" s="1118"/>
      <c r="GJL26" s="1115"/>
      <c r="GJM26" s="1116"/>
      <c r="GJN26" s="1117"/>
      <c r="GJO26" s="1118"/>
      <c r="GJP26" s="1115"/>
      <c r="GJQ26" s="1116"/>
      <c r="GJR26" s="1117"/>
      <c r="GJS26" s="1118"/>
      <c r="GJT26" s="1115"/>
      <c r="GJU26" s="1116"/>
      <c r="GJV26" s="1117"/>
      <c r="GJW26" s="1118"/>
      <c r="GJX26" s="1115"/>
      <c r="GJY26" s="1116"/>
      <c r="GJZ26" s="1117"/>
      <c r="GKA26" s="1118"/>
      <c r="GKB26" s="1115"/>
      <c r="GKC26" s="1116"/>
      <c r="GKD26" s="1117"/>
      <c r="GKE26" s="1118"/>
      <c r="GKF26" s="1115"/>
      <c r="GKG26" s="1116"/>
      <c r="GKH26" s="1117"/>
      <c r="GKI26" s="1118"/>
      <c r="GKJ26" s="1115"/>
      <c r="GKK26" s="1116"/>
      <c r="GKL26" s="1117"/>
      <c r="GKM26" s="1118"/>
      <c r="GKN26" s="1115"/>
      <c r="GKO26" s="1116"/>
      <c r="GKP26" s="1117"/>
      <c r="GKQ26" s="1118"/>
      <c r="GKR26" s="1115"/>
      <c r="GKS26" s="1116"/>
      <c r="GKT26" s="1117"/>
      <c r="GKU26" s="1118"/>
      <c r="GKV26" s="1115"/>
      <c r="GKW26" s="1116"/>
      <c r="GKX26" s="1117"/>
      <c r="GKY26" s="1118"/>
      <c r="GKZ26" s="1115"/>
      <c r="GLA26" s="1116"/>
      <c r="GLB26" s="1117"/>
      <c r="GLC26" s="1118"/>
      <c r="GLD26" s="1115"/>
      <c r="GLE26" s="1116"/>
      <c r="GLF26" s="1117"/>
      <c r="GLG26" s="1118"/>
      <c r="GLH26" s="1115"/>
      <c r="GLI26" s="1116"/>
      <c r="GLJ26" s="1117"/>
      <c r="GLK26" s="1118"/>
      <c r="GLL26" s="1115"/>
      <c r="GLM26" s="1116"/>
      <c r="GLN26" s="1117"/>
      <c r="GLO26" s="1118"/>
      <c r="GLP26" s="1115"/>
      <c r="GLQ26" s="1116"/>
      <c r="GLR26" s="1117"/>
      <c r="GLS26" s="1118"/>
      <c r="GLT26" s="1115"/>
      <c r="GLU26" s="1116"/>
      <c r="GLV26" s="1117"/>
      <c r="GLW26" s="1118"/>
      <c r="GLX26" s="1115"/>
      <c r="GLY26" s="1116"/>
      <c r="GLZ26" s="1117"/>
      <c r="GMA26" s="1118"/>
      <c r="GMB26" s="1115"/>
      <c r="GMC26" s="1116"/>
      <c r="GMD26" s="1117"/>
      <c r="GME26" s="1118"/>
      <c r="GMF26" s="1115"/>
      <c r="GMG26" s="1116"/>
      <c r="GMH26" s="1117"/>
      <c r="GMI26" s="1118"/>
      <c r="GMJ26" s="1115"/>
      <c r="GMK26" s="1116"/>
      <c r="GML26" s="1117"/>
      <c r="GMM26" s="1118"/>
      <c r="GMN26" s="1115"/>
      <c r="GMO26" s="1116"/>
      <c r="GMP26" s="1117"/>
      <c r="GMQ26" s="1118"/>
      <c r="GMR26" s="1115"/>
      <c r="GMS26" s="1116"/>
      <c r="GMT26" s="1117"/>
      <c r="GMU26" s="1118"/>
      <c r="GMV26" s="1115"/>
      <c r="GMW26" s="1116"/>
      <c r="GMX26" s="1117"/>
      <c r="GMY26" s="1118"/>
      <c r="GMZ26" s="1115"/>
      <c r="GNA26" s="1116"/>
      <c r="GNB26" s="1117"/>
      <c r="GNC26" s="1118"/>
      <c r="GND26" s="1115"/>
      <c r="GNE26" s="1116"/>
      <c r="GNF26" s="1117"/>
      <c r="GNG26" s="1118"/>
      <c r="GNH26" s="1115"/>
      <c r="GNI26" s="1116"/>
      <c r="GNJ26" s="1117"/>
      <c r="GNK26" s="1118"/>
      <c r="GNL26" s="1115"/>
      <c r="GNM26" s="1116"/>
      <c r="GNN26" s="1117"/>
      <c r="GNO26" s="1118"/>
      <c r="GNP26" s="1115"/>
      <c r="GNQ26" s="1116"/>
      <c r="GNR26" s="1117"/>
      <c r="GNS26" s="1118"/>
      <c r="GNT26" s="1115"/>
      <c r="GNU26" s="1116"/>
      <c r="GNV26" s="1117"/>
      <c r="GNW26" s="1118"/>
      <c r="GNX26" s="1115"/>
      <c r="GNY26" s="1116"/>
      <c r="GNZ26" s="1117"/>
      <c r="GOA26" s="1118"/>
      <c r="GOB26" s="1115"/>
      <c r="GOC26" s="1116"/>
      <c r="GOD26" s="1117"/>
      <c r="GOE26" s="1118"/>
      <c r="GOF26" s="1115"/>
      <c r="GOG26" s="1116"/>
      <c r="GOH26" s="1117"/>
      <c r="GOI26" s="1118"/>
      <c r="GOJ26" s="1115"/>
      <c r="GOK26" s="1116"/>
      <c r="GOL26" s="1117"/>
      <c r="GOM26" s="1118"/>
      <c r="GON26" s="1115"/>
      <c r="GOO26" s="1116"/>
      <c r="GOP26" s="1117"/>
      <c r="GOQ26" s="1118"/>
      <c r="GOR26" s="1115"/>
      <c r="GOS26" s="1116"/>
      <c r="GOT26" s="1117"/>
      <c r="GOU26" s="1118"/>
      <c r="GOV26" s="1115"/>
      <c r="GOW26" s="1116"/>
      <c r="GOX26" s="1117"/>
      <c r="GOY26" s="1118"/>
      <c r="GOZ26" s="1115"/>
      <c r="GPA26" s="1116"/>
      <c r="GPB26" s="1117"/>
      <c r="GPC26" s="1118"/>
      <c r="GPD26" s="1115"/>
      <c r="GPE26" s="1116"/>
      <c r="GPF26" s="1117"/>
      <c r="GPG26" s="1118"/>
      <c r="GPH26" s="1115"/>
      <c r="GPI26" s="1116"/>
      <c r="GPJ26" s="1117"/>
      <c r="GPK26" s="1118"/>
      <c r="GPL26" s="1115"/>
      <c r="GPM26" s="1116"/>
      <c r="GPN26" s="1117"/>
      <c r="GPO26" s="1118"/>
      <c r="GPP26" s="1115"/>
      <c r="GPQ26" s="1116"/>
      <c r="GPR26" s="1117"/>
      <c r="GPS26" s="1118"/>
      <c r="GPT26" s="1115"/>
      <c r="GPU26" s="1116"/>
      <c r="GPV26" s="1117"/>
      <c r="GPW26" s="1118"/>
      <c r="GPX26" s="1115"/>
      <c r="GPY26" s="1116"/>
      <c r="GPZ26" s="1117"/>
      <c r="GQA26" s="1118"/>
      <c r="GQB26" s="1115"/>
      <c r="GQC26" s="1116"/>
      <c r="GQD26" s="1117"/>
      <c r="GQE26" s="1118"/>
      <c r="GQF26" s="1115"/>
      <c r="GQG26" s="1116"/>
      <c r="GQH26" s="1117"/>
      <c r="GQI26" s="1118"/>
      <c r="GQJ26" s="1115"/>
      <c r="GQK26" s="1116"/>
      <c r="GQL26" s="1117"/>
      <c r="GQM26" s="1118"/>
      <c r="GQN26" s="1115"/>
      <c r="GQO26" s="1116"/>
      <c r="GQP26" s="1117"/>
      <c r="GQQ26" s="1118"/>
      <c r="GQR26" s="1115"/>
      <c r="GQS26" s="1116"/>
      <c r="GQT26" s="1117"/>
      <c r="GQU26" s="1118"/>
      <c r="GQV26" s="1115"/>
      <c r="GQW26" s="1116"/>
      <c r="GQX26" s="1117"/>
      <c r="GQY26" s="1118"/>
      <c r="GQZ26" s="1115"/>
      <c r="GRA26" s="1116"/>
      <c r="GRB26" s="1117"/>
      <c r="GRC26" s="1118"/>
      <c r="GRD26" s="1115"/>
      <c r="GRE26" s="1116"/>
      <c r="GRF26" s="1117"/>
      <c r="GRG26" s="1118"/>
      <c r="GRH26" s="1115"/>
      <c r="GRI26" s="1116"/>
      <c r="GRJ26" s="1117"/>
      <c r="GRK26" s="1118"/>
      <c r="GRL26" s="1115"/>
      <c r="GRM26" s="1116"/>
      <c r="GRN26" s="1117"/>
      <c r="GRO26" s="1118"/>
      <c r="GRP26" s="1115"/>
      <c r="GRQ26" s="1116"/>
      <c r="GRR26" s="1117"/>
      <c r="GRS26" s="1118"/>
      <c r="GRT26" s="1115"/>
      <c r="GRU26" s="1116"/>
      <c r="GRV26" s="1117"/>
      <c r="GRW26" s="1118"/>
      <c r="GRX26" s="1115"/>
      <c r="GRY26" s="1116"/>
      <c r="GRZ26" s="1117"/>
      <c r="GSA26" s="1118"/>
      <c r="GSB26" s="1115"/>
      <c r="GSC26" s="1116"/>
      <c r="GSD26" s="1117"/>
      <c r="GSE26" s="1118"/>
      <c r="GSF26" s="1115"/>
      <c r="GSG26" s="1116"/>
      <c r="GSH26" s="1117"/>
      <c r="GSI26" s="1118"/>
      <c r="GSJ26" s="1115"/>
      <c r="GSK26" s="1116"/>
      <c r="GSL26" s="1117"/>
      <c r="GSM26" s="1118"/>
      <c r="GSN26" s="1115"/>
      <c r="GSO26" s="1116"/>
      <c r="GSP26" s="1117"/>
      <c r="GSQ26" s="1118"/>
      <c r="GSR26" s="1115"/>
      <c r="GSS26" s="1116"/>
      <c r="GST26" s="1117"/>
      <c r="GSU26" s="1118"/>
      <c r="GSV26" s="1115"/>
      <c r="GSW26" s="1116"/>
      <c r="GSX26" s="1117"/>
      <c r="GSY26" s="1118"/>
      <c r="GSZ26" s="1115"/>
      <c r="GTA26" s="1116"/>
      <c r="GTB26" s="1117"/>
      <c r="GTC26" s="1118"/>
      <c r="GTD26" s="1115"/>
      <c r="GTE26" s="1116"/>
      <c r="GTF26" s="1117"/>
      <c r="GTG26" s="1118"/>
      <c r="GTH26" s="1115"/>
      <c r="GTI26" s="1116"/>
      <c r="GTJ26" s="1117"/>
      <c r="GTK26" s="1118"/>
      <c r="GTL26" s="1115"/>
      <c r="GTM26" s="1116"/>
      <c r="GTN26" s="1117"/>
      <c r="GTO26" s="1118"/>
      <c r="GTP26" s="1115"/>
      <c r="GTQ26" s="1116"/>
      <c r="GTR26" s="1117"/>
      <c r="GTS26" s="1118"/>
      <c r="GTT26" s="1115"/>
      <c r="GTU26" s="1116"/>
      <c r="GTV26" s="1117"/>
      <c r="GTW26" s="1118"/>
      <c r="GTX26" s="1115"/>
      <c r="GTY26" s="1116"/>
      <c r="GTZ26" s="1117"/>
      <c r="GUA26" s="1118"/>
      <c r="GUB26" s="1115"/>
      <c r="GUC26" s="1116"/>
      <c r="GUD26" s="1117"/>
      <c r="GUE26" s="1118"/>
      <c r="GUF26" s="1115"/>
      <c r="GUG26" s="1116"/>
      <c r="GUH26" s="1117"/>
      <c r="GUI26" s="1118"/>
      <c r="GUJ26" s="1115"/>
      <c r="GUK26" s="1116"/>
      <c r="GUL26" s="1117"/>
      <c r="GUM26" s="1118"/>
      <c r="GUN26" s="1115"/>
      <c r="GUO26" s="1116"/>
      <c r="GUP26" s="1117"/>
      <c r="GUQ26" s="1118"/>
      <c r="GUR26" s="1115"/>
      <c r="GUS26" s="1116"/>
      <c r="GUT26" s="1117"/>
      <c r="GUU26" s="1118"/>
      <c r="GUV26" s="1115"/>
      <c r="GUW26" s="1116"/>
      <c r="GUX26" s="1117"/>
      <c r="GUY26" s="1118"/>
      <c r="GUZ26" s="1115"/>
      <c r="GVA26" s="1116"/>
      <c r="GVB26" s="1117"/>
      <c r="GVC26" s="1118"/>
      <c r="GVD26" s="1115"/>
      <c r="GVE26" s="1116"/>
      <c r="GVF26" s="1117"/>
      <c r="GVG26" s="1118"/>
      <c r="GVH26" s="1115"/>
      <c r="GVI26" s="1116"/>
      <c r="GVJ26" s="1117"/>
      <c r="GVK26" s="1118"/>
      <c r="GVL26" s="1115"/>
      <c r="GVM26" s="1116"/>
      <c r="GVN26" s="1117"/>
      <c r="GVO26" s="1118"/>
      <c r="GVP26" s="1115"/>
      <c r="GVQ26" s="1116"/>
      <c r="GVR26" s="1117"/>
      <c r="GVS26" s="1118"/>
      <c r="GVT26" s="1115"/>
      <c r="GVU26" s="1116"/>
      <c r="GVV26" s="1117"/>
      <c r="GVW26" s="1118"/>
      <c r="GVX26" s="1115"/>
      <c r="GVY26" s="1116"/>
      <c r="GVZ26" s="1117"/>
      <c r="GWA26" s="1118"/>
      <c r="GWB26" s="1115"/>
      <c r="GWC26" s="1116"/>
      <c r="GWD26" s="1117"/>
      <c r="GWE26" s="1118"/>
      <c r="GWF26" s="1115"/>
      <c r="GWG26" s="1116"/>
      <c r="GWH26" s="1117"/>
      <c r="GWI26" s="1118"/>
      <c r="GWJ26" s="1115"/>
      <c r="GWK26" s="1116"/>
      <c r="GWL26" s="1117"/>
      <c r="GWM26" s="1118"/>
      <c r="GWN26" s="1115"/>
      <c r="GWO26" s="1116"/>
      <c r="GWP26" s="1117"/>
      <c r="GWQ26" s="1118"/>
      <c r="GWR26" s="1115"/>
      <c r="GWS26" s="1116"/>
      <c r="GWT26" s="1117"/>
      <c r="GWU26" s="1118"/>
      <c r="GWV26" s="1115"/>
      <c r="GWW26" s="1116"/>
      <c r="GWX26" s="1117"/>
      <c r="GWY26" s="1118"/>
      <c r="GWZ26" s="1115"/>
      <c r="GXA26" s="1116"/>
      <c r="GXB26" s="1117"/>
      <c r="GXC26" s="1118"/>
      <c r="GXD26" s="1115"/>
      <c r="GXE26" s="1116"/>
      <c r="GXF26" s="1117"/>
      <c r="GXG26" s="1118"/>
      <c r="GXH26" s="1115"/>
      <c r="GXI26" s="1116"/>
      <c r="GXJ26" s="1117"/>
      <c r="GXK26" s="1118"/>
      <c r="GXL26" s="1115"/>
      <c r="GXM26" s="1116"/>
      <c r="GXN26" s="1117"/>
      <c r="GXO26" s="1118"/>
      <c r="GXP26" s="1115"/>
      <c r="GXQ26" s="1116"/>
      <c r="GXR26" s="1117"/>
      <c r="GXS26" s="1118"/>
      <c r="GXT26" s="1115"/>
      <c r="GXU26" s="1116"/>
      <c r="GXV26" s="1117"/>
      <c r="GXW26" s="1118"/>
      <c r="GXX26" s="1115"/>
      <c r="GXY26" s="1116"/>
      <c r="GXZ26" s="1117"/>
      <c r="GYA26" s="1118"/>
      <c r="GYB26" s="1115"/>
      <c r="GYC26" s="1116"/>
      <c r="GYD26" s="1117"/>
      <c r="GYE26" s="1118"/>
      <c r="GYF26" s="1115"/>
      <c r="GYG26" s="1116"/>
      <c r="GYH26" s="1117"/>
      <c r="GYI26" s="1118"/>
      <c r="GYJ26" s="1115"/>
      <c r="GYK26" s="1116"/>
      <c r="GYL26" s="1117"/>
      <c r="GYM26" s="1118"/>
      <c r="GYN26" s="1115"/>
      <c r="GYO26" s="1116"/>
      <c r="GYP26" s="1117"/>
      <c r="GYQ26" s="1118"/>
      <c r="GYR26" s="1115"/>
      <c r="GYS26" s="1116"/>
      <c r="GYT26" s="1117"/>
      <c r="GYU26" s="1118"/>
      <c r="GYV26" s="1115"/>
      <c r="GYW26" s="1116"/>
      <c r="GYX26" s="1117"/>
      <c r="GYY26" s="1118"/>
      <c r="GYZ26" s="1115"/>
      <c r="GZA26" s="1116"/>
      <c r="GZB26" s="1117"/>
      <c r="GZC26" s="1118"/>
      <c r="GZD26" s="1115"/>
      <c r="GZE26" s="1116"/>
      <c r="GZF26" s="1117"/>
      <c r="GZG26" s="1118"/>
      <c r="GZH26" s="1115"/>
      <c r="GZI26" s="1116"/>
      <c r="GZJ26" s="1117"/>
      <c r="GZK26" s="1118"/>
      <c r="GZL26" s="1115"/>
      <c r="GZM26" s="1116"/>
      <c r="GZN26" s="1117"/>
      <c r="GZO26" s="1118"/>
      <c r="GZP26" s="1115"/>
      <c r="GZQ26" s="1116"/>
      <c r="GZR26" s="1117"/>
      <c r="GZS26" s="1118"/>
      <c r="GZT26" s="1115"/>
      <c r="GZU26" s="1116"/>
      <c r="GZV26" s="1117"/>
      <c r="GZW26" s="1118"/>
      <c r="GZX26" s="1115"/>
      <c r="GZY26" s="1116"/>
      <c r="GZZ26" s="1117"/>
      <c r="HAA26" s="1118"/>
      <c r="HAB26" s="1115"/>
      <c r="HAC26" s="1116"/>
      <c r="HAD26" s="1117"/>
      <c r="HAE26" s="1118"/>
      <c r="HAF26" s="1115"/>
      <c r="HAG26" s="1116"/>
      <c r="HAH26" s="1117"/>
      <c r="HAI26" s="1118"/>
      <c r="HAJ26" s="1115"/>
      <c r="HAK26" s="1116"/>
      <c r="HAL26" s="1117"/>
      <c r="HAM26" s="1118"/>
      <c r="HAN26" s="1115"/>
      <c r="HAO26" s="1116"/>
      <c r="HAP26" s="1117"/>
      <c r="HAQ26" s="1118"/>
      <c r="HAR26" s="1115"/>
      <c r="HAS26" s="1116"/>
      <c r="HAT26" s="1117"/>
      <c r="HAU26" s="1118"/>
      <c r="HAV26" s="1115"/>
      <c r="HAW26" s="1116"/>
      <c r="HAX26" s="1117"/>
      <c r="HAY26" s="1118"/>
      <c r="HAZ26" s="1115"/>
      <c r="HBA26" s="1116"/>
      <c r="HBB26" s="1117"/>
      <c r="HBC26" s="1118"/>
      <c r="HBD26" s="1115"/>
      <c r="HBE26" s="1116"/>
      <c r="HBF26" s="1117"/>
      <c r="HBG26" s="1118"/>
      <c r="HBH26" s="1115"/>
      <c r="HBI26" s="1116"/>
      <c r="HBJ26" s="1117"/>
      <c r="HBK26" s="1118"/>
      <c r="HBL26" s="1115"/>
      <c r="HBM26" s="1116"/>
      <c r="HBN26" s="1117"/>
      <c r="HBO26" s="1118"/>
      <c r="HBP26" s="1115"/>
      <c r="HBQ26" s="1116"/>
      <c r="HBR26" s="1117"/>
      <c r="HBS26" s="1118"/>
      <c r="HBT26" s="1115"/>
      <c r="HBU26" s="1116"/>
      <c r="HBV26" s="1117"/>
      <c r="HBW26" s="1118"/>
      <c r="HBX26" s="1115"/>
      <c r="HBY26" s="1116"/>
      <c r="HBZ26" s="1117"/>
      <c r="HCA26" s="1118"/>
      <c r="HCB26" s="1115"/>
      <c r="HCC26" s="1116"/>
      <c r="HCD26" s="1117"/>
      <c r="HCE26" s="1118"/>
      <c r="HCF26" s="1115"/>
      <c r="HCG26" s="1116"/>
      <c r="HCH26" s="1117"/>
      <c r="HCI26" s="1118"/>
      <c r="HCJ26" s="1115"/>
      <c r="HCK26" s="1116"/>
      <c r="HCL26" s="1117"/>
      <c r="HCM26" s="1118"/>
      <c r="HCN26" s="1115"/>
      <c r="HCO26" s="1116"/>
      <c r="HCP26" s="1117"/>
      <c r="HCQ26" s="1118"/>
      <c r="HCR26" s="1115"/>
      <c r="HCS26" s="1116"/>
      <c r="HCT26" s="1117"/>
      <c r="HCU26" s="1118"/>
      <c r="HCV26" s="1115"/>
      <c r="HCW26" s="1116"/>
      <c r="HCX26" s="1117"/>
      <c r="HCY26" s="1118"/>
      <c r="HCZ26" s="1115"/>
      <c r="HDA26" s="1116"/>
      <c r="HDB26" s="1117"/>
      <c r="HDC26" s="1118"/>
      <c r="HDD26" s="1115"/>
      <c r="HDE26" s="1116"/>
      <c r="HDF26" s="1117"/>
      <c r="HDG26" s="1118"/>
      <c r="HDH26" s="1115"/>
      <c r="HDI26" s="1116"/>
      <c r="HDJ26" s="1117"/>
      <c r="HDK26" s="1118"/>
      <c r="HDL26" s="1115"/>
      <c r="HDM26" s="1116"/>
      <c r="HDN26" s="1117"/>
      <c r="HDO26" s="1118"/>
      <c r="HDP26" s="1115"/>
      <c r="HDQ26" s="1116"/>
      <c r="HDR26" s="1117"/>
      <c r="HDS26" s="1118"/>
      <c r="HDT26" s="1115"/>
      <c r="HDU26" s="1116"/>
      <c r="HDV26" s="1117"/>
      <c r="HDW26" s="1118"/>
      <c r="HDX26" s="1115"/>
      <c r="HDY26" s="1116"/>
      <c r="HDZ26" s="1117"/>
      <c r="HEA26" s="1118"/>
      <c r="HEB26" s="1115"/>
      <c r="HEC26" s="1116"/>
      <c r="HED26" s="1117"/>
      <c r="HEE26" s="1118"/>
      <c r="HEF26" s="1115"/>
      <c r="HEG26" s="1116"/>
      <c r="HEH26" s="1117"/>
      <c r="HEI26" s="1118"/>
      <c r="HEJ26" s="1115"/>
      <c r="HEK26" s="1116"/>
      <c r="HEL26" s="1117"/>
      <c r="HEM26" s="1118"/>
      <c r="HEN26" s="1115"/>
      <c r="HEO26" s="1116"/>
      <c r="HEP26" s="1117"/>
      <c r="HEQ26" s="1118"/>
      <c r="HER26" s="1115"/>
      <c r="HES26" s="1116"/>
      <c r="HET26" s="1117"/>
      <c r="HEU26" s="1118"/>
      <c r="HEV26" s="1115"/>
      <c r="HEW26" s="1116"/>
      <c r="HEX26" s="1117"/>
      <c r="HEY26" s="1118"/>
      <c r="HEZ26" s="1115"/>
      <c r="HFA26" s="1116"/>
      <c r="HFB26" s="1117"/>
      <c r="HFC26" s="1118"/>
      <c r="HFD26" s="1115"/>
      <c r="HFE26" s="1116"/>
      <c r="HFF26" s="1117"/>
      <c r="HFG26" s="1118"/>
      <c r="HFH26" s="1115"/>
      <c r="HFI26" s="1116"/>
      <c r="HFJ26" s="1117"/>
      <c r="HFK26" s="1118"/>
      <c r="HFL26" s="1115"/>
      <c r="HFM26" s="1116"/>
      <c r="HFN26" s="1117"/>
      <c r="HFO26" s="1118"/>
      <c r="HFP26" s="1115"/>
      <c r="HFQ26" s="1116"/>
      <c r="HFR26" s="1117"/>
      <c r="HFS26" s="1118"/>
      <c r="HFT26" s="1115"/>
      <c r="HFU26" s="1116"/>
      <c r="HFV26" s="1117"/>
      <c r="HFW26" s="1118"/>
      <c r="HFX26" s="1115"/>
      <c r="HFY26" s="1116"/>
      <c r="HFZ26" s="1117"/>
      <c r="HGA26" s="1118"/>
      <c r="HGB26" s="1115"/>
      <c r="HGC26" s="1116"/>
      <c r="HGD26" s="1117"/>
      <c r="HGE26" s="1118"/>
      <c r="HGF26" s="1115"/>
      <c r="HGG26" s="1116"/>
      <c r="HGH26" s="1117"/>
      <c r="HGI26" s="1118"/>
      <c r="HGJ26" s="1115"/>
      <c r="HGK26" s="1116"/>
      <c r="HGL26" s="1117"/>
      <c r="HGM26" s="1118"/>
      <c r="HGN26" s="1115"/>
      <c r="HGO26" s="1116"/>
      <c r="HGP26" s="1117"/>
      <c r="HGQ26" s="1118"/>
      <c r="HGR26" s="1115"/>
      <c r="HGS26" s="1116"/>
      <c r="HGT26" s="1117"/>
      <c r="HGU26" s="1118"/>
      <c r="HGV26" s="1115"/>
      <c r="HGW26" s="1116"/>
      <c r="HGX26" s="1117"/>
      <c r="HGY26" s="1118"/>
      <c r="HGZ26" s="1115"/>
      <c r="HHA26" s="1116"/>
      <c r="HHB26" s="1117"/>
      <c r="HHC26" s="1118"/>
      <c r="HHD26" s="1115"/>
      <c r="HHE26" s="1116"/>
      <c r="HHF26" s="1117"/>
      <c r="HHG26" s="1118"/>
      <c r="HHH26" s="1115"/>
      <c r="HHI26" s="1116"/>
      <c r="HHJ26" s="1117"/>
      <c r="HHK26" s="1118"/>
      <c r="HHL26" s="1115"/>
      <c r="HHM26" s="1116"/>
      <c r="HHN26" s="1117"/>
      <c r="HHO26" s="1118"/>
      <c r="HHP26" s="1115"/>
      <c r="HHQ26" s="1116"/>
      <c r="HHR26" s="1117"/>
      <c r="HHS26" s="1118"/>
      <c r="HHT26" s="1115"/>
      <c r="HHU26" s="1116"/>
      <c r="HHV26" s="1117"/>
      <c r="HHW26" s="1118"/>
      <c r="HHX26" s="1115"/>
      <c r="HHY26" s="1116"/>
      <c r="HHZ26" s="1117"/>
      <c r="HIA26" s="1118"/>
      <c r="HIB26" s="1115"/>
      <c r="HIC26" s="1116"/>
      <c r="HID26" s="1117"/>
      <c r="HIE26" s="1118"/>
      <c r="HIF26" s="1115"/>
      <c r="HIG26" s="1116"/>
      <c r="HIH26" s="1117"/>
      <c r="HII26" s="1118"/>
      <c r="HIJ26" s="1115"/>
      <c r="HIK26" s="1116"/>
      <c r="HIL26" s="1117"/>
      <c r="HIM26" s="1118"/>
      <c r="HIN26" s="1115"/>
      <c r="HIO26" s="1116"/>
      <c r="HIP26" s="1117"/>
      <c r="HIQ26" s="1118"/>
      <c r="HIR26" s="1115"/>
      <c r="HIS26" s="1116"/>
      <c r="HIT26" s="1117"/>
      <c r="HIU26" s="1118"/>
      <c r="HIV26" s="1115"/>
      <c r="HIW26" s="1116"/>
      <c r="HIX26" s="1117"/>
      <c r="HIY26" s="1118"/>
      <c r="HIZ26" s="1115"/>
      <c r="HJA26" s="1116"/>
      <c r="HJB26" s="1117"/>
      <c r="HJC26" s="1118"/>
      <c r="HJD26" s="1115"/>
      <c r="HJE26" s="1116"/>
      <c r="HJF26" s="1117"/>
      <c r="HJG26" s="1118"/>
      <c r="HJH26" s="1115"/>
      <c r="HJI26" s="1116"/>
      <c r="HJJ26" s="1117"/>
      <c r="HJK26" s="1118"/>
      <c r="HJL26" s="1115"/>
      <c r="HJM26" s="1116"/>
      <c r="HJN26" s="1117"/>
      <c r="HJO26" s="1118"/>
      <c r="HJP26" s="1115"/>
      <c r="HJQ26" s="1116"/>
      <c r="HJR26" s="1117"/>
      <c r="HJS26" s="1118"/>
      <c r="HJT26" s="1115"/>
      <c r="HJU26" s="1116"/>
      <c r="HJV26" s="1117"/>
      <c r="HJW26" s="1118"/>
      <c r="HJX26" s="1115"/>
      <c r="HJY26" s="1116"/>
      <c r="HJZ26" s="1117"/>
      <c r="HKA26" s="1118"/>
      <c r="HKB26" s="1115"/>
      <c r="HKC26" s="1116"/>
      <c r="HKD26" s="1117"/>
      <c r="HKE26" s="1118"/>
      <c r="HKF26" s="1115"/>
      <c r="HKG26" s="1116"/>
      <c r="HKH26" s="1117"/>
      <c r="HKI26" s="1118"/>
      <c r="HKJ26" s="1115"/>
      <c r="HKK26" s="1116"/>
      <c r="HKL26" s="1117"/>
      <c r="HKM26" s="1118"/>
      <c r="HKN26" s="1115"/>
      <c r="HKO26" s="1116"/>
      <c r="HKP26" s="1117"/>
      <c r="HKQ26" s="1118"/>
      <c r="HKR26" s="1115"/>
      <c r="HKS26" s="1116"/>
      <c r="HKT26" s="1117"/>
      <c r="HKU26" s="1118"/>
      <c r="HKV26" s="1115"/>
      <c r="HKW26" s="1116"/>
      <c r="HKX26" s="1117"/>
      <c r="HKY26" s="1118"/>
      <c r="HKZ26" s="1115"/>
      <c r="HLA26" s="1116"/>
      <c r="HLB26" s="1117"/>
      <c r="HLC26" s="1118"/>
      <c r="HLD26" s="1115"/>
      <c r="HLE26" s="1116"/>
      <c r="HLF26" s="1117"/>
      <c r="HLG26" s="1118"/>
      <c r="HLH26" s="1115"/>
      <c r="HLI26" s="1116"/>
      <c r="HLJ26" s="1117"/>
      <c r="HLK26" s="1118"/>
      <c r="HLL26" s="1115"/>
      <c r="HLM26" s="1116"/>
      <c r="HLN26" s="1117"/>
      <c r="HLO26" s="1118"/>
      <c r="HLP26" s="1115"/>
      <c r="HLQ26" s="1116"/>
      <c r="HLR26" s="1117"/>
      <c r="HLS26" s="1118"/>
      <c r="HLT26" s="1115"/>
      <c r="HLU26" s="1116"/>
      <c r="HLV26" s="1117"/>
      <c r="HLW26" s="1118"/>
      <c r="HLX26" s="1115"/>
      <c r="HLY26" s="1116"/>
      <c r="HLZ26" s="1117"/>
      <c r="HMA26" s="1118"/>
      <c r="HMB26" s="1115"/>
      <c r="HMC26" s="1116"/>
      <c r="HMD26" s="1117"/>
      <c r="HME26" s="1118"/>
      <c r="HMF26" s="1115"/>
      <c r="HMG26" s="1116"/>
      <c r="HMH26" s="1117"/>
      <c r="HMI26" s="1118"/>
      <c r="HMJ26" s="1115"/>
      <c r="HMK26" s="1116"/>
      <c r="HML26" s="1117"/>
      <c r="HMM26" s="1118"/>
      <c r="HMN26" s="1115"/>
      <c r="HMO26" s="1116"/>
      <c r="HMP26" s="1117"/>
      <c r="HMQ26" s="1118"/>
      <c r="HMR26" s="1115"/>
      <c r="HMS26" s="1116"/>
      <c r="HMT26" s="1117"/>
      <c r="HMU26" s="1118"/>
      <c r="HMV26" s="1115"/>
      <c r="HMW26" s="1116"/>
      <c r="HMX26" s="1117"/>
      <c r="HMY26" s="1118"/>
      <c r="HMZ26" s="1115"/>
      <c r="HNA26" s="1116"/>
      <c r="HNB26" s="1117"/>
      <c r="HNC26" s="1118"/>
      <c r="HND26" s="1115"/>
      <c r="HNE26" s="1116"/>
      <c r="HNF26" s="1117"/>
      <c r="HNG26" s="1118"/>
      <c r="HNH26" s="1115"/>
      <c r="HNI26" s="1116"/>
      <c r="HNJ26" s="1117"/>
      <c r="HNK26" s="1118"/>
      <c r="HNL26" s="1115"/>
      <c r="HNM26" s="1116"/>
      <c r="HNN26" s="1117"/>
      <c r="HNO26" s="1118"/>
      <c r="HNP26" s="1115"/>
      <c r="HNQ26" s="1116"/>
      <c r="HNR26" s="1117"/>
      <c r="HNS26" s="1118"/>
      <c r="HNT26" s="1115"/>
      <c r="HNU26" s="1116"/>
      <c r="HNV26" s="1117"/>
      <c r="HNW26" s="1118"/>
      <c r="HNX26" s="1115"/>
      <c r="HNY26" s="1116"/>
      <c r="HNZ26" s="1117"/>
      <c r="HOA26" s="1118"/>
      <c r="HOB26" s="1115"/>
      <c r="HOC26" s="1116"/>
      <c r="HOD26" s="1117"/>
      <c r="HOE26" s="1118"/>
      <c r="HOF26" s="1115"/>
      <c r="HOG26" s="1116"/>
      <c r="HOH26" s="1117"/>
      <c r="HOI26" s="1118"/>
      <c r="HOJ26" s="1115"/>
      <c r="HOK26" s="1116"/>
      <c r="HOL26" s="1117"/>
      <c r="HOM26" s="1118"/>
      <c r="HON26" s="1115"/>
      <c r="HOO26" s="1116"/>
      <c r="HOP26" s="1117"/>
      <c r="HOQ26" s="1118"/>
      <c r="HOR26" s="1115"/>
      <c r="HOS26" s="1116"/>
      <c r="HOT26" s="1117"/>
      <c r="HOU26" s="1118"/>
      <c r="HOV26" s="1115"/>
      <c r="HOW26" s="1116"/>
      <c r="HOX26" s="1117"/>
      <c r="HOY26" s="1118"/>
      <c r="HOZ26" s="1115"/>
      <c r="HPA26" s="1116"/>
      <c r="HPB26" s="1117"/>
      <c r="HPC26" s="1118"/>
      <c r="HPD26" s="1115"/>
      <c r="HPE26" s="1116"/>
      <c r="HPF26" s="1117"/>
      <c r="HPG26" s="1118"/>
      <c r="HPH26" s="1115"/>
      <c r="HPI26" s="1116"/>
      <c r="HPJ26" s="1117"/>
      <c r="HPK26" s="1118"/>
      <c r="HPL26" s="1115"/>
      <c r="HPM26" s="1116"/>
      <c r="HPN26" s="1117"/>
      <c r="HPO26" s="1118"/>
      <c r="HPP26" s="1115"/>
      <c r="HPQ26" s="1116"/>
      <c r="HPR26" s="1117"/>
      <c r="HPS26" s="1118"/>
      <c r="HPT26" s="1115"/>
      <c r="HPU26" s="1116"/>
      <c r="HPV26" s="1117"/>
      <c r="HPW26" s="1118"/>
      <c r="HPX26" s="1115"/>
      <c r="HPY26" s="1116"/>
      <c r="HPZ26" s="1117"/>
      <c r="HQA26" s="1118"/>
      <c r="HQB26" s="1115"/>
      <c r="HQC26" s="1116"/>
      <c r="HQD26" s="1117"/>
      <c r="HQE26" s="1118"/>
      <c r="HQF26" s="1115"/>
      <c r="HQG26" s="1116"/>
      <c r="HQH26" s="1117"/>
      <c r="HQI26" s="1118"/>
      <c r="HQJ26" s="1115"/>
      <c r="HQK26" s="1116"/>
      <c r="HQL26" s="1117"/>
      <c r="HQM26" s="1118"/>
      <c r="HQN26" s="1115"/>
      <c r="HQO26" s="1116"/>
      <c r="HQP26" s="1117"/>
      <c r="HQQ26" s="1118"/>
      <c r="HQR26" s="1115"/>
      <c r="HQS26" s="1116"/>
      <c r="HQT26" s="1117"/>
      <c r="HQU26" s="1118"/>
      <c r="HQV26" s="1115"/>
      <c r="HQW26" s="1116"/>
      <c r="HQX26" s="1117"/>
      <c r="HQY26" s="1118"/>
      <c r="HQZ26" s="1115"/>
      <c r="HRA26" s="1116"/>
      <c r="HRB26" s="1117"/>
      <c r="HRC26" s="1118"/>
      <c r="HRD26" s="1115"/>
      <c r="HRE26" s="1116"/>
      <c r="HRF26" s="1117"/>
      <c r="HRG26" s="1118"/>
      <c r="HRH26" s="1115"/>
      <c r="HRI26" s="1116"/>
      <c r="HRJ26" s="1117"/>
      <c r="HRK26" s="1118"/>
      <c r="HRL26" s="1115"/>
      <c r="HRM26" s="1116"/>
      <c r="HRN26" s="1117"/>
      <c r="HRO26" s="1118"/>
      <c r="HRP26" s="1115"/>
      <c r="HRQ26" s="1116"/>
      <c r="HRR26" s="1117"/>
      <c r="HRS26" s="1118"/>
      <c r="HRT26" s="1115"/>
      <c r="HRU26" s="1116"/>
      <c r="HRV26" s="1117"/>
      <c r="HRW26" s="1118"/>
      <c r="HRX26" s="1115"/>
      <c r="HRY26" s="1116"/>
      <c r="HRZ26" s="1117"/>
      <c r="HSA26" s="1118"/>
      <c r="HSB26" s="1115"/>
      <c r="HSC26" s="1116"/>
      <c r="HSD26" s="1117"/>
      <c r="HSE26" s="1118"/>
      <c r="HSF26" s="1115"/>
      <c r="HSG26" s="1116"/>
      <c r="HSH26" s="1117"/>
      <c r="HSI26" s="1118"/>
      <c r="HSJ26" s="1115"/>
      <c r="HSK26" s="1116"/>
      <c r="HSL26" s="1117"/>
      <c r="HSM26" s="1118"/>
      <c r="HSN26" s="1115"/>
      <c r="HSO26" s="1116"/>
      <c r="HSP26" s="1117"/>
      <c r="HSQ26" s="1118"/>
      <c r="HSR26" s="1115"/>
      <c r="HSS26" s="1116"/>
      <c r="HST26" s="1117"/>
      <c r="HSU26" s="1118"/>
      <c r="HSV26" s="1115"/>
      <c r="HSW26" s="1116"/>
      <c r="HSX26" s="1117"/>
      <c r="HSY26" s="1118"/>
      <c r="HSZ26" s="1115"/>
      <c r="HTA26" s="1116"/>
      <c r="HTB26" s="1117"/>
      <c r="HTC26" s="1118"/>
      <c r="HTD26" s="1115"/>
      <c r="HTE26" s="1116"/>
      <c r="HTF26" s="1117"/>
      <c r="HTG26" s="1118"/>
      <c r="HTH26" s="1115"/>
      <c r="HTI26" s="1116"/>
      <c r="HTJ26" s="1117"/>
      <c r="HTK26" s="1118"/>
      <c r="HTL26" s="1115"/>
      <c r="HTM26" s="1116"/>
      <c r="HTN26" s="1117"/>
      <c r="HTO26" s="1118"/>
      <c r="HTP26" s="1115"/>
      <c r="HTQ26" s="1116"/>
      <c r="HTR26" s="1117"/>
      <c r="HTS26" s="1118"/>
      <c r="HTT26" s="1115"/>
      <c r="HTU26" s="1116"/>
      <c r="HTV26" s="1117"/>
      <c r="HTW26" s="1118"/>
      <c r="HTX26" s="1115"/>
      <c r="HTY26" s="1116"/>
      <c r="HTZ26" s="1117"/>
      <c r="HUA26" s="1118"/>
      <c r="HUB26" s="1115"/>
      <c r="HUC26" s="1116"/>
      <c r="HUD26" s="1117"/>
      <c r="HUE26" s="1118"/>
      <c r="HUF26" s="1115"/>
      <c r="HUG26" s="1116"/>
      <c r="HUH26" s="1117"/>
      <c r="HUI26" s="1118"/>
      <c r="HUJ26" s="1115"/>
      <c r="HUK26" s="1116"/>
      <c r="HUL26" s="1117"/>
      <c r="HUM26" s="1118"/>
      <c r="HUN26" s="1115"/>
      <c r="HUO26" s="1116"/>
      <c r="HUP26" s="1117"/>
      <c r="HUQ26" s="1118"/>
      <c r="HUR26" s="1115"/>
      <c r="HUS26" s="1116"/>
      <c r="HUT26" s="1117"/>
      <c r="HUU26" s="1118"/>
      <c r="HUV26" s="1115"/>
      <c r="HUW26" s="1116"/>
      <c r="HUX26" s="1117"/>
      <c r="HUY26" s="1118"/>
      <c r="HUZ26" s="1115"/>
      <c r="HVA26" s="1116"/>
      <c r="HVB26" s="1117"/>
      <c r="HVC26" s="1118"/>
      <c r="HVD26" s="1115"/>
      <c r="HVE26" s="1116"/>
      <c r="HVF26" s="1117"/>
      <c r="HVG26" s="1118"/>
      <c r="HVH26" s="1115"/>
      <c r="HVI26" s="1116"/>
      <c r="HVJ26" s="1117"/>
      <c r="HVK26" s="1118"/>
      <c r="HVL26" s="1115"/>
      <c r="HVM26" s="1116"/>
      <c r="HVN26" s="1117"/>
      <c r="HVO26" s="1118"/>
      <c r="HVP26" s="1115"/>
      <c r="HVQ26" s="1116"/>
      <c r="HVR26" s="1117"/>
      <c r="HVS26" s="1118"/>
      <c r="HVT26" s="1115"/>
      <c r="HVU26" s="1116"/>
      <c r="HVV26" s="1117"/>
      <c r="HVW26" s="1118"/>
      <c r="HVX26" s="1115"/>
      <c r="HVY26" s="1116"/>
      <c r="HVZ26" s="1117"/>
      <c r="HWA26" s="1118"/>
      <c r="HWB26" s="1115"/>
      <c r="HWC26" s="1116"/>
      <c r="HWD26" s="1117"/>
      <c r="HWE26" s="1118"/>
      <c r="HWF26" s="1115"/>
      <c r="HWG26" s="1116"/>
      <c r="HWH26" s="1117"/>
      <c r="HWI26" s="1118"/>
      <c r="HWJ26" s="1115"/>
      <c r="HWK26" s="1116"/>
      <c r="HWL26" s="1117"/>
      <c r="HWM26" s="1118"/>
      <c r="HWN26" s="1115"/>
      <c r="HWO26" s="1116"/>
      <c r="HWP26" s="1117"/>
      <c r="HWQ26" s="1118"/>
      <c r="HWR26" s="1115"/>
      <c r="HWS26" s="1116"/>
      <c r="HWT26" s="1117"/>
      <c r="HWU26" s="1118"/>
      <c r="HWV26" s="1115"/>
      <c r="HWW26" s="1116"/>
      <c r="HWX26" s="1117"/>
      <c r="HWY26" s="1118"/>
      <c r="HWZ26" s="1115"/>
      <c r="HXA26" s="1116"/>
      <c r="HXB26" s="1117"/>
      <c r="HXC26" s="1118"/>
      <c r="HXD26" s="1115"/>
      <c r="HXE26" s="1116"/>
      <c r="HXF26" s="1117"/>
      <c r="HXG26" s="1118"/>
      <c r="HXH26" s="1115"/>
      <c r="HXI26" s="1116"/>
      <c r="HXJ26" s="1117"/>
      <c r="HXK26" s="1118"/>
      <c r="HXL26" s="1115"/>
      <c r="HXM26" s="1116"/>
      <c r="HXN26" s="1117"/>
      <c r="HXO26" s="1118"/>
      <c r="HXP26" s="1115"/>
      <c r="HXQ26" s="1116"/>
      <c r="HXR26" s="1117"/>
      <c r="HXS26" s="1118"/>
      <c r="HXT26" s="1115"/>
      <c r="HXU26" s="1116"/>
      <c r="HXV26" s="1117"/>
      <c r="HXW26" s="1118"/>
      <c r="HXX26" s="1115"/>
      <c r="HXY26" s="1116"/>
      <c r="HXZ26" s="1117"/>
      <c r="HYA26" s="1118"/>
      <c r="HYB26" s="1115"/>
      <c r="HYC26" s="1116"/>
      <c r="HYD26" s="1117"/>
      <c r="HYE26" s="1118"/>
      <c r="HYF26" s="1115"/>
      <c r="HYG26" s="1116"/>
      <c r="HYH26" s="1117"/>
      <c r="HYI26" s="1118"/>
      <c r="HYJ26" s="1115"/>
      <c r="HYK26" s="1116"/>
      <c r="HYL26" s="1117"/>
      <c r="HYM26" s="1118"/>
      <c r="HYN26" s="1115"/>
      <c r="HYO26" s="1116"/>
      <c r="HYP26" s="1117"/>
      <c r="HYQ26" s="1118"/>
      <c r="HYR26" s="1115"/>
      <c r="HYS26" s="1116"/>
      <c r="HYT26" s="1117"/>
      <c r="HYU26" s="1118"/>
      <c r="HYV26" s="1115"/>
      <c r="HYW26" s="1116"/>
      <c r="HYX26" s="1117"/>
      <c r="HYY26" s="1118"/>
      <c r="HYZ26" s="1115"/>
      <c r="HZA26" s="1116"/>
      <c r="HZB26" s="1117"/>
      <c r="HZC26" s="1118"/>
      <c r="HZD26" s="1115"/>
      <c r="HZE26" s="1116"/>
      <c r="HZF26" s="1117"/>
      <c r="HZG26" s="1118"/>
      <c r="HZH26" s="1115"/>
      <c r="HZI26" s="1116"/>
      <c r="HZJ26" s="1117"/>
      <c r="HZK26" s="1118"/>
      <c r="HZL26" s="1115"/>
      <c r="HZM26" s="1116"/>
      <c r="HZN26" s="1117"/>
      <c r="HZO26" s="1118"/>
      <c r="HZP26" s="1115"/>
      <c r="HZQ26" s="1116"/>
      <c r="HZR26" s="1117"/>
      <c r="HZS26" s="1118"/>
      <c r="HZT26" s="1115"/>
      <c r="HZU26" s="1116"/>
      <c r="HZV26" s="1117"/>
      <c r="HZW26" s="1118"/>
      <c r="HZX26" s="1115"/>
      <c r="HZY26" s="1116"/>
      <c r="HZZ26" s="1117"/>
      <c r="IAA26" s="1118"/>
      <c r="IAB26" s="1115"/>
      <c r="IAC26" s="1116"/>
      <c r="IAD26" s="1117"/>
      <c r="IAE26" s="1118"/>
      <c r="IAF26" s="1115"/>
      <c r="IAG26" s="1116"/>
      <c r="IAH26" s="1117"/>
      <c r="IAI26" s="1118"/>
      <c r="IAJ26" s="1115"/>
      <c r="IAK26" s="1116"/>
      <c r="IAL26" s="1117"/>
      <c r="IAM26" s="1118"/>
      <c r="IAN26" s="1115"/>
      <c r="IAO26" s="1116"/>
      <c r="IAP26" s="1117"/>
      <c r="IAQ26" s="1118"/>
      <c r="IAR26" s="1115"/>
      <c r="IAS26" s="1116"/>
      <c r="IAT26" s="1117"/>
      <c r="IAU26" s="1118"/>
      <c r="IAV26" s="1115"/>
      <c r="IAW26" s="1116"/>
      <c r="IAX26" s="1117"/>
      <c r="IAY26" s="1118"/>
      <c r="IAZ26" s="1115"/>
      <c r="IBA26" s="1116"/>
      <c r="IBB26" s="1117"/>
      <c r="IBC26" s="1118"/>
      <c r="IBD26" s="1115"/>
      <c r="IBE26" s="1116"/>
      <c r="IBF26" s="1117"/>
      <c r="IBG26" s="1118"/>
      <c r="IBH26" s="1115"/>
      <c r="IBI26" s="1116"/>
      <c r="IBJ26" s="1117"/>
      <c r="IBK26" s="1118"/>
      <c r="IBL26" s="1115"/>
      <c r="IBM26" s="1116"/>
      <c r="IBN26" s="1117"/>
      <c r="IBO26" s="1118"/>
      <c r="IBP26" s="1115"/>
      <c r="IBQ26" s="1116"/>
      <c r="IBR26" s="1117"/>
      <c r="IBS26" s="1118"/>
      <c r="IBT26" s="1115"/>
      <c r="IBU26" s="1116"/>
      <c r="IBV26" s="1117"/>
      <c r="IBW26" s="1118"/>
      <c r="IBX26" s="1115"/>
      <c r="IBY26" s="1116"/>
      <c r="IBZ26" s="1117"/>
      <c r="ICA26" s="1118"/>
      <c r="ICB26" s="1115"/>
      <c r="ICC26" s="1116"/>
      <c r="ICD26" s="1117"/>
      <c r="ICE26" s="1118"/>
      <c r="ICF26" s="1115"/>
      <c r="ICG26" s="1116"/>
      <c r="ICH26" s="1117"/>
      <c r="ICI26" s="1118"/>
      <c r="ICJ26" s="1115"/>
      <c r="ICK26" s="1116"/>
      <c r="ICL26" s="1117"/>
      <c r="ICM26" s="1118"/>
      <c r="ICN26" s="1115"/>
      <c r="ICO26" s="1116"/>
      <c r="ICP26" s="1117"/>
      <c r="ICQ26" s="1118"/>
      <c r="ICR26" s="1115"/>
      <c r="ICS26" s="1116"/>
      <c r="ICT26" s="1117"/>
      <c r="ICU26" s="1118"/>
      <c r="ICV26" s="1115"/>
      <c r="ICW26" s="1116"/>
      <c r="ICX26" s="1117"/>
      <c r="ICY26" s="1118"/>
      <c r="ICZ26" s="1115"/>
      <c r="IDA26" s="1116"/>
      <c r="IDB26" s="1117"/>
      <c r="IDC26" s="1118"/>
      <c r="IDD26" s="1115"/>
      <c r="IDE26" s="1116"/>
      <c r="IDF26" s="1117"/>
      <c r="IDG26" s="1118"/>
      <c r="IDH26" s="1115"/>
      <c r="IDI26" s="1116"/>
      <c r="IDJ26" s="1117"/>
      <c r="IDK26" s="1118"/>
      <c r="IDL26" s="1115"/>
      <c r="IDM26" s="1116"/>
      <c r="IDN26" s="1117"/>
      <c r="IDO26" s="1118"/>
      <c r="IDP26" s="1115"/>
      <c r="IDQ26" s="1116"/>
      <c r="IDR26" s="1117"/>
      <c r="IDS26" s="1118"/>
      <c r="IDT26" s="1115"/>
      <c r="IDU26" s="1116"/>
      <c r="IDV26" s="1117"/>
      <c r="IDW26" s="1118"/>
      <c r="IDX26" s="1115"/>
      <c r="IDY26" s="1116"/>
      <c r="IDZ26" s="1117"/>
      <c r="IEA26" s="1118"/>
      <c r="IEB26" s="1115"/>
      <c r="IEC26" s="1116"/>
      <c r="IED26" s="1117"/>
      <c r="IEE26" s="1118"/>
      <c r="IEF26" s="1115"/>
      <c r="IEG26" s="1116"/>
      <c r="IEH26" s="1117"/>
      <c r="IEI26" s="1118"/>
      <c r="IEJ26" s="1115"/>
      <c r="IEK26" s="1116"/>
      <c r="IEL26" s="1117"/>
      <c r="IEM26" s="1118"/>
      <c r="IEN26" s="1115"/>
      <c r="IEO26" s="1116"/>
      <c r="IEP26" s="1117"/>
      <c r="IEQ26" s="1118"/>
      <c r="IER26" s="1115"/>
      <c r="IES26" s="1116"/>
      <c r="IET26" s="1117"/>
      <c r="IEU26" s="1118"/>
      <c r="IEV26" s="1115"/>
      <c r="IEW26" s="1116"/>
      <c r="IEX26" s="1117"/>
      <c r="IEY26" s="1118"/>
      <c r="IEZ26" s="1115"/>
      <c r="IFA26" s="1116"/>
      <c r="IFB26" s="1117"/>
      <c r="IFC26" s="1118"/>
      <c r="IFD26" s="1115"/>
      <c r="IFE26" s="1116"/>
      <c r="IFF26" s="1117"/>
      <c r="IFG26" s="1118"/>
      <c r="IFH26" s="1115"/>
      <c r="IFI26" s="1116"/>
      <c r="IFJ26" s="1117"/>
      <c r="IFK26" s="1118"/>
      <c r="IFL26" s="1115"/>
      <c r="IFM26" s="1116"/>
      <c r="IFN26" s="1117"/>
      <c r="IFO26" s="1118"/>
      <c r="IFP26" s="1115"/>
      <c r="IFQ26" s="1116"/>
      <c r="IFR26" s="1117"/>
      <c r="IFS26" s="1118"/>
      <c r="IFT26" s="1115"/>
      <c r="IFU26" s="1116"/>
      <c r="IFV26" s="1117"/>
      <c r="IFW26" s="1118"/>
      <c r="IFX26" s="1115"/>
      <c r="IFY26" s="1116"/>
      <c r="IFZ26" s="1117"/>
      <c r="IGA26" s="1118"/>
      <c r="IGB26" s="1115"/>
      <c r="IGC26" s="1116"/>
      <c r="IGD26" s="1117"/>
      <c r="IGE26" s="1118"/>
      <c r="IGF26" s="1115"/>
      <c r="IGG26" s="1116"/>
      <c r="IGH26" s="1117"/>
      <c r="IGI26" s="1118"/>
      <c r="IGJ26" s="1115"/>
      <c r="IGK26" s="1116"/>
      <c r="IGL26" s="1117"/>
      <c r="IGM26" s="1118"/>
      <c r="IGN26" s="1115"/>
      <c r="IGO26" s="1116"/>
      <c r="IGP26" s="1117"/>
      <c r="IGQ26" s="1118"/>
      <c r="IGR26" s="1115"/>
      <c r="IGS26" s="1116"/>
      <c r="IGT26" s="1117"/>
      <c r="IGU26" s="1118"/>
      <c r="IGV26" s="1115"/>
      <c r="IGW26" s="1116"/>
      <c r="IGX26" s="1117"/>
      <c r="IGY26" s="1118"/>
      <c r="IGZ26" s="1115"/>
      <c r="IHA26" s="1116"/>
      <c r="IHB26" s="1117"/>
      <c r="IHC26" s="1118"/>
      <c r="IHD26" s="1115"/>
      <c r="IHE26" s="1116"/>
      <c r="IHF26" s="1117"/>
      <c r="IHG26" s="1118"/>
      <c r="IHH26" s="1115"/>
      <c r="IHI26" s="1116"/>
      <c r="IHJ26" s="1117"/>
      <c r="IHK26" s="1118"/>
      <c r="IHL26" s="1115"/>
      <c r="IHM26" s="1116"/>
      <c r="IHN26" s="1117"/>
      <c r="IHO26" s="1118"/>
      <c r="IHP26" s="1115"/>
      <c r="IHQ26" s="1116"/>
      <c r="IHR26" s="1117"/>
      <c r="IHS26" s="1118"/>
      <c r="IHT26" s="1115"/>
      <c r="IHU26" s="1116"/>
      <c r="IHV26" s="1117"/>
      <c r="IHW26" s="1118"/>
      <c r="IHX26" s="1115"/>
      <c r="IHY26" s="1116"/>
      <c r="IHZ26" s="1117"/>
      <c r="IIA26" s="1118"/>
      <c r="IIB26" s="1115"/>
      <c r="IIC26" s="1116"/>
      <c r="IID26" s="1117"/>
      <c r="IIE26" s="1118"/>
      <c r="IIF26" s="1115"/>
      <c r="IIG26" s="1116"/>
      <c r="IIH26" s="1117"/>
      <c r="III26" s="1118"/>
      <c r="IIJ26" s="1115"/>
      <c r="IIK26" s="1116"/>
      <c r="IIL26" s="1117"/>
      <c r="IIM26" s="1118"/>
      <c r="IIN26" s="1115"/>
      <c r="IIO26" s="1116"/>
      <c r="IIP26" s="1117"/>
      <c r="IIQ26" s="1118"/>
      <c r="IIR26" s="1115"/>
      <c r="IIS26" s="1116"/>
      <c r="IIT26" s="1117"/>
      <c r="IIU26" s="1118"/>
      <c r="IIV26" s="1115"/>
      <c r="IIW26" s="1116"/>
      <c r="IIX26" s="1117"/>
      <c r="IIY26" s="1118"/>
      <c r="IIZ26" s="1115"/>
      <c r="IJA26" s="1116"/>
      <c r="IJB26" s="1117"/>
      <c r="IJC26" s="1118"/>
      <c r="IJD26" s="1115"/>
      <c r="IJE26" s="1116"/>
      <c r="IJF26" s="1117"/>
      <c r="IJG26" s="1118"/>
      <c r="IJH26" s="1115"/>
      <c r="IJI26" s="1116"/>
      <c r="IJJ26" s="1117"/>
      <c r="IJK26" s="1118"/>
      <c r="IJL26" s="1115"/>
      <c r="IJM26" s="1116"/>
      <c r="IJN26" s="1117"/>
      <c r="IJO26" s="1118"/>
      <c r="IJP26" s="1115"/>
      <c r="IJQ26" s="1116"/>
      <c r="IJR26" s="1117"/>
      <c r="IJS26" s="1118"/>
      <c r="IJT26" s="1115"/>
      <c r="IJU26" s="1116"/>
      <c r="IJV26" s="1117"/>
      <c r="IJW26" s="1118"/>
      <c r="IJX26" s="1115"/>
      <c r="IJY26" s="1116"/>
      <c r="IJZ26" s="1117"/>
      <c r="IKA26" s="1118"/>
      <c r="IKB26" s="1115"/>
      <c r="IKC26" s="1116"/>
      <c r="IKD26" s="1117"/>
      <c r="IKE26" s="1118"/>
      <c r="IKF26" s="1115"/>
      <c r="IKG26" s="1116"/>
      <c r="IKH26" s="1117"/>
      <c r="IKI26" s="1118"/>
      <c r="IKJ26" s="1115"/>
      <c r="IKK26" s="1116"/>
      <c r="IKL26" s="1117"/>
      <c r="IKM26" s="1118"/>
      <c r="IKN26" s="1115"/>
      <c r="IKO26" s="1116"/>
      <c r="IKP26" s="1117"/>
      <c r="IKQ26" s="1118"/>
      <c r="IKR26" s="1115"/>
      <c r="IKS26" s="1116"/>
      <c r="IKT26" s="1117"/>
      <c r="IKU26" s="1118"/>
      <c r="IKV26" s="1115"/>
      <c r="IKW26" s="1116"/>
      <c r="IKX26" s="1117"/>
      <c r="IKY26" s="1118"/>
      <c r="IKZ26" s="1115"/>
      <c r="ILA26" s="1116"/>
      <c r="ILB26" s="1117"/>
      <c r="ILC26" s="1118"/>
      <c r="ILD26" s="1115"/>
      <c r="ILE26" s="1116"/>
      <c r="ILF26" s="1117"/>
      <c r="ILG26" s="1118"/>
      <c r="ILH26" s="1115"/>
      <c r="ILI26" s="1116"/>
      <c r="ILJ26" s="1117"/>
      <c r="ILK26" s="1118"/>
      <c r="ILL26" s="1115"/>
      <c r="ILM26" s="1116"/>
      <c r="ILN26" s="1117"/>
      <c r="ILO26" s="1118"/>
      <c r="ILP26" s="1115"/>
      <c r="ILQ26" s="1116"/>
      <c r="ILR26" s="1117"/>
      <c r="ILS26" s="1118"/>
      <c r="ILT26" s="1115"/>
      <c r="ILU26" s="1116"/>
      <c r="ILV26" s="1117"/>
      <c r="ILW26" s="1118"/>
      <c r="ILX26" s="1115"/>
      <c r="ILY26" s="1116"/>
      <c r="ILZ26" s="1117"/>
      <c r="IMA26" s="1118"/>
      <c r="IMB26" s="1115"/>
      <c r="IMC26" s="1116"/>
      <c r="IMD26" s="1117"/>
      <c r="IME26" s="1118"/>
      <c r="IMF26" s="1115"/>
      <c r="IMG26" s="1116"/>
      <c r="IMH26" s="1117"/>
      <c r="IMI26" s="1118"/>
      <c r="IMJ26" s="1115"/>
      <c r="IMK26" s="1116"/>
      <c r="IML26" s="1117"/>
      <c r="IMM26" s="1118"/>
      <c r="IMN26" s="1115"/>
      <c r="IMO26" s="1116"/>
      <c r="IMP26" s="1117"/>
      <c r="IMQ26" s="1118"/>
      <c r="IMR26" s="1115"/>
      <c r="IMS26" s="1116"/>
      <c r="IMT26" s="1117"/>
      <c r="IMU26" s="1118"/>
      <c r="IMV26" s="1115"/>
      <c r="IMW26" s="1116"/>
      <c r="IMX26" s="1117"/>
      <c r="IMY26" s="1118"/>
      <c r="IMZ26" s="1115"/>
      <c r="INA26" s="1116"/>
      <c r="INB26" s="1117"/>
      <c r="INC26" s="1118"/>
      <c r="IND26" s="1115"/>
      <c r="INE26" s="1116"/>
      <c r="INF26" s="1117"/>
      <c r="ING26" s="1118"/>
      <c r="INH26" s="1115"/>
      <c r="INI26" s="1116"/>
      <c r="INJ26" s="1117"/>
      <c r="INK26" s="1118"/>
      <c r="INL26" s="1115"/>
      <c r="INM26" s="1116"/>
      <c r="INN26" s="1117"/>
      <c r="INO26" s="1118"/>
      <c r="INP26" s="1115"/>
      <c r="INQ26" s="1116"/>
      <c r="INR26" s="1117"/>
      <c r="INS26" s="1118"/>
      <c r="INT26" s="1115"/>
      <c r="INU26" s="1116"/>
      <c r="INV26" s="1117"/>
      <c r="INW26" s="1118"/>
      <c r="INX26" s="1115"/>
      <c r="INY26" s="1116"/>
      <c r="INZ26" s="1117"/>
      <c r="IOA26" s="1118"/>
      <c r="IOB26" s="1115"/>
      <c r="IOC26" s="1116"/>
      <c r="IOD26" s="1117"/>
      <c r="IOE26" s="1118"/>
      <c r="IOF26" s="1115"/>
      <c r="IOG26" s="1116"/>
      <c r="IOH26" s="1117"/>
      <c r="IOI26" s="1118"/>
      <c r="IOJ26" s="1115"/>
      <c r="IOK26" s="1116"/>
      <c r="IOL26" s="1117"/>
      <c r="IOM26" s="1118"/>
      <c r="ION26" s="1115"/>
      <c r="IOO26" s="1116"/>
      <c r="IOP26" s="1117"/>
      <c r="IOQ26" s="1118"/>
      <c r="IOR26" s="1115"/>
      <c r="IOS26" s="1116"/>
      <c r="IOT26" s="1117"/>
      <c r="IOU26" s="1118"/>
      <c r="IOV26" s="1115"/>
      <c r="IOW26" s="1116"/>
      <c r="IOX26" s="1117"/>
      <c r="IOY26" s="1118"/>
      <c r="IOZ26" s="1115"/>
      <c r="IPA26" s="1116"/>
      <c r="IPB26" s="1117"/>
      <c r="IPC26" s="1118"/>
      <c r="IPD26" s="1115"/>
      <c r="IPE26" s="1116"/>
      <c r="IPF26" s="1117"/>
      <c r="IPG26" s="1118"/>
      <c r="IPH26" s="1115"/>
      <c r="IPI26" s="1116"/>
      <c r="IPJ26" s="1117"/>
      <c r="IPK26" s="1118"/>
      <c r="IPL26" s="1115"/>
      <c r="IPM26" s="1116"/>
      <c r="IPN26" s="1117"/>
      <c r="IPO26" s="1118"/>
      <c r="IPP26" s="1115"/>
      <c r="IPQ26" s="1116"/>
      <c r="IPR26" s="1117"/>
      <c r="IPS26" s="1118"/>
      <c r="IPT26" s="1115"/>
      <c r="IPU26" s="1116"/>
      <c r="IPV26" s="1117"/>
      <c r="IPW26" s="1118"/>
      <c r="IPX26" s="1115"/>
      <c r="IPY26" s="1116"/>
      <c r="IPZ26" s="1117"/>
      <c r="IQA26" s="1118"/>
      <c r="IQB26" s="1115"/>
      <c r="IQC26" s="1116"/>
      <c r="IQD26" s="1117"/>
      <c r="IQE26" s="1118"/>
      <c r="IQF26" s="1115"/>
      <c r="IQG26" s="1116"/>
      <c r="IQH26" s="1117"/>
      <c r="IQI26" s="1118"/>
      <c r="IQJ26" s="1115"/>
      <c r="IQK26" s="1116"/>
      <c r="IQL26" s="1117"/>
      <c r="IQM26" s="1118"/>
      <c r="IQN26" s="1115"/>
      <c r="IQO26" s="1116"/>
      <c r="IQP26" s="1117"/>
      <c r="IQQ26" s="1118"/>
      <c r="IQR26" s="1115"/>
      <c r="IQS26" s="1116"/>
      <c r="IQT26" s="1117"/>
      <c r="IQU26" s="1118"/>
      <c r="IQV26" s="1115"/>
      <c r="IQW26" s="1116"/>
      <c r="IQX26" s="1117"/>
      <c r="IQY26" s="1118"/>
      <c r="IQZ26" s="1115"/>
      <c r="IRA26" s="1116"/>
      <c r="IRB26" s="1117"/>
      <c r="IRC26" s="1118"/>
      <c r="IRD26" s="1115"/>
      <c r="IRE26" s="1116"/>
      <c r="IRF26" s="1117"/>
      <c r="IRG26" s="1118"/>
      <c r="IRH26" s="1115"/>
      <c r="IRI26" s="1116"/>
      <c r="IRJ26" s="1117"/>
      <c r="IRK26" s="1118"/>
      <c r="IRL26" s="1115"/>
      <c r="IRM26" s="1116"/>
      <c r="IRN26" s="1117"/>
      <c r="IRO26" s="1118"/>
      <c r="IRP26" s="1115"/>
      <c r="IRQ26" s="1116"/>
      <c r="IRR26" s="1117"/>
      <c r="IRS26" s="1118"/>
      <c r="IRT26" s="1115"/>
      <c r="IRU26" s="1116"/>
      <c r="IRV26" s="1117"/>
      <c r="IRW26" s="1118"/>
      <c r="IRX26" s="1115"/>
      <c r="IRY26" s="1116"/>
      <c r="IRZ26" s="1117"/>
      <c r="ISA26" s="1118"/>
      <c r="ISB26" s="1115"/>
      <c r="ISC26" s="1116"/>
      <c r="ISD26" s="1117"/>
      <c r="ISE26" s="1118"/>
      <c r="ISF26" s="1115"/>
      <c r="ISG26" s="1116"/>
      <c r="ISH26" s="1117"/>
      <c r="ISI26" s="1118"/>
      <c r="ISJ26" s="1115"/>
      <c r="ISK26" s="1116"/>
      <c r="ISL26" s="1117"/>
      <c r="ISM26" s="1118"/>
      <c r="ISN26" s="1115"/>
      <c r="ISO26" s="1116"/>
      <c r="ISP26" s="1117"/>
      <c r="ISQ26" s="1118"/>
      <c r="ISR26" s="1115"/>
      <c r="ISS26" s="1116"/>
      <c r="IST26" s="1117"/>
      <c r="ISU26" s="1118"/>
      <c r="ISV26" s="1115"/>
      <c r="ISW26" s="1116"/>
      <c r="ISX26" s="1117"/>
      <c r="ISY26" s="1118"/>
      <c r="ISZ26" s="1115"/>
      <c r="ITA26" s="1116"/>
      <c r="ITB26" s="1117"/>
      <c r="ITC26" s="1118"/>
      <c r="ITD26" s="1115"/>
      <c r="ITE26" s="1116"/>
      <c r="ITF26" s="1117"/>
      <c r="ITG26" s="1118"/>
      <c r="ITH26" s="1115"/>
      <c r="ITI26" s="1116"/>
      <c r="ITJ26" s="1117"/>
      <c r="ITK26" s="1118"/>
      <c r="ITL26" s="1115"/>
      <c r="ITM26" s="1116"/>
      <c r="ITN26" s="1117"/>
      <c r="ITO26" s="1118"/>
      <c r="ITP26" s="1115"/>
      <c r="ITQ26" s="1116"/>
      <c r="ITR26" s="1117"/>
      <c r="ITS26" s="1118"/>
      <c r="ITT26" s="1115"/>
      <c r="ITU26" s="1116"/>
      <c r="ITV26" s="1117"/>
      <c r="ITW26" s="1118"/>
      <c r="ITX26" s="1115"/>
      <c r="ITY26" s="1116"/>
      <c r="ITZ26" s="1117"/>
      <c r="IUA26" s="1118"/>
      <c r="IUB26" s="1115"/>
      <c r="IUC26" s="1116"/>
      <c r="IUD26" s="1117"/>
      <c r="IUE26" s="1118"/>
      <c r="IUF26" s="1115"/>
      <c r="IUG26" s="1116"/>
      <c r="IUH26" s="1117"/>
      <c r="IUI26" s="1118"/>
      <c r="IUJ26" s="1115"/>
      <c r="IUK26" s="1116"/>
      <c r="IUL26" s="1117"/>
      <c r="IUM26" s="1118"/>
      <c r="IUN26" s="1115"/>
      <c r="IUO26" s="1116"/>
      <c r="IUP26" s="1117"/>
      <c r="IUQ26" s="1118"/>
      <c r="IUR26" s="1115"/>
      <c r="IUS26" s="1116"/>
      <c r="IUT26" s="1117"/>
      <c r="IUU26" s="1118"/>
      <c r="IUV26" s="1115"/>
      <c r="IUW26" s="1116"/>
      <c r="IUX26" s="1117"/>
      <c r="IUY26" s="1118"/>
      <c r="IUZ26" s="1115"/>
      <c r="IVA26" s="1116"/>
      <c r="IVB26" s="1117"/>
      <c r="IVC26" s="1118"/>
      <c r="IVD26" s="1115"/>
      <c r="IVE26" s="1116"/>
      <c r="IVF26" s="1117"/>
      <c r="IVG26" s="1118"/>
      <c r="IVH26" s="1115"/>
      <c r="IVI26" s="1116"/>
      <c r="IVJ26" s="1117"/>
      <c r="IVK26" s="1118"/>
      <c r="IVL26" s="1115"/>
      <c r="IVM26" s="1116"/>
      <c r="IVN26" s="1117"/>
      <c r="IVO26" s="1118"/>
      <c r="IVP26" s="1115"/>
      <c r="IVQ26" s="1116"/>
      <c r="IVR26" s="1117"/>
      <c r="IVS26" s="1118"/>
      <c r="IVT26" s="1115"/>
      <c r="IVU26" s="1116"/>
      <c r="IVV26" s="1117"/>
      <c r="IVW26" s="1118"/>
      <c r="IVX26" s="1115"/>
      <c r="IVY26" s="1116"/>
      <c r="IVZ26" s="1117"/>
      <c r="IWA26" s="1118"/>
      <c r="IWB26" s="1115"/>
      <c r="IWC26" s="1116"/>
      <c r="IWD26" s="1117"/>
      <c r="IWE26" s="1118"/>
      <c r="IWF26" s="1115"/>
      <c r="IWG26" s="1116"/>
      <c r="IWH26" s="1117"/>
      <c r="IWI26" s="1118"/>
      <c r="IWJ26" s="1115"/>
      <c r="IWK26" s="1116"/>
      <c r="IWL26" s="1117"/>
      <c r="IWM26" s="1118"/>
      <c r="IWN26" s="1115"/>
      <c r="IWO26" s="1116"/>
      <c r="IWP26" s="1117"/>
      <c r="IWQ26" s="1118"/>
      <c r="IWR26" s="1115"/>
      <c r="IWS26" s="1116"/>
      <c r="IWT26" s="1117"/>
      <c r="IWU26" s="1118"/>
      <c r="IWV26" s="1115"/>
      <c r="IWW26" s="1116"/>
      <c r="IWX26" s="1117"/>
      <c r="IWY26" s="1118"/>
      <c r="IWZ26" s="1115"/>
      <c r="IXA26" s="1116"/>
      <c r="IXB26" s="1117"/>
      <c r="IXC26" s="1118"/>
      <c r="IXD26" s="1115"/>
      <c r="IXE26" s="1116"/>
      <c r="IXF26" s="1117"/>
      <c r="IXG26" s="1118"/>
      <c r="IXH26" s="1115"/>
      <c r="IXI26" s="1116"/>
      <c r="IXJ26" s="1117"/>
      <c r="IXK26" s="1118"/>
      <c r="IXL26" s="1115"/>
      <c r="IXM26" s="1116"/>
      <c r="IXN26" s="1117"/>
      <c r="IXO26" s="1118"/>
      <c r="IXP26" s="1115"/>
      <c r="IXQ26" s="1116"/>
      <c r="IXR26" s="1117"/>
      <c r="IXS26" s="1118"/>
      <c r="IXT26" s="1115"/>
      <c r="IXU26" s="1116"/>
      <c r="IXV26" s="1117"/>
      <c r="IXW26" s="1118"/>
      <c r="IXX26" s="1115"/>
      <c r="IXY26" s="1116"/>
      <c r="IXZ26" s="1117"/>
      <c r="IYA26" s="1118"/>
      <c r="IYB26" s="1115"/>
      <c r="IYC26" s="1116"/>
      <c r="IYD26" s="1117"/>
      <c r="IYE26" s="1118"/>
      <c r="IYF26" s="1115"/>
      <c r="IYG26" s="1116"/>
      <c r="IYH26" s="1117"/>
      <c r="IYI26" s="1118"/>
      <c r="IYJ26" s="1115"/>
      <c r="IYK26" s="1116"/>
      <c r="IYL26" s="1117"/>
      <c r="IYM26" s="1118"/>
      <c r="IYN26" s="1115"/>
      <c r="IYO26" s="1116"/>
      <c r="IYP26" s="1117"/>
      <c r="IYQ26" s="1118"/>
      <c r="IYR26" s="1115"/>
      <c r="IYS26" s="1116"/>
      <c r="IYT26" s="1117"/>
      <c r="IYU26" s="1118"/>
      <c r="IYV26" s="1115"/>
      <c r="IYW26" s="1116"/>
      <c r="IYX26" s="1117"/>
      <c r="IYY26" s="1118"/>
      <c r="IYZ26" s="1115"/>
      <c r="IZA26" s="1116"/>
      <c r="IZB26" s="1117"/>
      <c r="IZC26" s="1118"/>
      <c r="IZD26" s="1115"/>
      <c r="IZE26" s="1116"/>
      <c r="IZF26" s="1117"/>
      <c r="IZG26" s="1118"/>
      <c r="IZH26" s="1115"/>
      <c r="IZI26" s="1116"/>
      <c r="IZJ26" s="1117"/>
      <c r="IZK26" s="1118"/>
      <c r="IZL26" s="1115"/>
      <c r="IZM26" s="1116"/>
      <c r="IZN26" s="1117"/>
      <c r="IZO26" s="1118"/>
      <c r="IZP26" s="1115"/>
      <c r="IZQ26" s="1116"/>
      <c r="IZR26" s="1117"/>
      <c r="IZS26" s="1118"/>
      <c r="IZT26" s="1115"/>
      <c r="IZU26" s="1116"/>
      <c r="IZV26" s="1117"/>
      <c r="IZW26" s="1118"/>
      <c r="IZX26" s="1115"/>
      <c r="IZY26" s="1116"/>
      <c r="IZZ26" s="1117"/>
      <c r="JAA26" s="1118"/>
      <c r="JAB26" s="1115"/>
      <c r="JAC26" s="1116"/>
      <c r="JAD26" s="1117"/>
      <c r="JAE26" s="1118"/>
      <c r="JAF26" s="1115"/>
      <c r="JAG26" s="1116"/>
      <c r="JAH26" s="1117"/>
      <c r="JAI26" s="1118"/>
      <c r="JAJ26" s="1115"/>
      <c r="JAK26" s="1116"/>
      <c r="JAL26" s="1117"/>
      <c r="JAM26" s="1118"/>
      <c r="JAN26" s="1115"/>
      <c r="JAO26" s="1116"/>
      <c r="JAP26" s="1117"/>
      <c r="JAQ26" s="1118"/>
      <c r="JAR26" s="1115"/>
      <c r="JAS26" s="1116"/>
      <c r="JAT26" s="1117"/>
      <c r="JAU26" s="1118"/>
      <c r="JAV26" s="1115"/>
      <c r="JAW26" s="1116"/>
      <c r="JAX26" s="1117"/>
      <c r="JAY26" s="1118"/>
      <c r="JAZ26" s="1115"/>
      <c r="JBA26" s="1116"/>
      <c r="JBB26" s="1117"/>
      <c r="JBC26" s="1118"/>
      <c r="JBD26" s="1115"/>
      <c r="JBE26" s="1116"/>
      <c r="JBF26" s="1117"/>
      <c r="JBG26" s="1118"/>
      <c r="JBH26" s="1115"/>
      <c r="JBI26" s="1116"/>
      <c r="JBJ26" s="1117"/>
      <c r="JBK26" s="1118"/>
      <c r="JBL26" s="1115"/>
      <c r="JBM26" s="1116"/>
      <c r="JBN26" s="1117"/>
      <c r="JBO26" s="1118"/>
      <c r="JBP26" s="1115"/>
      <c r="JBQ26" s="1116"/>
      <c r="JBR26" s="1117"/>
      <c r="JBS26" s="1118"/>
      <c r="JBT26" s="1115"/>
      <c r="JBU26" s="1116"/>
      <c r="JBV26" s="1117"/>
      <c r="JBW26" s="1118"/>
      <c r="JBX26" s="1115"/>
      <c r="JBY26" s="1116"/>
      <c r="JBZ26" s="1117"/>
      <c r="JCA26" s="1118"/>
      <c r="JCB26" s="1115"/>
      <c r="JCC26" s="1116"/>
      <c r="JCD26" s="1117"/>
      <c r="JCE26" s="1118"/>
      <c r="JCF26" s="1115"/>
      <c r="JCG26" s="1116"/>
      <c r="JCH26" s="1117"/>
      <c r="JCI26" s="1118"/>
      <c r="JCJ26" s="1115"/>
      <c r="JCK26" s="1116"/>
      <c r="JCL26" s="1117"/>
      <c r="JCM26" s="1118"/>
      <c r="JCN26" s="1115"/>
      <c r="JCO26" s="1116"/>
      <c r="JCP26" s="1117"/>
      <c r="JCQ26" s="1118"/>
      <c r="JCR26" s="1115"/>
      <c r="JCS26" s="1116"/>
      <c r="JCT26" s="1117"/>
      <c r="JCU26" s="1118"/>
      <c r="JCV26" s="1115"/>
      <c r="JCW26" s="1116"/>
      <c r="JCX26" s="1117"/>
      <c r="JCY26" s="1118"/>
      <c r="JCZ26" s="1115"/>
      <c r="JDA26" s="1116"/>
      <c r="JDB26" s="1117"/>
      <c r="JDC26" s="1118"/>
      <c r="JDD26" s="1115"/>
      <c r="JDE26" s="1116"/>
      <c r="JDF26" s="1117"/>
      <c r="JDG26" s="1118"/>
      <c r="JDH26" s="1115"/>
      <c r="JDI26" s="1116"/>
      <c r="JDJ26" s="1117"/>
      <c r="JDK26" s="1118"/>
      <c r="JDL26" s="1115"/>
      <c r="JDM26" s="1116"/>
      <c r="JDN26" s="1117"/>
      <c r="JDO26" s="1118"/>
      <c r="JDP26" s="1115"/>
      <c r="JDQ26" s="1116"/>
      <c r="JDR26" s="1117"/>
      <c r="JDS26" s="1118"/>
      <c r="JDT26" s="1115"/>
      <c r="JDU26" s="1116"/>
      <c r="JDV26" s="1117"/>
      <c r="JDW26" s="1118"/>
      <c r="JDX26" s="1115"/>
      <c r="JDY26" s="1116"/>
      <c r="JDZ26" s="1117"/>
      <c r="JEA26" s="1118"/>
      <c r="JEB26" s="1115"/>
      <c r="JEC26" s="1116"/>
      <c r="JED26" s="1117"/>
      <c r="JEE26" s="1118"/>
      <c r="JEF26" s="1115"/>
      <c r="JEG26" s="1116"/>
      <c r="JEH26" s="1117"/>
      <c r="JEI26" s="1118"/>
      <c r="JEJ26" s="1115"/>
      <c r="JEK26" s="1116"/>
      <c r="JEL26" s="1117"/>
      <c r="JEM26" s="1118"/>
      <c r="JEN26" s="1115"/>
      <c r="JEO26" s="1116"/>
      <c r="JEP26" s="1117"/>
      <c r="JEQ26" s="1118"/>
      <c r="JER26" s="1115"/>
      <c r="JES26" s="1116"/>
      <c r="JET26" s="1117"/>
      <c r="JEU26" s="1118"/>
      <c r="JEV26" s="1115"/>
      <c r="JEW26" s="1116"/>
      <c r="JEX26" s="1117"/>
      <c r="JEY26" s="1118"/>
      <c r="JEZ26" s="1115"/>
      <c r="JFA26" s="1116"/>
      <c r="JFB26" s="1117"/>
      <c r="JFC26" s="1118"/>
      <c r="JFD26" s="1115"/>
      <c r="JFE26" s="1116"/>
      <c r="JFF26" s="1117"/>
      <c r="JFG26" s="1118"/>
      <c r="JFH26" s="1115"/>
      <c r="JFI26" s="1116"/>
      <c r="JFJ26" s="1117"/>
      <c r="JFK26" s="1118"/>
      <c r="JFL26" s="1115"/>
      <c r="JFM26" s="1116"/>
      <c r="JFN26" s="1117"/>
      <c r="JFO26" s="1118"/>
      <c r="JFP26" s="1115"/>
      <c r="JFQ26" s="1116"/>
      <c r="JFR26" s="1117"/>
      <c r="JFS26" s="1118"/>
      <c r="JFT26" s="1115"/>
      <c r="JFU26" s="1116"/>
      <c r="JFV26" s="1117"/>
      <c r="JFW26" s="1118"/>
      <c r="JFX26" s="1115"/>
      <c r="JFY26" s="1116"/>
      <c r="JFZ26" s="1117"/>
      <c r="JGA26" s="1118"/>
      <c r="JGB26" s="1115"/>
      <c r="JGC26" s="1116"/>
      <c r="JGD26" s="1117"/>
      <c r="JGE26" s="1118"/>
      <c r="JGF26" s="1115"/>
      <c r="JGG26" s="1116"/>
      <c r="JGH26" s="1117"/>
      <c r="JGI26" s="1118"/>
      <c r="JGJ26" s="1115"/>
      <c r="JGK26" s="1116"/>
      <c r="JGL26" s="1117"/>
      <c r="JGM26" s="1118"/>
      <c r="JGN26" s="1115"/>
      <c r="JGO26" s="1116"/>
      <c r="JGP26" s="1117"/>
      <c r="JGQ26" s="1118"/>
      <c r="JGR26" s="1115"/>
      <c r="JGS26" s="1116"/>
      <c r="JGT26" s="1117"/>
      <c r="JGU26" s="1118"/>
      <c r="JGV26" s="1115"/>
      <c r="JGW26" s="1116"/>
      <c r="JGX26" s="1117"/>
      <c r="JGY26" s="1118"/>
      <c r="JGZ26" s="1115"/>
      <c r="JHA26" s="1116"/>
      <c r="JHB26" s="1117"/>
      <c r="JHC26" s="1118"/>
      <c r="JHD26" s="1115"/>
      <c r="JHE26" s="1116"/>
      <c r="JHF26" s="1117"/>
      <c r="JHG26" s="1118"/>
      <c r="JHH26" s="1115"/>
      <c r="JHI26" s="1116"/>
      <c r="JHJ26" s="1117"/>
      <c r="JHK26" s="1118"/>
      <c r="JHL26" s="1115"/>
      <c r="JHM26" s="1116"/>
      <c r="JHN26" s="1117"/>
      <c r="JHO26" s="1118"/>
      <c r="JHP26" s="1115"/>
      <c r="JHQ26" s="1116"/>
      <c r="JHR26" s="1117"/>
      <c r="JHS26" s="1118"/>
      <c r="JHT26" s="1115"/>
      <c r="JHU26" s="1116"/>
      <c r="JHV26" s="1117"/>
      <c r="JHW26" s="1118"/>
      <c r="JHX26" s="1115"/>
      <c r="JHY26" s="1116"/>
      <c r="JHZ26" s="1117"/>
      <c r="JIA26" s="1118"/>
      <c r="JIB26" s="1115"/>
      <c r="JIC26" s="1116"/>
      <c r="JID26" s="1117"/>
      <c r="JIE26" s="1118"/>
      <c r="JIF26" s="1115"/>
      <c r="JIG26" s="1116"/>
      <c r="JIH26" s="1117"/>
      <c r="JII26" s="1118"/>
      <c r="JIJ26" s="1115"/>
      <c r="JIK26" s="1116"/>
      <c r="JIL26" s="1117"/>
      <c r="JIM26" s="1118"/>
      <c r="JIN26" s="1115"/>
      <c r="JIO26" s="1116"/>
      <c r="JIP26" s="1117"/>
      <c r="JIQ26" s="1118"/>
      <c r="JIR26" s="1115"/>
      <c r="JIS26" s="1116"/>
      <c r="JIT26" s="1117"/>
      <c r="JIU26" s="1118"/>
      <c r="JIV26" s="1115"/>
      <c r="JIW26" s="1116"/>
      <c r="JIX26" s="1117"/>
      <c r="JIY26" s="1118"/>
      <c r="JIZ26" s="1115"/>
      <c r="JJA26" s="1116"/>
      <c r="JJB26" s="1117"/>
      <c r="JJC26" s="1118"/>
      <c r="JJD26" s="1115"/>
      <c r="JJE26" s="1116"/>
      <c r="JJF26" s="1117"/>
      <c r="JJG26" s="1118"/>
      <c r="JJH26" s="1115"/>
      <c r="JJI26" s="1116"/>
      <c r="JJJ26" s="1117"/>
      <c r="JJK26" s="1118"/>
      <c r="JJL26" s="1115"/>
      <c r="JJM26" s="1116"/>
      <c r="JJN26" s="1117"/>
      <c r="JJO26" s="1118"/>
      <c r="JJP26" s="1115"/>
      <c r="JJQ26" s="1116"/>
      <c r="JJR26" s="1117"/>
      <c r="JJS26" s="1118"/>
      <c r="JJT26" s="1115"/>
      <c r="JJU26" s="1116"/>
      <c r="JJV26" s="1117"/>
      <c r="JJW26" s="1118"/>
      <c r="JJX26" s="1115"/>
      <c r="JJY26" s="1116"/>
      <c r="JJZ26" s="1117"/>
      <c r="JKA26" s="1118"/>
      <c r="JKB26" s="1115"/>
      <c r="JKC26" s="1116"/>
      <c r="JKD26" s="1117"/>
      <c r="JKE26" s="1118"/>
      <c r="JKF26" s="1115"/>
      <c r="JKG26" s="1116"/>
      <c r="JKH26" s="1117"/>
      <c r="JKI26" s="1118"/>
      <c r="JKJ26" s="1115"/>
      <c r="JKK26" s="1116"/>
      <c r="JKL26" s="1117"/>
      <c r="JKM26" s="1118"/>
      <c r="JKN26" s="1115"/>
      <c r="JKO26" s="1116"/>
      <c r="JKP26" s="1117"/>
      <c r="JKQ26" s="1118"/>
      <c r="JKR26" s="1115"/>
      <c r="JKS26" s="1116"/>
      <c r="JKT26" s="1117"/>
      <c r="JKU26" s="1118"/>
      <c r="JKV26" s="1115"/>
      <c r="JKW26" s="1116"/>
      <c r="JKX26" s="1117"/>
      <c r="JKY26" s="1118"/>
      <c r="JKZ26" s="1115"/>
      <c r="JLA26" s="1116"/>
      <c r="JLB26" s="1117"/>
      <c r="JLC26" s="1118"/>
      <c r="JLD26" s="1115"/>
      <c r="JLE26" s="1116"/>
      <c r="JLF26" s="1117"/>
      <c r="JLG26" s="1118"/>
      <c r="JLH26" s="1115"/>
      <c r="JLI26" s="1116"/>
      <c r="JLJ26" s="1117"/>
      <c r="JLK26" s="1118"/>
      <c r="JLL26" s="1115"/>
      <c r="JLM26" s="1116"/>
      <c r="JLN26" s="1117"/>
      <c r="JLO26" s="1118"/>
      <c r="JLP26" s="1115"/>
      <c r="JLQ26" s="1116"/>
      <c r="JLR26" s="1117"/>
      <c r="JLS26" s="1118"/>
      <c r="JLT26" s="1115"/>
      <c r="JLU26" s="1116"/>
      <c r="JLV26" s="1117"/>
      <c r="JLW26" s="1118"/>
      <c r="JLX26" s="1115"/>
      <c r="JLY26" s="1116"/>
      <c r="JLZ26" s="1117"/>
      <c r="JMA26" s="1118"/>
      <c r="JMB26" s="1115"/>
      <c r="JMC26" s="1116"/>
      <c r="JMD26" s="1117"/>
      <c r="JME26" s="1118"/>
      <c r="JMF26" s="1115"/>
      <c r="JMG26" s="1116"/>
      <c r="JMH26" s="1117"/>
      <c r="JMI26" s="1118"/>
      <c r="JMJ26" s="1115"/>
      <c r="JMK26" s="1116"/>
      <c r="JML26" s="1117"/>
      <c r="JMM26" s="1118"/>
      <c r="JMN26" s="1115"/>
      <c r="JMO26" s="1116"/>
      <c r="JMP26" s="1117"/>
      <c r="JMQ26" s="1118"/>
      <c r="JMR26" s="1115"/>
      <c r="JMS26" s="1116"/>
      <c r="JMT26" s="1117"/>
      <c r="JMU26" s="1118"/>
      <c r="JMV26" s="1115"/>
      <c r="JMW26" s="1116"/>
      <c r="JMX26" s="1117"/>
      <c r="JMY26" s="1118"/>
      <c r="JMZ26" s="1115"/>
      <c r="JNA26" s="1116"/>
      <c r="JNB26" s="1117"/>
      <c r="JNC26" s="1118"/>
      <c r="JND26" s="1115"/>
      <c r="JNE26" s="1116"/>
      <c r="JNF26" s="1117"/>
      <c r="JNG26" s="1118"/>
      <c r="JNH26" s="1115"/>
      <c r="JNI26" s="1116"/>
      <c r="JNJ26" s="1117"/>
      <c r="JNK26" s="1118"/>
      <c r="JNL26" s="1115"/>
      <c r="JNM26" s="1116"/>
      <c r="JNN26" s="1117"/>
      <c r="JNO26" s="1118"/>
      <c r="JNP26" s="1115"/>
      <c r="JNQ26" s="1116"/>
      <c r="JNR26" s="1117"/>
      <c r="JNS26" s="1118"/>
      <c r="JNT26" s="1115"/>
      <c r="JNU26" s="1116"/>
      <c r="JNV26" s="1117"/>
      <c r="JNW26" s="1118"/>
      <c r="JNX26" s="1115"/>
      <c r="JNY26" s="1116"/>
      <c r="JNZ26" s="1117"/>
      <c r="JOA26" s="1118"/>
      <c r="JOB26" s="1115"/>
      <c r="JOC26" s="1116"/>
      <c r="JOD26" s="1117"/>
      <c r="JOE26" s="1118"/>
      <c r="JOF26" s="1115"/>
      <c r="JOG26" s="1116"/>
      <c r="JOH26" s="1117"/>
      <c r="JOI26" s="1118"/>
      <c r="JOJ26" s="1115"/>
      <c r="JOK26" s="1116"/>
      <c r="JOL26" s="1117"/>
      <c r="JOM26" s="1118"/>
      <c r="JON26" s="1115"/>
      <c r="JOO26" s="1116"/>
      <c r="JOP26" s="1117"/>
      <c r="JOQ26" s="1118"/>
      <c r="JOR26" s="1115"/>
      <c r="JOS26" s="1116"/>
      <c r="JOT26" s="1117"/>
      <c r="JOU26" s="1118"/>
      <c r="JOV26" s="1115"/>
      <c r="JOW26" s="1116"/>
      <c r="JOX26" s="1117"/>
      <c r="JOY26" s="1118"/>
      <c r="JOZ26" s="1115"/>
      <c r="JPA26" s="1116"/>
      <c r="JPB26" s="1117"/>
      <c r="JPC26" s="1118"/>
      <c r="JPD26" s="1115"/>
      <c r="JPE26" s="1116"/>
      <c r="JPF26" s="1117"/>
      <c r="JPG26" s="1118"/>
      <c r="JPH26" s="1115"/>
      <c r="JPI26" s="1116"/>
      <c r="JPJ26" s="1117"/>
      <c r="JPK26" s="1118"/>
      <c r="JPL26" s="1115"/>
      <c r="JPM26" s="1116"/>
      <c r="JPN26" s="1117"/>
      <c r="JPO26" s="1118"/>
      <c r="JPP26" s="1115"/>
      <c r="JPQ26" s="1116"/>
      <c r="JPR26" s="1117"/>
      <c r="JPS26" s="1118"/>
      <c r="JPT26" s="1115"/>
      <c r="JPU26" s="1116"/>
      <c r="JPV26" s="1117"/>
      <c r="JPW26" s="1118"/>
      <c r="JPX26" s="1115"/>
      <c r="JPY26" s="1116"/>
      <c r="JPZ26" s="1117"/>
      <c r="JQA26" s="1118"/>
      <c r="JQB26" s="1115"/>
      <c r="JQC26" s="1116"/>
      <c r="JQD26" s="1117"/>
      <c r="JQE26" s="1118"/>
      <c r="JQF26" s="1115"/>
      <c r="JQG26" s="1116"/>
      <c r="JQH26" s="1117"/>
      <c r="JQI26" s="1118"/>
      <c r="JQJ26" s="1115"/>
      <c r="JQK26" s="1116"/>
      <c r="JQL26" s="1117"/>
      <c r="JQM26" s="1118"/>
      <c r="JQN26" s="1115"/>
      <c r="JQO26" s="1116"/>
      <c r="JQP26" s="1117"/>
      <c r="JQQ26" s="1118"/>
      <c r="JQR26" s="1115"/>
      <c r="JQS26" s="1116"/>
      <c r="JQT26" s="1117"/>
      <c r="JQU26" s="1118"/>
      <c r="JQV26" s="1115"/>
      <c r="JQW26" s="1116"/>
      <c r="JQX26" s="1117"/>
      <c r="JQY26" s="1118"/>
      <c r="JQZ26" s="1115"/>
      <c r="JRA26" s="1116"/>
      <c r="JRB26" s="1117"/>
      <c r="JRC26" s="1118"/>
      <c r="JRD26" s="1115"/>
      <c r="JRE26" s="1116"/>
      <c r="JRF26" s="1117"/>
      <c r="JRG26" s="1118"/>
      <c r="JRH26" s="1115"/>
      <c r="JRI26" s="1116"/>
      <c r="JRJ26" s="1117"/>
      <c r="JRK26" s="1118"/>
      <c r="JRL26" s="1115"/>
      <c r="JRM26" s="1116"/>
      <c r="JRN26" s="1117"/>
      <c r="JRO26" s="1118"/>
      <c r="JRP26" s="1115"/>
      <c r="JRQ26" s="1116"/>
      <c r="JRR26" s="1117"/>
      <c r="JRS26" s="1118"/>
      <c r="JRT26" s="1115"/>
      <c r="JRU26" s="1116"/>
      <c r="JRV26" s="1117"/>
      <c r="JRW26" s="1118"/>
      <c r="JRX26" s="1115"/>
      <c r="JRY26" s="1116"/>
      <c r="JRZ26" s="1117"/>
      <c r="JSA26" s="1118"/>
      <c r="JSB26" s="1115"/>
      <c r="JSC26" s="1116"/>
      <c r="JSD26" s="1117"/>
      <c r="JSE26" s="1118"/>
      <c r="JSF26" s="1115"/>
      <c r="JSG26" s="1116"/>
      <c r="JSH26" s="1117"/>
      <c r="JSI26" s="1118"/>
      <c r="JSJ26" s="1115"/>
      <c r="JSK26" s="1116"/>
      <c r="JSL26" s="1117"/>
      <c r="JSM26" s="1118"/>
      <c r="JSN26" s="1115"/>
      <c r="JSO26" s="1116"/>
      <c r="JSP26" s="1117"/>
      <c r="JSQ26" s="1118"/>
      <c r="JSR26" s="1115"/>
      <c r="JSS26" s="1116"/>
      <c r="JST26" s="1117"/>
      <c r="JSU26" s="1118"/>
      <c r="JSV26" s="1115"/>
      <c r="JSW26" s="1116"/>
      <c r="JSX26" s="1117"/>
      <c r="JSY26" s="1118"/>
      <c r="JSZ26" s="1115"/>
      <c r="JTA26" s="1116"/>
      <c r="JTB26" s="1117"/>
      <c r="JTC26" s="1118"/>
      <c r="JTD26" s="1115"/>
      <c r="JTE26" s="1116"/>
      <c r="JTF26" s="1117"/>
      <c r="JTG26" s="1118"/>
      <c r="JTH26" s="1115"/>
      <c r="JTI26" s="1116"/>
      <c r="JTJ26" s="1117"/>
      <c r="JTK26" s="1118"/>
      <c r="JTL26" s="1115"/>
      <c r="JTM26" s="1116"/>
      <c r="JTN26" s="1117"/>
      <c r="JTO26" s="1118"/>
      <c r="JTP26" s="1115"/>
      <c r="JTQ26" s="1116"/>
      <c r="JTR26" s="1117"/>
      <c r="JTS26" s="1118"/>
      <c r="JTT26" s="1115"/>
      <c r="JTU26" s="1116"/>
      <c r="JTV26" s="1117"/>
      <c r="JTW26" s="1118"/>
      <c r="JTX26" s="1115"/>
      <c r="JTY26" s="1116"/>
      <c r="JTZ26" s="1117"/>
      <c r="JUA26" s="1118"/>
      <c r="JUB26" s="1115"/>
      <c r="JUC26" s="1116"/>
      <c r="JUD26" s="1117"/>
      <c r="JUE26" s="1118"/>
      <c r="JUF26" s="1115"/>
      <c r="JUG26" s="1116"/>
      <c r="JUH26" s="1117"/>
      <c r="JUI26" s="1118"/>
      <c r="JUJ26" s="1115"/>
      <c r="JUK26" s="1116"/>
      <c r="JUL26" s="1117"/>
      <c r="JUM26" s="1118"/>
      <c r="JUN26" s="1115"/>
      <c r="JUO26" s="1116"/>
      <c r="JUP26" s="1117"/>
      <c r="JUQ26" s="1118"/>
      <c r="JUR26" s="1115"/>
      <c r="JUS26" s="1116"/>
      <c r="JUT26" s="1117"/>
      <c r="JUU26" s="1118"/>
      <c r="JUV26" s="1115"/>
      <c r="JUW26" s="1116"/>
      <c r="JUX26" s="1117"/>
      <c r="JUY26" s="1118"/>
      <c r="JUZ26" s="1115"/>
      <c r="JVA26" s="1116"/>
      <c r="JVB26" s="1117"/>
      <c r="JVC26" s="1118"/>
      <c r="JVD26" s="1115"/>
      <c r="JVE26" s="1116"/>
      <c r="JVF26" s="1117"/>
      <c r="JVG26" s="1118"/>
      <c r="JVH26" s="1115"/>
      <c r="JVI26" s="1116"/>
      <c r="JVJ26" s="1117"/>
      <c r="JVK26" s="1118"/>
      <c r="JVL26" s="1115"/>
      <c r="JVM26" s="1116"/>
      <c r="JVN26" s="1117"/>
      <c r="JVO26" s="1118"/>
      <c r="JVP26" s="1115"/>
      <c r="JVQ26" s="1116"/>
      <c r="JVR26" s="1117"/>
      <c r="JVS26" s="1118"/>
      <c r="JVT26" s="1115"/>
      <c r="JVU26" s="1116"/>
      <c r="JVV26" s="1117"/>
      <c r="JVW26" s="1118"/>
      <c r="JVX26" s="1115"/>
      <c r="JVY26" s="1116"/>
      <c r="JVZ26" s="1117"/>
      <c r="JWA26" s="1118"/>
      <c r="JWB26" s="1115"/>
      <c r="JWC26" s="1116"/>
      <c r="JWD26" s="1117"/>
      <c r="JWE26" s="1118"/>
      <c r="JWF26" s="1115"/>
      <c r="JWG26" s="1116"/>
      <c r="JWH26" s="1117"/>
      <c r="JWI26" s="1118"/>
      <c r="JWJ26" s="1115"/>
      <c r="JWK26" s="1116"/>
      <c r="JWL26" s="1117"/>
      <c r="JWM26" s="1118"/>
      <c r="JWN26" s="1115"/>
      <c r="JWO26" s="1116"/>
      <c r="JWP26" s="1117"/>
      <c r="JWQ26" s="1118"/>
      <c r="JWR26" s="1115"/>
      <c r="JWS26" s="1116"/>
      <c r="JWT26" s="1117"/>
      <c r="JWU26" s="1118"/>
      <c r="JWV26" s="1115"/>
      <c r="JWW26" s="1116"/>
      <c r="JWX26" s="1117"/>
      <c r="JWY26" s="1118"/>
      <c r="JWZ26" s="1115"/>
      <c r="JXA26" s="1116"/>
      <c r="JXB26" s="1117"/>
      <c r="JXC26" s="1118"/>
      <c r="JXD26" s="1115"/>
      <c r="JXE26" s="1116"/>
      <c r="JXF26" s="1117"/>
      <c r="JXG26" s="1118"/>
      <c r="JXH26" s="1115"/>
      <c r="JXI26" s="1116"/>
      <c r="JXJ26" s="1117"/>
      <c r="JXK26" s="1118"/>
      <c r="JXL26" s="1115"/>
      <c r="JXM26" s="1116"/>
      <c r="JXN26" s="1117"/>
      <c r="JXO26" s="1118"/>
      <c r="JXP26" s="1115"/>
      <c r="JXQ26" s="1116"/>
      <c r="JXR26" s="1117"/>
      <c r="JXS26" s="1118"/>
      <c r="JXT26" s="1115"/>
      <c r="JXU26" s="1116"/>
      <c r="JXV26" s="1117"/>
      <c r="JXW26" s="1118"/>
      <c r="JXX26" s="1115"/>
      <c r="JXY26" s="1116"/>
      <c r="JXZ26" s="1117"/>
      <c r="JYA26" s="1118"/>
      <c r="JYB26" s="1115"/>
      <c r="JYC26" s="1116"/>
      <c r="JYD26" s="1117"/>
      <c r="JYE26" s="1118"/>
      <c r="JYF26" s="1115"/>
      <c r="JYG26" s="1116"/>
      <c r="JYH26" s="1117"/>
      <c r="JYI26" s="1118"/>
      <c r="JYJ26" s="1115"/>
      <c r="JYK26" s="1116"/>
      <c r="JYL26" s="1117"/>
      <c r="JYM26" s="1118"/>
      <c r="JYN26" s="1115"/>
      <c r="JYO26" s="1116"/>
      <c r="JYP26" s="1117"/>
      <c r="JYQ26" s="1118"/>
      <c r="JYR26" s="1115"/>
      <c r="JYS26" s="1116"/>
      <c r="JYT26" s="1117"/>
      <c r="JYU26" s="1118"/>
      <c r="JYV26" s="1115"/>
      <c r="JYW26" s="1116"/>
      <c r="JYX26" s="1117"/>
      <c r="JYY26" s="1118"/>
      <c r="JYZ26" s="1115"/>
      <c r="JZA26" s="1116"/>
      <c r="JZB26" s="1117"/>
      <c r="JZC26" s="1118"/>
      <c r="JZD26" s="1115"/>
      <c r="JZE26" s="1116"/>
      <c r="JZF26" s="1117"/>
      <c r="JZG26" s="1118"/>
      <c r="JZH26" s="1115"/>
      <c r="JZI26" s="1116"/>
      <c r="JZJ26" s="1117"/>
      <c r="JZK26" s="1118"/>
      <c r="JZL26" s="1115"/>
      <c r="JZM26" s="1116"/>
      <c r="JZN26" s="1117"/>
      <c r="JZO26" s="1118"/>
      <c r="JZP26" s="1115"/>
      <c r="JZQ26" s="1116"/>
      <c r="JZR26" s="1117"/>
      <c r="JZS26" s="1118"/>
      <c r="JZT26" s="1115"/>
      <c r="JZU26" s="1116"/>
      <c r="JZV26" s="1117"/>
      <c r="JZW26" s="1118"/>
      <c r="JZX26" s="1115"/>
      <c r="JZY26" s="1116"/>
      <c r="JZZ26" s="1117"/>
      <c r="KAA26" s="1118"/>
      <c r="KAB26" s="1115"/>
      <c r="KAC26" s="1116"/>
      <c r="KAD26" s="1117"/>
      <c r="KAE26" s="1118"/>
      <c r="KAF26" s="1115"/>
      <c r="KAG26" s="1116"/>
      <c r="KAH26" s="1117"/>
      <c r="KAI26" s="1118"/>
      <c r="KAJ26" s="1115"/>
      <c r="KAK26" s="1116"/>
      <c r="KAL26" s="1117"/>
      <c r="KAM26" s="1118"/>
      <c r="KAN26" s="1115"/>
      <c r="KAO26" s="1116"/>
      <c r="KAP26" s="1117"/>
      <c r="KAQ26" s="1118"/>
      <c r="KAR26" s="1115"/>
      <c r="KAS26" s="1116"/>
      <c r="KAT26" s="1117"/>
      <c r="KAU26" s="1118"/>
      <c r="KAV26" s="1115"/>
      <c r="KAW26" s="1116"/>
      <c r="KAX26" s="1117"/>
      <c r="KAY26" s="1118"/>
      <c r="KAZ26" s="1115"/>
      <c r="KBA26" s="1116"/>
      <c r="KBB26" s="1117"/>
      <c r="KBC26" s="1118"/>
      <c r="KBD26" s="1115"/>
      <c r="KBE26" s="1116"/>
      <c r="KBF26" s="1117"/>
      <c r="KBG26" s="1118"/>
      <c r="KBH26" s="1115"/>
      <c r="KBI26" s="1116"/>
      <c r="KBJ26" s="1117"/>
      <c r="KBK26" s="1118"/>
      <c r="KBL26" s="1115"/>
      <c r="KBM26" s="1116"/>
      <c r="KBN26" s="1117"/>
      <c r="KBO26" s="1118"/>
      <c r="KBP26" s="1115"/>
      <c r="KBQ26" s="1116"/>
      <c r="KBR26" s="1117"/>
      <c r="KBS26" s="1118"/>
      <c r="KBT26" s="1115"/>
      <c r="KBU26" s="1116"/>
      <c r="KBV26" s="1117"/>
      <c r="KBW26" s="1118"/>
      <c r="KBX26" s="1115"/>
      <c r="KBY26" s="1116"/>
      <c r="KBZ26" s="1117"/>
      <c r="KCA26" s="1118"/>
      <c r="KCB26" s="1115"/>
      <c r="KCC26" s="1116"/>
      <c r="KCD26" s="1117"/>
      <c r="KCE26" s="1118"/>
      <c r="KCF26" s="1115"/>
      <c r="KCG26" s="1116"/>
      <c r="KCH26" s="1117"/>
      <c r="KCI26" s="1118"/>
      <c r="KCJ26" s="1115"/>
      <c r="KCK26" s="1116"/>
      <c r="KCL26" s="1117"/>
      <c r="KCM26" s="1118"/>
      <c r="KCN26" s="1115"/>
      <c r="KCO26" s="1116"/>
      <c r="KCP26" s="1117"/>
      <c r="KCQ26" s="1118"/>
      <c r="KCR26" s="1115"/>
      <c r="KCS26" s="1116"/>
      <c r="KCT26" s="1117"/>
      <c r="KCU26" s="1118"/>
      <c r="KCV26" s="1115"/>
      <c r="KCW26" s="1116"/>
      <c r="KCX26" s="1117"/>
      <c r="KCY26" s="1118"/>
      <c r="KCZ26" s="1115"/>
      <c r="KDA26" s="1116"/>
      <c r="KDB26" s="1117"/>
      <c r="KDC26" s="1118"/>
      <c r="KDD26" s="1115"/>
      <c r="KDE26" s="1116"/>
      <c r="KDF26" s="1117"/>
      <c r="KDG26" s="1118"/>
      <c r="KDH26" s="1115"/>
      <c r="KDI26" s="1116"/>
      <c r="KDJ26" s="1117"/>
      <c r="KDK26" s="1118"/>
      <c r="KDL26" s="1115"/>
      <c r="KDM26" s="1116"/>
      <c r="KDN26" s="1117"/>
      <c r="KDO26" s="1118"/>
      <c r="KDP26" s="1115"/>
      <c r="KDQ26" s="1116"/>
      <c r="KDR26" s="1117"/>
      <c r="KDS26" s="1118"/>
      <c r="KDT26" s="1115"/>
      <c r="KDU26" s="1116"/>
      <c r="KDV26" s="1117"/>
      <c r="KDW26" s="1118"/>
      <c r="KDX26" s="1115"/>
      <c r="KDY26" s="1116"/>
      <c r="KDZ26" s="1117"/>
      <c r="KEA26" s="1118"/>
      <c r="KEB26" s="1115"/>
      <c r="KEC26" s="1116"/>
      <c r="KED26" s="1117"/>
      <c r="KEE26" s="1118"/>
      <c r="KEF26" s="1115"/>
      <c r="KEG26" s="1116"/>
      <c r="KEH26" s="1117"/>
      <c r="KEI26" s="1118"/>
      <c r="KEJ26" s="1115"/>
      <c r="KEK26" s="1116"/>
      <c r="KEL26" s="1117"/>
      <c r="KEM26" s="1118"/>
      <c r="KEN26" s="1115"/>
      <c r="KEO26" s="1116"/>
      <c r="KEP26" s="1117"/>
      <c r="KEQ26" s="1118"/>
      <c r="KER26" s="1115"/>
      <c r="KES26" s="1116"/>
      <c r="KET26" s="1117"/>
      <c r="KEU26" s="1118"/>
      <c r="KEV26" s="1115"/>
      <c r="KEW26" s="1116"/>
      <c r="KEX26" s="1117"/>
      <c r="KEY26" s="1118"/>
      <c r="KEZ26" s="1115"/>
      <c r="KFA26" s="1116"/>
      <c r="KFB26" s="1117"/>
      <c r="KFC26" s="1118"/>
      <c r="KFD26" s="1115"/>
      <c r="KFE26" s="1116"/>
      <c r="KFF26" s="1117"/>
      <c r="KFG26" s="1118"/>
      <c r="KFH26" s="1115"/>
      <c r="KFI26" s="1116"/>
      <c r="KFJ26" s="1117"/>
      <c r="KFK26" s="1118"/>
      <c r="KFL26" s="1115"/>
      <c r="KFM26" s="1116"/>
      <c r="KFN26" s="1117"/>
      <c r="KFO26" s="1118"/>
      <c r="KFP26" s="1115"/>
      <c r="KFQ26" s="1116"/>
      <c r="KFR26" s="1117"/>
      <c r="KFS26" s="1118"/>
      <c r="KFT26" s="1115"/>
      <c r="KFU26" s="1116"/>
      <c r="KFV26" s="1117"/>
      <c r="KFW26" s="1118"/>
      <c r="KFX26" s="1115"/>
      <c r="KFY26" s="1116"/>
      <c r="KFZ26" s="1117"/>
      <c r="KGA26" s="1118"/>
      <c r="KGB26" s="1115"/>
      <c r="KGC26" s="1116"/>
      <c r="KGD26" s="1117"/>
      <c r="KGE26" s="1118"/>
      <c r="KGF26" s="1115"/>
      <c r="KGG26" s="1116"/>
      <c r="KGH26" s="1117"/>
      <c r="KGI26" s="1118"/>
      <c r="KGJ26" s="1115"/>
      <c r="KGK26" s="1116"/>
      <c r="KGL26" s="1117"/>
      <c r="KGM26" s="1118"/>
      <c r="KGN26" s="1115"/>
      <c r="KGO26" s="1116"/>
      <c r="KGP26" s="1117"/>
      <c r="KGQ26" s="1118"/>
      <c r="KGR26" s="1115"/>
      <c r="KGS26" s="1116"/>
      <c r="KGT26" s="1117"/>
      <c r="KGU26" s="1118"/>
      <c r="KGV26" s="1115"/>
      <c r="KGW26" s="1116"/>
      <c r="KGX26" s="1117"/>
      <c r="KGY26" s="1118"/>
      <c r="KGZ26" s="1115"/>
      <c r="KHA26" s="1116"/>
      <c r="KHB26" s="1117"/>
      <c r="KHC26" s="1118"/>
      <c r="KHD26" s="1115"/>
      <c r="KHE26" s="1116"/>
      <c r="KHF26" s="1117"/>
      <c r="KHG26" s="1118"/>
      <c r="KHH26" s="1115"/>
      <c r="KHI26" s="1116"/>
      <c r="KHJ26" s="1117"/>
      <c r="KHK26" s="1118"/>
      <c r="KHL26" s="1115"/>
      <c r="KHM26" s="1116"/>
      <c r="KHN26" s="1117"/>
      <c r="KHO26" s="1118"/>
      <c r="KHP26" s="1115"/>
      <c r="KHQ26" s="1116"/>
      <c r="KHR26" s="1117"/>
      <c r="KHS26" s="1118"/>
      <c r="KHT26" s="1115"/>
      <c r="KHU26" s="1116"/>
      <c r="KHV26" s="1117"/>
      <c r="KHW26" s="1118"/>
      <c r="KHX26" s="1115"/>
      <c r="KHY26" s="1116"/>
      <c r="KHZ26" s="1117"/>
      <c r="KIA26" s="1118"/>
      <c r="KIB26" s="1115"/>
      <c r="KIC26" s="1116"/>
      <c r="KID26" s="1117"/>
      <c r="KIE26" s="1118"/>
      <c r="KIF26" s="1115"/>
      <c r="KIG26" s="1116"/>
      <c r="KIH26" s="1117"/>
      <c r="KII26" s="1118"/>
      <c r="KIJ26" s="1115"/>
      <c r="KIK26" s="1116"/>
      <c r="KIL26" s="1117"/>
      <c r="KIM26" s="1118"/>
      <c r="KIN26" s="1115"/>
      <c r="KIO26" s="1116"/>
      <c r="KIP26" s="1117"/>
      <c r="KIQ26" s="1118"/>
      <c r="KIR26" s="1115"/>
      <c r="KIS26" s="1116"/>
      <c r="KIT26" s="1117"/>
      <c r="KIU26" s="1118"/>
      <c r="KIV26" s="1115"/>
      <c r="KIW26" s="1116"/>
      <c r="KIX26" s="1117"/>
      <c r="KIY26" s="1118"/>
      <c r="KIZ26" s="1115"/>
      <c r="KJA26" s="1116"/>
      <c r="KJB26" s="1117"/>
      <c r="KJC26" s="1118"/>
      <c r="KJD26" s="1115"/>
      <c r="KJE26" s="1116"/>
      <c r="KJF26" s="1117"/>
      <c r="KJG26" s="1118"/>
      <c r="KJH26" s="1115"/>
      <c r="KJI26" s="1116"/>
      <c r="KJJ26" s="1117"/>
      <c r="KJK26" s="1118"/>
      <c r="KJL26" s="1115"/>
      <c r="KJM26" s="1116"/>
      <c r="KJN26" s="1117"/>
      <c r="KJO26" s="1118"/>
      <c r="KJP26" s="1115"/>
      <c r="KJQ26" s="1116"/>
      <c r="KJR26" s="1117"/>
      <c r="KJS26" s="1118"/>
      <c r="KJT26" s="1115"/>
      <c r="KJU26" s="1116"/>
      <c r="KJV26" s="1117"/>
      <c r="KJW26" s="1118"/>
      <c r="KJX26" s="1115"/>
      <c r="KJY26" s="1116"/>
      <c r="KJZ26" s="1117"/>
      <c r="KKA26" s="1118"/>
      <c r="KKB26" s="1115"/>
      <c r="KKC26" s="1116"/>
      <c r="KKD26" s="1117"/>
      <c r="KKE26" s="1118"/>
      <c r="KKF26" s="1115"/>
      <c r="KKG26" s="1116"/>
      <c r="KKH26" s="1117"/>
      <c r="KKI26" s="1118"/>
      <c r="KKJ26" s="1115"/>
      <c r="KKK26" s="1116"/>
      <c r="KKL26" s="1117"/>
      <c r="KKM26" s="1118"/>
      <c r="KKN26" s="1115"/>
      <c r="KKO26" s="1116"/>
      <c r="KKP26" s="1117"/>
      <c r="KKQ26" s="1118"/>
      <c r="KKR26" s="1115"/>
      <c r="KKS26" s="1116"/>
      <c r="KKT26" s="1117"/>
      <c r="KKU26" s="1118"/>
      <c r="KKV26" s="1115"/>
      <c r="KKW26" s="1116"/>
      <c r="KKX26" s="1117"/>
      <c r="KKY26" s="1118"/>
      <c r="KKZ26" s="1115"/>
      <c r="KLA26" s="1116"/>
      <c r="KLB26" s="1117"/>
      <c r="KLC26" s="1118"/>
      <c r="KLD26" s="1115"/>
      <c r="KLE26" s="1116"/>
      <c r="KLF26" s="1117"/>
      <c r="KLG26" s="1118"/>
      <c r="KLH26" s="1115"/>
      <c r="KLI26" s="1116"/>
      <c r="KLJ26" s="1117"/>
      <c r="KLK26" s="1118"/>
      <c r="KLL26" s="1115"/>
      <c r="KLM26" s="1116"/>
      <c r="KLN26" s="1117"/>
      <c r="KLO26" s="1118"/>
      <c r="KLP26" s="1115"/>
      <c r="KLQ26" s="1116"/>
      <c r="KLR26" s="1117"/>
      <c r="KLS26" s="1118"/>
      <c r="KLT26" s="1115"/>
      <c r="KLU26" s="1116"/>
      <c r="KLV26" s="1117"/>
      <c r="KLW26" s="1118"/>
      <c r="KLX26" s="1115"/>
      <c r="KLY26" s="1116"/>
      <c r="KLZ26" s="1117"/>
      <c r="KMA26" s="1118"/>
      <c r="KMB26" s="1115"/>
      <c r="KMC26" s="1116"/>
      <c r="KMD26" s="1117"/>
      <c r="KME26" s="1118"/>
      <c r="KMF26" s="1115"/>
      <c r="KMG26" s="1116"/>
      <c r="KMH26" s="1117"/>
      <c r="KMI26" s="1118"/>
      <c r="KMJ26" s="1115"/>
      <c r="KMK26" s="1116"/>
      <c r="KML26" s="1117"/>
      <c r="KMM26" s="1118"/>
      <c r="KMN26" s="1115"/>
      <c r="KMO26" s="1116"/>
      <c r="KMP26" s="1117"/>
      <c r="KMQ26" s="1118"/>
      <c r="KMR26" s="1115"/>
      <c r="KMS26" s="1116"/>
      <c r="KMT26" s="1117"/>
      <c r="KMU26" s="1118"/>
      <c r="KMV26" s="1115"/>
      <c r="KMW26" s="1116"/>
      <c r="KMX26" s="1117"/>
      <c r="KMY26" s="1118"/>
      <c r="KMZ26" s="1115"/>
      <c r="KNA26" s="1116"/>
      <c r="KNB26" s="1117"/>
      <c r="KNC26" s="1118"/>
      <c r="KND26" s="1115"/>
      <c r="KNE26" s="1116"/>
      <c r="KNF26" s="1117"/>
      <c r="KNG26" s="1118"/>
      <c r="KNH26" s="1115"/>
      <c r="KNI26" s="1116"/>
      <c r="KNJ26" s="1117"/>
      <c r="KNK26" s="1118"/>
      <c r="KNL26" s="1115"/>
      <c r="KNM26" s="1116"/>
      <c r="KNN26" s="1117"/>
      <c r="KNO26" s="1118"/>
      <c r="KNP26" s="1115"/>
      <c r="KNQ26" s="1116"/>
      <c r="KNR26" s="1117"/>
      <c r="KNS26" s="1118"/>
      <c r="KNT26" s="1115"/>
      <c r="KNU26" s="1116"/>
      <c r="KNV26" s="1117"/>
      <c r="KNW26" s="1118"/>
      <c r="KNX26" s="1115"/>
      <c r="KNY26" s="1116"/>
      <c r="KNZ26" s="1117"/>
      <c r="KOA26" s="1118"/>
      <c r="KOB26" s="1115"/>
      <c r="KOC26" s="1116"/>
      <c r="KOD26" s="1117"/>
      <c r="KOE26" s="1118"/>
      <c r="KOF26" s="1115"/>
      <c r="KOG26" s="1116"/>
      <c r="KOH26" s="1117"/>
      <c r="KOI26" s="1118"/>
      <c r="KOJ26" s="1115"/>
      <c r="KOK26" s="1116"/>
      <c r="KOL26" s="1117"/>
      <c r="KOM26" s="1118"/>
      <c r="KON26" s="1115"/>
      <c r="KOO26" s="1116"/>
      <c r="KOP26" s="1117"/>
      <c r="KOQ26" s="1118"/>
      <c r="KOR26" s="1115"/>
      <c r="KOS26" s="1116"/>
      <c r="KOT26" s="1117"/>
      <c r="KOU26" s="1118"/>
      <c r="KOV26" s="1115"/>
      <c r="KOW26" s="1116"/>
      <c r="KOX26" s="1117"/>
      <c r="KOY26" s="1118"/>
      <c r="KOZ26" s="1115"/>
      <c r="KPA26" s="1116"/>
      <c r="KPB26" s="1117"/>
      <c r="KPC26" s="1118"/>
      <c r="KPD26" s="1115"/>
      <c r="KPE26" s="1116"/>
      <c r="KPF26" s="1117"/>
      <c r="KPG26" s="1118"/>
      <c r="KPH26" s="1115"/>
      <c r="KPI26" s="1116"/>
      <c r="KPJ26" s="1117"/>
      <c r="KPK26" s="1118"/>
      <c r="KPL26" s="1115"/>
      <c r="KPM26" s="1116"/>
      <c r="KPN26" s="1117"/>
      <c r="KPO26" s="1118"/>
      <c r="KPP26" s="1115"/>
      <c r="KPQ26" s="1116"/>
      <c r="KPR26" s="1117"/>
      <c r="KPS26" s="1118"/>
      <c r="KPT26" s="1115"/>
      <c r="KPU26" s="1116"/>
      <c r="KPV26" s="1117"/>
      <c r="KPW26" s="1118"/>
      <c r="KPX26" s="1115"/>
      <c r="KPY26" s="1116"/>
      <c r="KPZ26" s="1117"/>
      <c r="KQA26" s="1118"/>
      <c r="KQB26" s="1115"/>
      <c r="KQC26" s="1116"/>
      <c r="KQD26" s="1117"/>
      <c r="KQE26" s="1118"/>
      <c r="KQF26" s="1115"/>
      <c r="KQG26" s="1116"/>
      <c r="KQH26" s="1117"/>
      <c r="KQI26" s="1118"/>
      <c r="KQJ26" s="1115"/>
      <c r="KQK26" s="1116"/>
      <c r="KQL26" s="1117"/>
      <c r="KQM26" s="1118"/>
      <c r="KQN26" s="1115"/>
      <c r="KQO26" s="1116"/>
      <c r="KQP26" s="1117"/>
      <c r="KQQ26" s="1118"/>
      <c r="KQR26" s="1115"/>
      <c r="KQS26" s="1116"/>
      <c r="KQT26" s="1117"/>
      <c r="KQU26" s="1118"/>
      <c r="KQV26" s="1115"/>
      <c r="KQW26" s="1116"/>
      <c r="KQX26" s="1117"/>
      <c r="KQY26" s="1118"/>
      <c r="KQZ26" s="1115"/>
      <c r="KRA26" s="1116"/>
      <c r="KRB26" s="1117"/>
      <c r="KRC26" s="1118"/>
      <c r="KRD26" s="1115"/>
      <c r="KRE26" s="1116"/>
      <c r="KRF26" s="1117"/>
      <c r="KRG26" s="1118"/>
      <c r="KRH26" s="1115"/>
      <c r="KRI26" s="1116"/>
      <c r="KRJ26" s="1117"/>
      <c r="KRK26" s="1118"/>
      <c r="KRL26" s="1115"/>
      <c r="KRM26" s="1116"/>
      <c r="KRN26" s="1117"/>
      <c r="KRO26" s="1118"/>
      <c r="KRP26" s="1115"/>
      <c r="KRQ26" s="1116"/>
      <c r="KRR26" s="1117"/>
      <c r="KRS26" s="1118"/>
      <c r="KRT26" s="1115"/>
      <c r="KRU26" s="1116"/>
      <c r="KRV26" s="1117"/>
      <c r="KRW26" s="1118"/>
      <c r="KRX26" s="1115"/>
      <c r="KRY26" s="1116"/>
      <c r="KRZ26" s="1117"/>
      <c r="KSA26" s="1118"/>
      <c r="KSB26" s="1115"/>
      <c r="KSC26" s="1116"/>
      <c r="KSD26" s="1117"/>
      <c r="KSE26" s="1118"/>
      <c r="KSF26" s="1115"/>
      <c r="KSG26" s="1116"/>
      <c r="KSH26" s="1117"/>
      <c r="KSI26" s="1118"/>
      <c r="KSJ26" s="1115"/>
      <c r="KSK26" s="1116"/>
      <c r="KSL26" s="1117"/>
      <c r="KSM26" s="1118"/>
      <c r="KSN26" s="1115"/>
      <c r="KSO26" s="1116"/>
      <c r="KSP26" s="1117"/>
      <c r="KSQ26" s="1118"/>
      <c r="KSR26" s="1115"/>
      <c r="KSS26" s="1116"/>
      <c r="KST26" s="1117"/>
      <c r="KSU26" s="1118"/>
      <c r="KSV26" s="1115"/>
      <c r="KSW26" s="1116"/>
      <c r="KSX26" s="1117"/>
      <c r="KSY26" s="1118"/>
      <c r="KSZ26" s="1115"/>
      <c r="KTA26" s="1116"/>
      <c r="KTB26" s="1117"/>
      <c r="KTC26" s="1118"/>
      <c r="KTD26" s="1115"/>
      <c r="KTE26" s="1116"/>
      <c r="KTF26" s="1117"/>
      <c r="KTG26" s="1118"/>
      <c r="KTH26" s="1115"/>
      <c r="KTI26" s="1116"/>
      <c r="KTJ26" s="1117"/>
      <c r="KTK26" s="1118"/>
      <c r="KTL26" s="1115"/>
      <c r="KTM26" s="1116"/>
      <c r="KTN26" s="1117"/>
      <c r="KTO26" s="1118"/>
      <c r="KTP26" s="1115"/>
      <c r="KTQ26" s="1116"/>
      <c r="KTR26" s="1117"/>
      <c r="KTS26" s="1118"/>
      <c r="KTT26" s="1115"/>
      <c r="KTU26" s="1116"/>
      <c r="KTV26" s="1117"/>
      <c r="KTW26" s="1118"/>
      <c r="KTX26" s="1115"/>
      <c r="KTY26" s="1116"/>
      <c r="KTZ26" s="1117"/>
      <c r="KUA26" s="1118"/>
      <c r="KUB26" s="1115"/>
      <c r="KUC26" s="1116"/>
      <c r="KUD26" s="1117"/>
      <c r="KUE26" s="1118"/>
      <c r="KUF26" s="1115"/>
      <c r="KUG26" s="1116"/>
      <c r="KUH26" s="1117"/>
      <c r="KUI26" s="1118"/>
      <c r="KUJ26" s="1115"/>
      <c r="KUK26" s="1116"/>
      <c r="KUL26" s="1117"/>
      <c r="KUM26" s="1118"/>
      <c r="KUN26" s="1115"/>
      <c r="KUO26" s="1116"/>
      <c r="KUP26" s="1117"/>
      <c r="KUQ26" s="1118"/>
      <c r="KUR26" s="1115"/>
      <c r="KUS26" s="1116"/>
      <c r="KUT26" s="1117"/>
      <c r="KUU26" s="1118"/>
      <c r="KUV26" s="1115"/>
      <c r="KUW26" s="1116"/>
      <c r="KUX26" s="1117"/>
      <c r="KUY26" s="1118"/>
      <c r="KUZ26" s="1115"/>
      <c r="KVA26" s="1116"/>
      <c r="KVB26" s="1117"/>
      <c r="KVC26" s="1118"/>
      <c r="KVD26" s="1115"/>
      <c r="KVE26" s="1116"/>
      <c r="KVF26" s="1117"/>
      <c r="KVG26" s="1118"/>
      <c r="KVH26" s="1115"/>
      <c r="KVI26" s="1116"/>
      <c r="KVJ26" s="1117"/>
      <c r="KVK26" s="1118"/>
      <c r="KVL26" s="1115"/>
      <c r="KVM26" s="1116"/>
      <c r="KVN26" s="1117"/>
      <c r="KVO26" s="1118"/>
      <c r="KVP26" s="1115"/>
      <c r="KVQ26" s="1116"/>
      <c r="KVR26" s="1117"/>
      <c r="KVS26" s="1118"/>
      <c r="KVT26" s="1115"/>
      <c r="KVU26" s="1116"/>
      <c r="KVV26" s="1117"/>
      <c r="KVW26" s="1118"/>
      <c r="KVX26" s="1115"/>
      <c r="KVY26" s="1116"/>
      <c r="KVZ26" s="1117"/>
      <c r="KWA26" s="1118"/>
      <c r="KWB26" s="1115"/>
      <c r="KWC26" s="1116"/>
      <c r="KWD26" s="1117"/>
      <c r="KWE26" s="1118"/>
      <c r="KWF26" s="1115"/>
      <c r="KWG26" s="1116"/>
      <c r="KWH26" s="1117"/>
      <c r="KWI26" s="1118"/>
      <c r="KWJ26" s="1115"/>
      <c r="KWK26" s="1116"/>
      <c r="KWL26" s="1117"/>
      <c r="KWM26" s="1118"/>
      <c r="KWN26" s="1115"/>
      <c r="KWO26" s="1116"/>
      <c r="KWP26" s="1117"/>
      <c r="KWQ26" s="1118"/>
      <c r="KWR26" s="1115"/>
      <c r="KWS26" s="1116"/>
      <c r="KWT26" s="1117"/>
      <c r="KWU26" s="1118"/>
      <c r="KWV26" s="1115"/>
      <c r="KWW26" s="1116"/>
      <c r="KWX26" s="1117"/>
      <c r="KWY26" s="1118"/>
      <c r="KWZ26" s="1115"/>
      <c r="KXA26" s="1116"/>
      <c r="KXB26" s="1117"/>
      <c r="KXC26" s="1118"/>
      <c r="KXD26" s="1115"/>
      <c r="KXE26" s="1116"/>
      <c r="KXF26" s="1117"/>
      <c r="KXG26" s="1118"/>
      <c r="KXH26" s="1115"/>
      <c r="KXI26" s="1116"/>
      <c r="KXJ26" s="1117"/>
      <c r="KXK26" s="1118"/>
      <c r="KXL26" s="1115"/>
      <c r="KXM26" s="1116"/>
      <c r="KXN26" s="1117"/>
      <c r="KXO26" s="1118"/>
      <c r="KXP26" s="1115"/>
      <c r="KXQ26" s="1116"/>
      <c r="KXR26" s="1117"/>
      <c r="KXS26" s="1118"/>
      <c r="KXT26" s="1115"/>
      <c r="KXU26" s="1116"/>
      <c r="KXV26" s="1117"/>
      <c r="KXW26" s="1118"/>
      <c r="KXX26" s="1115"/>
      <c r="KXY26" s="1116"/>
      <c r="KXZ26" s="1117"/>
      <c r="KYA26" s="1118"/>
      <c r="KYB26" s="1115"/>
      <c r="KYC26" s="1116"/>
      <c r="KYD26" s="1117"/>
      <c r="KYE26" s="1118"/>
      <c r="KYF26" s="1115"/>
      <c r="KYG26" s="1116"/>
      <c r="KYH26" s="1117"/>
      <c r="KYI26" s="1118"/>
      <c r="KYJ26" s="1115"/>
      <c r="KYK26" s="1116"/>
      <c r="KYL26" s="1117"/>
      <c r="KYM26" s="1118"/>
      <c r="KYN26" s="1115"/>
      <c r="KYO26" s="1116"/>
      <c r="KYP26" s="1117"/>
      <c r="KYQ26" s="1118"/>
      <c r="KYR26" s="1115"/>
      <c r="KYS26" s="1116"/>
      <c r="KYT26" s="1117"/>
      <c r="KYU26" s="1118"/>
      <c r="KYV26" s="1115"/>
      <c r="KYW26" s="1116"/>
      <c r="KYX26" s="1117"/>
      <c r="KYY26" s="1118"/>
      <c r="KYZ26" s="1115"/>
      <c r="KZA26" s="1116"/>
      <c r="KZB26" s="1117"/>
      <c r="KZC26" s="1118"/>
      <c r="KZD26" s="1115"/>
      <c r="KZE26" s="1116"/>
      <c r="KZF26" s="1117"/>
      <c r="KZG26" s="1118"/>
      <c r="KZH26" s="1115"/>
      <c r="KZI26" s="1116"/>
      <c r="KZJ26" s="1117"/>
      <c r="KZK26" s="1118"/>
      <c r="KZL26" s="1115"/>
      <c r="KZM26" s="1116"/>
      <c r="KZN26" s="1117"/>
      <c r="KZO26" s="1118"/>
      <c r="KZP26" s="1115"/>
      <c r="KZQ26" s="1116"/>
      <c r="KZR26" s="1117"/>
      <c r="KZS26" s="1118"/>
      <c r="KZT26" s="1115"/>
      <c r="KZU26" s="1116"/>
      <c r="KZV26" s="1117"/>
      <c r="KZW26" s="1118"/>
      <c r="KZX26" s="1115"/>
      <c r="KZY26" s="1116"/>
      <c r="KZZ26" s="1117"/>
      <c r="LAA26" s="1118"/>
      <c r="LAB26" s="1115"/>
      <c r="LAC26" s="1116"/>
      <c r="LAD26" s="1117"/>
      <c r="LAE26" s="1118"/>
      <c r="LAF26" s="1115"/>
      <c r="LAG26" s="1116"/>
      <c r="LAH26" s="1117"/>
      <c r="LAI26" s="1118"/>
      <c r="LAJ26" s="1115"/>
      <c r="LAK26" s="1116"/>
      <c r="LAL26" s="1117"/>
      <c r="LAM26" s="1118"/>
      <c r="LAN26" s="1115"/>
      <c r="LAO26" s="1116"/>
      <c r="LAP26" s="1117"/>
      <c r="LAQ26" s="1118"/>
      <c r="LAR26" s="1115"/>
      <c r="LAS26" s="1116"/>
      <c r="LAT26" s="1117"/>
      <c r="LAU26" s="1118"/>
      <c r="LAV26" s="1115"/>
      <c r="LAW26" s="1116"/>
      <c r="LAX26" s="1117"/>
      <c r="LAY26" s="1118"/>
      <c r="LAZ26" s="1115"/>
      <c r="LBA26" s="1116"/>
      <c r="LBB26" s="1117"/>
      <c r="LBC26" s="1118"/>
      <c r="LBD26" s="1115"/>
      <c r="LBE26" s="1116"/>
      <c r="LBF26" s="1117"/>
      <c r="LBG26" s="1118"/>
      <c r="LBH26" s="1115"/>
      <c r="LBI26" s="1116"/>
      <c r="LBJ26" s="1117"/>
      <c r="LBK26" s="1118"/>
      <c r="LBL26" s="1115"/>
      <c r="LBM26" s="1116"/>
      <c r="LBN26" s="1117"/>
      <c r="LBO26" s="1118"/>
      <c r="LBP26" s="1115"/>
      <c r="LBQ26" s="1116"/>
      <c r="LBR26" s="1117"/>
      <c r="LBS26" s="1118"/>
      <c r="LBT26" s="1115"/>
      <c r="LBU26" s="1116"/>
      <c r="LBV26" s="1117"/>
      <c r="LBW26" s="1118"/>
      <c r="LBX26" s="1115"/>
      <c r="LBY26" s="1116"/>
      <c r="LBZ26" s="1117"/>
      <c r="LCA26" s="1118"/>
      <c r="LCB26" s="1115"/>
      <c r="LCC26" s="1116"/>
      <c r="LCD26" s="1117"/>
      <c r="LCE26" s="1118"/>
      <c r="LCF26" s="1115"/>
      <c r="LCG26" s="1116"/>
      <c r="LCH26" s="1117"/>
      <c r="LCI26" s="1118"/>
      <c r="LCJ26" s="1115"/>
      <c r="LCK26" s="1116"/>
      <c r="LCL26" s="1117"/>
      <c r="LCM26" s="1118"/>
      <c r="LCN26" s="1115"/>
      <c r="LCO26" s="1116"/>
      <c r="LCP26" s="1117"/>
      <c r="LCQ26" s="1118"/>
      <c r="LCR26" s="1115"/>
      <c r="LCS26" s="1116"/>
      <c r="LCT26" s="1117"/>
      <c r="LCU26" s="1118"/>
      <c r="LCV26" s="1115"/>
      <c r="LCW26" s="1116"/>
      <c r="LCX26" s="1117"/>
      <c r="LCY26" s="1118"/>
      <c r="LCZ26" s="1115"/>
      <c r="LDA26" s="1116"/>
      <c r="LDB26" s="1117"/>
      <c r="LDC26" s="1118"/>
      <c r="LDD26" s="1115"/>
      <c r="LDE26" s="1116"/>
      <c r="LDF26" s="1117"/>
      <c r="LDG26" s="1118"/>
      <c r="LDH26" s="1115"/>
      <c r="LDI26" s="1116"/>
      <c r="LDJ26" s="1117"/>
      <c r="LDK26" s="1118"/>
      <c r="LDL26" s="1115"/>
      <c r="LDM26" s="1116"/>
      <c r="LDN26" s="1117"/>
      <c r="LDO26" s="1118"/>
      <c r="LDP26" s="1115"/>
      <c r="LDQ26" s="1116"/>
      <c r="LDR26" s="1117"/>
      <c r="LDS26" s="1118"/>
      <c r="LDT26" s="1115"/>
      <c r="LDU26" s="1116"/>
      <c r="LDV26" s="1117"/>
      <c r="LDW26" s="1118"/>
      <c r="LDX26" s="1115"/>
      <c r="LDY26" s="1116"/>
      <c r="LDZ26" s="1117"/>
      <c r="LEA26" s="1118"/>
      <c r="LEB26" s="1115"/>
      <c r="LEC26" s="1116"/>
      <c r="LED26" s="1117"/>
      <c r="LEE26" s="1118"/>
      <c r="LEF26" s="1115"/>
      <c r="LEG26" s="1116"/>
      <c r="LEH26" s="1117"/>
      <c r="LEI26" s="1118"/>
      <c r="LEJ26" s="1115"/>
      <c r="LEK26" s="1116"/>
      <c r="LEL26" s="1117"/>
      <c r="LEM26" s="1118"/>
      <c r="LEN26" s="1115"/>
      <c r="LEO26" s="1116"/>
      <c r="LEP26" s="1117"/>
      <c r="LEQ26" s="1118"/>
      <c r="LER26" s="1115"/>
      <c r="LES26" s="1116"/>
      <c r="LET26" s="1117"/>
      <c r="LEU26" s="1118"/>
      <c r="LEV26" s="1115"/>
      <c r="LEW26" s="1116"/>
      <c r="LEX26" s="1117"/>
      <c r="LEY26" s="1118"/>
      <c r="LEZ26" s="1115"/>
      <c r="LFA26" s="1116"/>
      <c r="LFB26" s="1117"/>
      <c r="LFC26" s="1118"/>
      <c r="LFD26" s="1115"/>
      <c r="LFE26" s="1116"/>
      <c r="LFF26" s="1117"/>
      <c r="LFG26" s="1118"/>
      <c r="LFH26" s="1115"/>
      <c r="LFI26" s="1116"/>
      <c r="LFJ26" s="1117"/>
      <c r="LFK26" s="1118"/>
      <c r="LFL26" s="1115"/>
      <c r="LFM26" s="1116"/>
      <c r="LFN26" s="1117"/>
      <c r="LFO26" s="1118"/>
      <c r="LFP26" s="1115"/>
      <c r="LFQ26" s="1116"/>
      <c r="LFR26" s="1117"/>
      <c r="LFS26" s="1118"/>
      <c r="LFT26" s="1115"/>
      <c r="LFU26" s="1116"/>
      <c r="LFV26" s="1117"/>
      <c r="LFW26" s="1118"/>
      <c r="LFX26" s="1115"/>
      <c r="LFY26" s="1116"/>
      <c r="LFZ26" s="1117"/>
      <c r="LGA26" s="1118"/>
      <c r="LGB26" s="1115"/>
      <c r="LGC26" s="1116"/>
      <c r="LGD26" s="1117"/>
      <c r="LGE26" s="1118"/>
      <c r="LGF26" s="1115"/>
      <c r="LGG26" s="1116"/>
      <c r="LGH26" s="1117"/>
      <c r="LGI26" s="1118"/>
      <c r="LGJ26" s="1115"/>
      <c r="LGK26" s="1116"/>
      <c r="LGL26" s="1117"/>
      <c r="LGM26" s="1118"/>
      <c r="LGN26" s="1115"/>
      <c r="LGO26" s="1116"/>
      <c r="LGP26" s="1117"/>
      <c r="LGQ26" s="1118"/>
      <c r="LGR26" s="1115"/>
      <c r="LGS26" s="1116"/>
      <c r="LGT26" s="1117"/>
      <c r="LGU26" s="1118"/>
      <c r="LGV26" s="1115"/>
      <c r="LGW26" s="1116"/>
      <c r="LGX26" s="1117"/>
      <c r="LGY26" s="1118"/>
      <c r="LGZ26" s="1115"/>
      <c r="LHA26" s="1116"/>
      <c r="LHB26" s="1117"/>
      <c r="LHC26" s="1118"/>
      <c r="LHD26" s="1115"/>
      <c r="LHE26" s="1116"/>
      <c r="LHF26" s="1117"/>
      <c r="LHG26" s="1118"/>
      <c r="LHH26" s="1115"/>
      <c r="LHI26" s="1116"/>
      <c r="LHJ26" s="1117"/>
      <c r="LHK26" s="1118"/>
      <c r="LHL26" s="1115"/>
      <c r="LHM26" s="1116"/>
      <c r="LHN26" s="1117"/>
      <c r="LHO26" s="1118"/>
      <c r="LHP26" s="1115"/>
      <c r="LHQ26" s="1116"/>
      <c r="LHR26" s="1117"/>
      <c r="LHS26" s="1118"/>
      <c r="LHT26" s="1115"/>
      <c r="LHU26" s="1116"/>
      <c r="LHV26" s="1117"/>
      <c r="LHW26" s="1118"/>
      <c r="LHX26" s="1115"/>
      <c r="LHY26" s="1116"/>
      <c r="LHZ26" s="1117"/>
      <c r="LIA26" s="1118"/>
      <c r="LIB26" s="1115"/>
      <c r="LIC26" s="1116"/>
      <c r="LID26" s="1117"/>
      <c r="LIE26" s="1118"/>
      <c r="LIF26" s="1115"/>
      <c r="LIG26" s="1116"/>
      <c r="LIH26" s="1117"/>
      <c r="LII26" s="1118"/>
      <c r="LIJ26" s="1115"/>
      <c r="LIK26" s="1116"/>
      <c r="LIL26" s="1117"/>
      <c r="LIM26" s="1118"/>
      <c r="LIN26" s="1115"/>
      <c r="LIO26" s="1116"/>
      <c r="LIP26" s="1117"/>
      <c r="LIQ26" s="1118"/>
      <c r="LIR26" s="1115"/>
      <c r="LIS26" s="1116"/>
      <c r="LIT26" s="1117"/>
      <c r="LIU26" s="1118"/>
      <c r="LIV26" s="1115"/>
      <c r="LIW26" s="1116"/>
      <c r="LIX26" s="1117"/>
      <c r="LIY26" s="1118"/>
      <c r="LIZ26" s="1115"/>
      <c r="LJA26" s="1116"/>
      <c r="LJB26" s="1117"/>
      <c r="LJC26" s="1118"/>
      <c r="LJD26" s="1115"/>
      <c r="LJE26" s="1116"/>
      <c r="LJF26" s="1117"/>
      <c r="LJG26" s="1118"/>
      <c r="LJH26" s="1115"/>
      <c r="LJI26" s="1116"/>
      <c r="LJJ26" s="1117"/>
      <c r="LJK26" s="1118"/>
      <c r="LJL26" s="1115"/>
      <c r="LJM26" s="1116"/>
      <c r="LJN26" s="1117"/>
      <c r="LJO26" s="1118"/>
      <c r="LJP26" s="1115"/>
      <c r="LJQ26" s="1116"/>
      <c r="LJR26" s="1117"/>
      <c r="LJS26" s="1118"/>
      <c r="LJT26" s="1115"/>
      <c r="LJU26" s="1116"/>
      <c r="LJV26" s="1117"/>
      <c r="LJW26" s="1118"/>
      <c r="LJX26" s="1115"/>
      <c r="LJY26" s="1116"/>
      <c r="LJZ26" s="1117"/>
      <c r="LKA26" s="1118"/>
      <c r="LKB26" s="1115"/>
      <c r="LKC26" s="1116"/>
      <c r="LKD26" s="1117"/>
      <c r="LKE26" s="1118"/>
      <c r="LKF26" s="1115"/>
      <c r="LKG26" s="1116"/>
      <c r="LKH26" s="1117"/>
      <c r="LKI26" s="1118"/>
      <c r="LKJ26" s="1115"/>
      <c r="LKK26" s="1116"/>
      <c r="LKL26" s="1117"/>
      <c r="LKM26" s="1118"/>
      <c r="LKN26" s="1115"/>
      <c r="LKO26" s="1116"/>
      <c r="LKP26" s="1117"/>
      <c r="LKQ26" s="1118"/>
      <c r="LKR26" s="1115"/>
      <c r="LKS26" s="1116"/>
      <c r="LKT26" s="1117"/>
      <c r="LKU26" s="1118"/>
      <c r="LKV26" s="1115"/>
      <c r="LKW26" s="1116"/>
      <c r="LKX26" s="1117"/>
      <c r="LKY26" s="1118"/>
      <c r="LKZ26" s="1115"/>
      <c r="LLA26" s="1116"/>
      <c r="LLB26" s="1117"/>
      <c r="LLC26" s="1118"/>
      <c r="LLD26" s="1115"/>
      <c r="LLE26" s="1116"/>
      <c r="LLF26" s="1117"/>
      <c r="LLG26" s="1118"/>
      <c r="LLH26" s="1115"/>
      <c r="LLI26" s="1116"/>
      <c r="LLJ26" s="1117"/>
      <c r="LLK26" s="1118"/>
      <c r="LLL26" s="1115"/>
      <c r="LLM26" s="1116"/>
      <c r="LLN26" s="1117"/>
      <c r="LLO26" s="1118"/>
      <c r="LLP26" s="1115"/>
      <c r="LLQ26" s="1116"/>
      <c r="LLR26" s="1117"/>
      <c r="LLS26" s="1118"/>
      <c r="LLT26" s="1115"/>
      <c r="LLU26" s="1116"/>
      <c r="LLV26" s="1117"/>
      <c r="LLW26" s="1118"/>
      <c r="LLX26" s="1115"/>
      <c r="LLY26" s="1116"/>
      <c r="LLZ26" s="1117"/>
      <c r="LMA26" s="1118"/>
      <c r="LMB26" s="1115"/>
      <c r="LMC26" s="1116"/>
      <c r="LMD26" s="1117"/>
      <c r="LME26" s="1118"/>
      <c r="LMF26" s="1115"/>
      <c r="LMG26" s="1116"/>
      <c r="LMH26" s="1117"/>
      <c r="LMI26" s="1118"/>
      <c r="LMJ26" s="1115"/>
      <c r="LMK26" s="1116"/>
      <c r="LML26" s="1117"/>
      <c r="LMM26" s="1118"/>
      <c r="LMN26" s="1115"/>
      <c r="LMO26" s="1116"/>
      <c r="LMP26" s="1117"/>
      <c r="LMQ26" s="1118"/>
      <c r="LMR26" s="1115"/>
      <c r="LMS26" s="1116"/>
      <c r="LMT26" s="1117"/>
      <c r="LMU26" s="1118"/>
      <c r="LMV26" s="1115"/>
      <c r="LMW26" s="1116"/>
      <c r="LMX26" s="1117"/>
      <c r="LMY26" s="1118"/>
      <c r="LMZ26" s="1115"/>
      <c r="LNA26" s="1116"/>
      <c r="LNB26" s="1117"/>
      <c r="LNC26" s="1118"/>
      <c r="LND26" s="1115"/>
      <c r="LNE26" s="1116"/>
      <c r="LNF26" s="1117"/>
      <c r="LNG26" s="1118"/>
      <c r="LNH26" s="1115"/>
      <c r="LNI26" s="1116"/>
      <c r="LNJ26" s="1117"/>
      <c r="LNK26" s="1118"/>
      <c r="LNL26" s="1115"/>
      <c r="LNM26" s="1116"/>
      <c r="LNN26" s="1117"/>
      <c r="LNO26" s="1118"/>
      <c r="LNP26" s="1115"/>
      <c r="LNQ26" s="1116"/>
      <c r="LNR26" s="1117"/>
      <c r="LNS26" s="1118"/>
      <c r="LNT26" s="1115"/>
      <c r="LNU26" s="1116"/>
      <c r="LNV26" s="1117"/>
      <c r="LNW26" s="1118"/>
      <c r="LNX26" s="1115"/>
      <c r="LNY26" s="1116"/>
      <c r="LNZ26" s="1117"/>
      <c r="LOA26" s="1118"/>
      <c r="LOB26" s="1115"/>
      <c r="LOC26" s="1116"/>
      <c r="LOD26" s="1117"/>
      <c r="LOE26" s="1118"/>
      <c r="LOF26" s="1115"/>
      <c r="LOG26" s="1116"/>
      <c r="LOH26" s="1117"/>
      <c r="LOI26" s="1118"/>
      <c r="LOJ26" s="1115"/>
      <c r="LOK26" s="1116"/>
      <c r="LOL26" s="1117"/>
      <c r="LOM26" s="1118"/>
      <c r="LON26" s="1115"/>
      <c r="LOO26" s="1116"/>
      <c r="LOP26" s="1117"/>
      <c r="LOQ26" s="1118"/>
      <c r="LOR26" s="1115"/>
      <c r="LOS26" s="1116"/>
      <c r="LOT26" s="1117"/>
      <c r="LOU26" s="1118"/>
      <c r="LOV26" s="1115"/>
      <c r="LOW26" s="1116"/>
      <c r="LOX26" s="1117"/>
      <c r="LOY26" s="1118"/>
      <c r="LOZ26" s="1115"/>
      <c r="LPA26" s="1116"/>
      <c r="LPB26" s="1117"/>
      <c r="LPC26" s="1118"/>
      <c r="LPD26" s="1115"/>
      <c r="LPE26" s="1116"/>
      <c r="LPF26" s="1117"/>
      <c r="LPG26" s="1118"/>
      <c r="LPH26" s="1115"/>
      <c r="LPI26" s="1116"/>
      <c r="LPJ26" s="1117"/>
      <c r="LPK26" s="1118"/>
      <c r="LPL26" s="1115"/>
      <c r="LPM26" s="1116"/>
      <c r="LPN26" s="1117"/>
      <c r="LPO26" s="1118"/>
      <c r="LPP26" s="1115"/>
      <c r="LPQ26" s="1116"/>
      <c r="LPR26" s="1117"/>
      <c r="LPS26" s="1118"/>
      <c r="LPT26" s="1115"/>
      <c r="LPU26" s="1116"/>
      <c r="LPV26" s="1117"/>
      <c r="LPW26" s="1118"/>
      <c r="LPX26" s="1115"/>
      <c r="LPY26" s="1116"/>
      <c r="LPZ26" s="1117"/>
      <c r="LQA26" s="1118"/>
      <c r="LQB26" s="1115"/>
      <c r="LQC26" s="1116"/>
      <c r="LQD26" s="1117"/>
      <c r="LQE26" s="1118"/>
      <c r="LQF26" s="1115"/>
      <c r="LQG26" s="1116"/>
      <c r="LQH26" s="1117"/>
      <c r="LQI26" s="1118"/>
      <c r="LQJ26" s="1115"/>
      <c r="LQK26" s="1116"/>
      <c r="LQL26" s="1117"/>
      <c r="LQM26" s="1118"/>
      <c r="LQN26" s="1115"/>
      <c r="LQO26" s="1116"/>
      <c r="LQP26" s="1117"/>
      <c r="LQQ26" s="1118"/>
      <c r="LQR26" s="1115"/>
      <c r="LQS26" s="1116"/>
      <c r="LQT26" s="1117"/>
      <c r="LQU26" s="1118"/>
      <c r="LQV26" s="1115"/>
      <c r="LQW26" s="1116"/>
      <c r="LQX26" s="1117"/>
      <c r="LQY26" s="1118"/>
      <c r="LQZ26" s="1115"/>
      <c r="LRA26" s="1116"/>
      <c r="LRB26" s="1117"/>
      <c r="LRC26" s="1118"/>
      <c r="LRD26" s="1115"/>
      <c r="LRE26" s="1116"/>
      <c r="LRF26" s="1117"/>
      <c r="LRG26" s="1118"/>
      <c r="LRH26" s="1115"/>
      <c r="LRI26" s="1116"/>
      <c r="LRJ26" s="1117"/>
      <c r="LRK26" s="1118"/>
      <c r="LRL26" s="1115"/>
      <c r="LRM26" s="1116"/>
      <c r="LRN26" s="1117"/>
      <c r="LRO26" s="1118"/>
      <c r="LRP26" s="1115"/>
      <c r="LRQ26" s="1116"/>
      <c r="LRR26" s="1117"/>
      <c r="LRS26" s="1118"/>
      <c r="LRT26" s="1115"/>
      <c r="LRU26" s="1116"/>
      <c r="LRV26" s="1117"/>
      <c r="LRW26" s="1118"/>
      <c r="LRX26" s="1115"/>
      <c r="LRY26" s="1116"/>
      <c r="LRZ26" s="1117"/>
      <c r="LSA26" s="1118"/>
      <c r="LSB26" s="1115"/>
      <c r="LSC26" s="1116"/>
      <c r="LSD26" s="1117"/>
      <c r="LSE26" s="1118"/>
      <c r="LSF26" s="1115"/>
      <c r="LSG26" s="1116"/>
      <c r="LSH26" s="1117"/>
      <c r="LSI26" s="1118"/>
      <c r="LSJ26" s="1115"/>
      <c r="LSK26" s="1116"/>
      <c r="LSL26" s="1117"/>
      <c r="LSM26" s="1118"/>
      <c r="LSN26" s="1115"/>
      <c r="LSO26" s="1116"/>
      <c r="LSP26" s="1117"/>
      <c r="LSQ26" s="1118"/>
      <c r="LSR26" s="1115"/>
      <c r="LSS26" s="1116"/>
      <c r="LST26" s="1117"/>
      <c r="LSU26" s="1118"/>
      <c r="LSV26" s="1115"/>
      <c r="LSW26" s="1116"/>
      <c r="LSX26" s="1117"/>
      <c r="LSY26" s="1118"/>
      <c r="LSZ26" s="1115"/>
      <c r="LTA26" s="1116"/>
      <c r="LTB26" s="1117"/>
      <c r="LTC26" s="1118"/>
      <c r="LTD26" s="1115"/>
      <c r="LTE26" s="1116"/>
      <c r="LTF26" s="1117"/>
      <c r="LTG26" s="1118"/>
      <c r="LTH26" s="1115"/>
      <c r="LTI26" s="1116"/>
      <c r="LTJ26" s="1117"/>
      <c r="LTK26" s="1118"/>
      <c r="LTL26" s="1115"/>
      <c r="LTM26" s="1116"/>
      <c r="LTN26" s="1117"/>
      <c r="LTO26" s="1118"/>
      <c r="LTP26" s="1115"/>
      <c r="LTQ26" s="1116"/>
      <c r="LTR26" s="1117"/>
      <c r="LTS26" s="1118"/>
      <c r="LTT26" s="1115"/>
      <c r="LTU26" s="1116"/>
      <c r="LTV26" s="1117"/>
      <c r="LTW26" s="1118"/>
      <c r="LTX26" s="1115"/>
      <c r="LTY26" s="1116"/>
      <c r="LTZ26" s="1117"/>
      <c r="LUA26" s="1118"/>
      <c r="LUB26" s="1115"/>
      <c r="LUC26" s="1116"/>
      <c r="LUD26" s="1117"/>
      <c r="LUE26" s="1118"/>
      <c r="LUF26" s="1115"/>
      <c r="LUG26" s="1116"/>
      <c r="LUH26" s="1117"/>
      <c r="LUI26" s="1118"/>
      <c r="LUJ26" s="1115"/>
      <c r="LUK26" s="1116"/>
      <c r="LUL26" s="1117"/>
      <c r="LUM26" s="1118"/>
      <c r="LUN26" s="1115"/>
      <c r="LUO26" s="1116"/>
      <c r="LUP26" s="1117"/>
      <c r="LUQ26" s="1118"/>
      <c r="LUR26" s="1115"/>
      <c r="LUS26" s="1116"/>
      <c r="LUT26" s="1117"/>
      <c r="LUU26" s="1118"/>
      <c r="LUV26" s="1115"/>
      <c r="LUW26" s="1116"/>
      <c r="LUX26" s="1117"/>
      <c r="LUY26" s="1118"/>
      <c r="LUZ26" s="1115"/>
      <c r="LVA26" s="1116"/>
      <c r="LVB26" s="1117"/>
      <c r="LVC26" s="1118"/>
      <c r="LVD26" s="1115"/>
      <c r="LVE26" s="1116"/>
      <c r="LVF26" s="1117"/>
      <c r="LVG26" s="1118"/>
      <c r="LVH26" s="1115"/>
      <c r="LVI26" s="1116"/>
      <c r="LVJ26" s="1117"/>
      <c r="LVK26" s="1118"/>
      <c r="LVL26" s="1115"/>
      <c r="LVM26" s="1116"/>
      <c r="LVN26" s="1117"/>
      <c r="LVO26" s="1118"/>
      <c r="LVP26" s="1115"/>
      <c r="LVQ26" s="1116"/>
      <c r="LVR26" s="1117"/>
      <c r="LVS26" s="1118"/>
      <c r="LVT26" s="1115"/>
      <c r="LVU26" s="1116"/>
      <c r="LVV26" s="1117"/>
      <c r="LVW26" s="1118"/>
      <c r="LVX26" s="1115"/>
      <c r="LVY26" s="1116"/>
      <c r="LVZ26" s="1117"/>
      <c r="LWA26" s="1118"/>
      <c r="LWB26" s="1115"/>
      <c r="LWC26" s="1116"/>
      <c r="LWD26" s="1117"/>
      <c r="LWE26" s="1118"/>
      <c r="LWF26" s="1115"/>
      <c r="LWG26" s="1116"/>
      <c r="LWH26" s="1117"/>
      <c r="LWI26" s="1118"/>
      <c r="LWJ26" s="1115"/>
      <c r="LWK26" s="1116"/>
      <c r="LWL26" s="1117"/>
      <c r="LWM26" s="1118"/>
      <c r="LWN26" s="1115"/>
      <c r="LWO26" s="1116"/>
      <c r="LWP26" s="1117"/>
      <c r="LWQ26" s="1118"/>
      <c r="LWR26" s="1115"/>
      <c r="LWS26" s="1116"/>
      <c r="LWT26" s="1117"/>
      <c r="LWU26" s="1118"/>
      <c r="LWV26" s="1115"/>
      <c r="LWW26" s="1116"/>
      <c r="LWX26" s="1117"/>
      <c r="LWY26" s="1118"/>
      <c r="LWZ26" s="1115"/>
      <c r="LXA26" s="1116"/>
      <c r="LXB26" s="1117"/>
      <c r="LXC26" s="1118"/>
      <c r="LXD26" s="1115"/>
      <c r="LXE26" s="1116"/>
      <c r="LXF26" s="1117"/>
      <c r="LXG26" s="1118"/>
      <c r="LXH26" s="1115"/>
      <c r="LXI26" s="1116"/>
      <c r="LXJ26" s="1117"/>
      <c r="LXK26" s="1118"/>
      <c r="LXL26" s="1115"/>
      <c r="LXM26" s="1116"/>
      <c r="LXN26" s="1117"/>
      <c r="LXO26" s="1118"/>
      <c r="LXP26" s="1115"/>
      <c r="LXQ26" s="1116"/>
      <c r="LXR26" s="1117"/>
      <c r="LXS26" s="1118"/>
      <c r="LXT26" s="1115"/>
      <c r="LXU26" s="1116"/>
      <c r="LXV26" s="1117"/>
      <c r="LXW26" s="1118"/>
      <c r="LXX26" s="1115"/>
      <c r="LXY26" s="1116"/>
      <c r="LXZ26" s="1117"/>
      <c r="LYA26" s="1118"/>
      <c r="LYB26" s="1115"/>
      <c r="LYC26" s="1116"/>
      <c r="LYD26" s="1117"/>
      <c r="LYE26" s="1118"/>
      <c r="LYF26" s="1115"/>
      <c r="LYG26" s="1116"/>
      <c r="LYH26" s="1117"/>
      <c r="LYI26" s="1118"/>
      <c r="LYJ26" s="1115"/>
      <c r="LYK26" s="1116"/>
      <c r="LYL26" s="1117"/>
      <c r="LYM26" s="1118"/>
      <c r="LYN26" s="1115"/>
      <c r="LYO26" s="1116"/>
      <c r="LYP26" s="1117"/>
      <c r="LYQ26" s="1118"/>
      <c r="LYR26" s="1115"/>
      <c r="LYS26" s="1116"/>
      <c r="LYT26" s="1117"/>
      <c r="LYU26" s="1118"/>
      <c r="LYV26" s="1115"/>
      <c r="LYW26" s="1116"/>
      <c r="LYX26" s="1117"/>
      <c r="LYY26" s="1118"/>
      <c r="LYZ26" s="1115"/>
      <c r="LZA26" s="1116"/>
      <c r="LZB26" s="1117"/>
      <c r="LZC26" s="1118"/>
      <c r="LZD26" s="1115"/>
      <c r="LZE26" s="1116"/>
      <c r="LZF26" s="1117"/>
      <c r="LZG26" s="1118"/>
      <c r="LZH26" s="1115"/>
      <c r="LZI26" s="1116"/>
      <c r="LZJ26" s="1117"/>
      <c r="LZK26" s="1118"/>
      <c r="LZL26" s="1115"/>
      <c r="LZM26" s="1116"/>
      <c r="LZN26" s="1117"/>
      <c r="LZO26" s="1118"/>
      <c r="LZP26" s="1115"/>
      <c r="LZQ26" s="1116"/>
      <c r="LZR26" s="1117"/>
      <c r="LZS26" s="1118"/>
      <c r="LZT26" s="1115"/>
      <c r="LZU26" s="1116"/>
      <c r="LZV26" s="1117"/>
      <c r="LZW26" s="1118"/>
      <c r="LZX26" s="1115"/>
      <c r="LZY26" s="1116"/>
      <c r="LZZ26" s="1117"/>
      <c r="MAA26" s="1118"/>
      <c r="MAB26" s="1115"/>
      <c r="MAC26" s="1116"/>
      <c r="MAD26" s="1117"/>
      <c r="MAE26" s="1118"/>
      <c r="MAF26" s="1115"/>
      <c r="MAG26" s="1116"/>
      <c r="MAH26" s="1117"/>
      <c r="MAI26" s="1118"/>
      <c r="MAJ26" s="1115"/>
      <c r="MAK26" s="1116"/>
      <c r="MAL26" s="1117"/>
      <c r="MAM26" s="1118"/>
      <c r="MAN26" s="1115"/>
      <c r="MAO26" s="1116"/>
      <c r="MAP26" s="1117"/>
      <c r="MAQ26" s="1118"/>
      <c r="MAR26" s="1115"/>
      <c r="MAS26" s="1116"/>
      <c r="MAT26" s="1117"/>
      <c r="MAU26" s="1118"/>
      <c r="MAV26" s="1115"/>
      <c r="MAW26" s="1116"/>
      <c r="MAX26" s="1117"/>
      <c r="MAY26" s="1118"/>
      <c r="MAZ26" s="1115"/>
      <c r="MBA26" s="1116"/>
      <c r="MBB26" s="1117"/>
      <c r="MBC26" s="1118"/>
      <c r="MBD26" s="1115"/>
      <c r="MBE26" s="1116"/>
      <c r="MBF26" s="1117"/>
      <c r="MBG26" s="1118"/>
      <c r="MBH26" s="1115"/>
      <c r="MBI26" s="1116"/>
      <c r="MBJ26" s="1117"/>
      <c r="MBK26" s="1118"/>
      <c r="MBL26" s="1115"/>
      <c r="MBM26" s="1116"/>
      <c r="MBN26" s="1117"/>
      <c r="MBO26" s="1118"/>
      <c r="MBP26" s="1115"/>
      <c r="MBQ26" s="1116"/>
      <c r="MBR26" s="1117"/>
      <c r="MBS26" s="1118"/>
      <c r="MBT26" s="1115"/>
      <c r="MBU26" s="1116"/>
      <c r="MBV26" s="1117"/>
      <c r="MBW26" s="1118"/>
      <c r="MBX26" s="1115"/>
      <c r="MBY26" s="1116"/>
      <c r="MBZ26" s="1117"/>
      <c r="MCA26" s="1118"/>
      <c r="MCB26" s="1115"/>
      <c r="MCC26" s="1116"/>
      <c r="MCD26" s="1117"/>
      <c r="MCE26" s="1118"/>
      <c r="MCF26" s="1115"/>
      <c r="MCG26" s="1116"/>
      <c r="MCH26" s="1117"/>
      <c r="MCI26" s="1118"/>
      <c r="MCJ26" s="1115"/>
      <c r="MCK26" s="1116"/>
      <c r="MCL26" s="1117"/>
      <c r="MCM26" s="1118"/>
      <c r="MCN26" s="1115"/>
      <c r="MCO26" s="1116"/>
      <c r="MCP26" s="1117"/>
      <c r="MCQ26" s="1118"/>
      <c r="MCR26" s="1115"/>
      <c r="MCS26" s="1116"/>
      <c r="MCT26" s="1117"/>
      <c r="MCU26" s="1118"/>
      <c r="MCV26" s="1115"/>
      <c r="MCW26" s="1116"/>
      <c r="MCX26" s="1117"/>
      <c r="MCY26" s="1118"/>
      <c r="MCZ26" s="1115"/>
      <c r="MDA26" s="1116"/>
      <c r="MDB26" s="1117"/>
      <c r="MDC26" s="1118"/>
      <c r="MDD26" s="1115"/>
      <c r="MDE26" s="1116"/>
      <c r="MDF26" s="1117"/>
      <c r="MDG26" s="1118"/>
      <c r="MDH26" s="1115"/>
      <c r="MDI26" s="1116"/>
      <c r="MDJ26" s="1117"/>
      <c r="MDK26" s="1118"/>
      <c r="MDL26" s="1115"/>
      <c r="MDM26" s="1116"/>
      <c r="MDN26" s="1117"/>
      <c r="MDO26" s="1118"/>
      <c r="MDP26" s="1115"/>
      <c r="MDQ26" s="1116"/>
      <c r="MDR26" s="1117"/>
      <c r="MDS26" s="1118"/>
      <c r="MDT26" s="1115"/>
      <c r="MDU26" s="1116"/>
      <c r="MDV26" s="1117"/>
      <c r="MDW26" s="1118"/>
      <c r="MDX26" s="1115"/>
      <c r="MDY26" s="1116"/>
      <c r="MDZ26" s="1117"/>
      <c r="MEA26" s="1118"/>
      <c r="MEB26" s="1115"/>
      <c r="MEC26" s="1116"/>
      <c r="MED26" s="1117"/>
      <c r="MEE26" s="1118"/>
      <c r="MEF26" s="1115"/>
      <c r="MEG26" s="1116"/>
      <c r="MEH26" s="1117"/>
      <c r="MEI26" s="1118"/>
      <c r="MEJ26" s="1115"/>
      <c r="MEK26" s="1116"/>
      <c r="MEL26" s="1117"/>
      <c r="MEM26" s="1118"/>
      <c r="MEN26" s="1115"/>
      <c r="MEO26" s="1116"/>
      <c r="MEP26" s="1117"/>
      <c r="MEQ26" s="1118"/>
      <c r="MER26" s="1115"/>
      <c r="MES26" s="1116"/>
      <c r="MET26" s="1117"/>
      <c r="MEU26" s="1118"/>
      <c r="MEV26" s="1115"/>
      <c r="MEW26" s="1116"/>
      <c r="MEX26" s="1117"/>
      <c r="MEY26" s="1118"/>
      <c r="MEZ26" s="1115"/>
      <c r="MFA26" s="1116"/>
      <c r="MFB26" s="1117"/>
      <c r="MFC26" s="1118"/>
      <c r="MFD26" s="1115"/>
      <c r="MFE26" s="1116"/>
      <c r="MFF26" s="1117"/>
      <c r="MFG26" s="1118"/>
      <c r="MFH26" s="1115"/>
      <c r="MFI26" s="1116"/>
      <c r="MFJ26" s="1117"/>
      <c r="MFK26" s="1118"/>
      <c r="MFL26" s="1115"/>
      <c r="MFM26" s="1116"/>
      <c r="MFN26" s="1117"/>
      <c r="MFO26" s="1118"/>
      <c r="MFP26" s="1115"/>
      <c r="MFQ26" s="1116"/>
      <c r="MFR26" s="1117"/>
      <c r="MFS26" s="1118"/>
      <c r="MFT26" s="1115"/>
      <c r="MFU26" s="1116"/>
      <c r="MFV26" s="1117"/>
      <c r="MFW26" s="1118"/>
      <c r="MFX26" s="1115"/>
      <c r="MFY26" s="1116"/>
      <c r="MFZ26" s="1117"/>
      <c r="MGA26" s="1118"/>
      <c r="MGB26" s="1115"/>
      <c r="MGC26" s="1116"/>
      <c r="MGD26" s="1117"/>
      <c r="MGE26" s="1118"/>
      <c r="MGF26" s="1115"/>
      <c r="MGG26" s="1116"/>
      <c r="MGH26" s="1117"/>
      <c r="MGI26" s="1118"/>
      <c r="MGJ26" s="1115"/>
      <c r="MGK26" s="1116"/>
      <c r="MGL26" s="1117"/>
      <c r="MGM26" s="1118"/>
      <c r="MGN26" s="1115"/>
      <c r="MGO26" s="1116"/>
      <c r="MGP26" s="1117"/>
      <c r="MGQ26" s="1118"/>
      <c r="MGR26" s="1115"/>
      <c r="MGS26" s="1116"/>
      <c r="MGT26" s="1117"/>
      <c r="MGU26" s="1118"/>
      <c r="MGV26" s="1115"/>
      <c r="MGW26" s="1116"/>
      <c r="MGX26" s="1117"/>
      <c r="MGY26" s="1118"/>
      <c r="MGZ26" s="1115"/>
      <c r="MHA26" s="1116"/>
      <c r="MHB26" s="1117"/>
      <c r="MHC26" s="1118"/>
      <c r="MHD26" s="1115"/>
      <c r="MHE26" s="1116"/>
      <c r="MHF26" s="1117"/>
      <c r="MHG26" s="1118"/>
      <c r="MHH26" s="1115"/>
      <c r="MHI26" s="1116"/>
      <c r="MHJ26" s="1117"/>
      <c r="MHK26" s="1118"/>
      <c r="MHL26" s="1115"/>
      <c r="MHM26" s="1116"/>
      <c r="MHN26" s="1117"/>
      <c r="MHO26" s="1118"/>
      <c r="MHP26" s="1115"/>
      <c r="MHQ26" s="1116"/>
      <c r="MHR26" s="1117"/>
      <c r="MHS26" s="1118"/>
      <c r="MHT26" s="1115"/>
      <c r="MHU26" s="1116"/>
      <c r="MHV26" s="1117"/>
      <c r="MHW26" s="1118"/>
      <c r="MHX26" s="1115"/>
      <c r="MHY26" s="1116"/>
      <c r="MHZ26" s="1117"/>
      <c r="MIA26" s="1118"/>
      <c r="MIB26" s="1115"/>
      <c r="MIC26" s="1116"/>
      <c r="MID26" s="1117"/>
      <c r="MIE26" s="1118"/>
      <c r="MIF26" s="1115"/>
      <c r="MIG26" s="1116"/>
      <c r="MIH26" s="1117"/>
      <c r="MII26" s="1118"/>
      <c r="MIJ26" s="1115"/>
      <c r="MIK26" s="1116"/>
      <c r="MIL26" s="1117"/>
      <c r="MIM26" s="1118"/>
      <c r="MIN26" s="1115"/>
      <c r="MIO26" s="1116"/>
      <c r="MIP26" s="1117"/>
      <c r="MIQ26" s="1118"/>
      <c r="MIR26" s="1115"/>
      <c r="MIS26" s="1116"/>
      <c r="MIT26" s="1117"/>
      <c r="MIU26" s="1118"/>
      <c r="MIV26" s="1115"/>
      <c r="MIW26" s="1116"/>
      <c r="MIX26" s="1117"/>
      <c r="MIY26" s="1118"/>
      <c r="MIZ26" s="1115"/>
      <c r="MJA26" s="1116"/>
      <c r="MJB26" s="1117"/>
      <c r="MJC26" s="1118"/>
      <c r="MJD26" s="1115"/>
      <c r="MJE26" s="1116"/>
      <c r="MJF26" s="1117"/>
      <c r="MJG26" s="1118"/>
      <c r="MJH26" s="1115"/>
      <c r="MJI26" s="1116"/>
      <c r="MJJ26" s="1117"/>
      <c r="MJK26" s="1118"/>
      <c r="MJL26" s="1115"/>
      <c r="MJM26" s="1116"/>
      <c r="MJN26" s="1117"/>
      <c r="MJO26" s="1118"/>
      <c r="MJP26" s="1115"/>
      <c r="MJQ26" s="1116"/>
      <c r="MJR26" s="1117"/>
      <c r="MJS26" s="1118"/>
      <c r="MJT26" s="1115"/>
      <c r="MJU26" s="1116"/>
      <c r="MJV26" s="1117"/>
      <c r="MJW26" s="1118"/>
      <c r="MJX26" s="1115"/>
      <c r="MJY26" s="1116"/>
      <c r="MJZ26" s="1117"/>
      <c r="MKA26" s="1118"/>
      <c r="MKB26" s="1115"/>
      <c r="MKC26" s="1116"/>
      <c r="MKD26" s="1117"/>
      <c r="MKE26" s="1118"/>
      <c r="MKF26" s="1115"/>
      <c r="MKG26" s="1116"/>
      <c r="MKH26" s="1117"/>
      <c r="MKI26" s="1118"/>
      <c r="MKJ26" s="1115"/>
      <c r="MKK26" s="1116"/>
      <c r="MKL26" s="1117"/>
      <c r="MKM26" s="1118"/>
      <c r="MKN26" s="1115"/>
      <c r="MKO26" s="1116"/>
      <c r="MKP26" s="1117"/>
      <c r="MKQ26" s="1118"/>
      <c r="MKR26" s="1115"/>
      <c r="MKS26" s="1116"/>
      <c r="MKT26" s="1117"/>
      <c r="MKU26" s="1118"/>
      <c r="MKV26" s="1115"/>
      <c r="MKW26" s="1116"/>
      <c r="MKX26" s="1117"/>
      <c r="MKY26" s="1118"/>
      <c r="MKZ26" s="1115"/>
      <c r="MLA26" s="1116"/>
      <c r="MLB26" s="1117"/>
      <c r="MLC26" s="1118"/>
      <c r="MLD26" s="1115"/>
      <c r="MLE26" s="1116"/>
      <c r="MLF26" s="1117"/>
      <c r="MLG26" s="1118"/>
      <c r="MLH26" s="1115"/>
      <c r="MLI26" s="1116"/>
      <c r="MLJ26" s="1117"/>
      <c r="MLK26" s="1118"/>
      <c r="MLL26" s="1115"/>
      <c r="MLM26" s="1116"/>
      <c r="MLN26" s="1117"/>
      <c r="MLO26" s="1118"/>
      <c r="MLP26" s="1115"/>
      <c r="MLQ26" s="1116"/>
      <c r="MLR26" s="1117"/>
      <c r="MLS26" s="1118"/>
      <c r="MLT26" s="1115"/>
      <c r="MLU26" s="1116"/>
      <c r="MLV26" s="1117"/>
      <c r="MLW26" s="1118"/>
      <c r="MLX26" s="1115"/>
      <c r="MLY26" s="1116"/>
      <c r="MLZ26" s="1117"/>
      <c r="MMA26" s="1118"/>
      <c r="MMB26" s="1115"/>
      <c r="MMC26" s="1116"/>
      <c r="MMD26" s="1117"/>
      <c r="MME26" s="1118"/>
      <c r="MMF26" s="1115"/>
      <c r="MMG26" s="1116"/>
      <c r="MMH26" s="1117"/>
      <c r="MMI26" s="1118"/>
      <c r="MMJ26" s="1115"/>
      <c r="MMK26" s="1116"/>
      <c r="MML26" s="1117"/>
      <c r="MMM26" s="1118"/>
      <c r="MMN26" s="1115"/>
      <c r="MMO26" s="1116"/>
      <c r="MMP26" s="1117"/>
      <c r="MMQ26" s="1118"/>
      <c r="MMR26" s="1115"/>
      <c r="MMS26" s="1116"/>
      <c r="MMT26" s="1117"/>
      <c r="MMU26" s="1118"/>
      <c r="MMV26" s="1115"/>
      <c r="MMW26" s="1116"/>
      <c r="MMX26" s="1117"/>
      <c r="MMY26" s="1118"/>
      <c r="MMZ26" s="1115"/>
      <c r="MNA26" s="1116"/>
      <c r="MNB26" s="1117"/>
      <c r="MNC26" s="1118"/>
      <c r="MND26" s="1115"/>
      <c r="MNE26" s="1116"/>
      <c r="MNF26" s="1117"/>
      <c r="MNG26" s="1118"/>
      <c r="MNH26" s="1115"/>
      <c r="MNI26" s="1116"/>
      <c r="MNJ26" s="1117"/>
      <c r="MNK26" s="1118"/>
      <c r="MNL26" s="1115"/>
      <c r="MNM26" s="1116"/>
      <c r="MNN26" s="1117"/>
      <c r="MNO26" s="1118"/>
      <c r="MNP26" s="1115"/>
      <c r="MNQ26" s="1116"/>
      <c r="MNR26" s="1117"/>
      <c r="MNS26" s="1118"/>
      <c r="MNT26" s="1115"/>
      <c r="MNU26" s="1116"/>
      <c r="MNV26" s="1117"/>
      <c r="MNW26" s="1118"/>
      <c r="MNX26" s="1115"/>
      <c r="MNY26" s="1116"/>
      <c r="MNZ26" s="1117"/>
      <c r="MOA26" s="1118"/>
      <c r="MOB26" s="1115"/>
      <c r="MOC26" s="1116"/>
      <c r="MOD26" s="1117"/>
      <c r="MOE26" s="1118"/>
      <c r="MOF26" s="1115"/>
      <c r="MOG26" s="1116"/>
      <c r="MOH26" s="1117"/>
      <c r="MOI26" s="1118"/>
      <c r="MOJ26" s="1115"/>
      <c r="MOK26" s="1116"/>
      <c r="MOL26" s="1117"/>
      <c r="MOM26" s="1118"/>
      <c r="MON26" s="1115"/>
      <c r="MOO26" s="1116"/>
      <c r="MOP26" s="1117"/>
      <c r="MOQ26" s="1118"/>
      <c r="MOR26" s="1115"/>
      <c r="MOS26" s="1116"/>
      <c r="MOT26" s="1117"/>
      <c r="MOU26" s="1118"/>
      <c r="MOV26" s="1115"/>
      <c r="MOW26" s="1116"/>
      <c r="MOX26" s="1117"/>
      <c r="MOY26" s="1118"/>
      <c r="MOZ26" s="1115"/>
      <c r="MPA26" s="1116"/>
      <c r="MPB26" s="1117"/>
      <c r="MPC26" s="1118"/>
      <c r="MPD26" s="1115"/>
      <c r="MPE26" s="1116"/>
      <c r="MPF26" s="1117"/>
      <c r="MPG26" s="1118"/>
      <c r="MPH26" s="1115"/>
      <c r="MPI26" s="1116"/>
      <c r="MPJ26" s="1117"/>
      <c r="MPK26" s="1118"/>
      <c r="MPL26" s="1115"/>
      <c r="MPM26" s="1116"/>
      <c r="MPN26" s="1117"/>
      <c r="MPO26" s="1118"/>
      <c r="MPP26" s="1115"/>
      <c r="MPQ26" s="1116"/>
      <c r="MPR26" s="1117"/>
      <c r="MPS26" s="1118"/>
      <c r="MPT26" s="1115"/>
      <c r="MPU26" s="1116"/>
      <c r="MPV26" s="1117"/>
      <c r="MPW26" s="1118"/>
      <c r="MPX26" s="1115"/>
      <c r="MPY26" s="1116"/>
      <c r="MPZ26" s="1117"/>
      <c r="MQA26" s="1118"/>
      <c r="MQB26" s="1115"/>
      <c r="MQC26" s="1116"/>
      <c r="MQD26" s="1117"/>
      <c r="MQE26" s="1118"/>
      <c r="MQF26" s="1115"/>
      <c r="MQG26" s="1116"/>
      <c r="MQH26" s="1117"/>
      <c r="MQI26" s="1118"/>
      <c r="MQJ26" s="1115"/>
      <c r="MQK26" s="1116"/>
      <c r="MQL26" s="1117"/>
      <c r="MQM26" s="1118"/>
      <c r="MQN26" s="1115"/>
      <c r="MQO26" s="1116"/>
      <c r="MQP26" s="1117"/>
      <c r="MQQ26" s="1118"/>
      <c r="MQR26" s="1115"/>
      <c r="MQS26" s="1116"/>
      <c r="MQT26" s="1117"/>
      <c r="MQU26" s="1118"/>
      <c r="MQV26" s="1115"/>
      <c r="MQW26" s="1116"/>
      <c r="MQX26" s="1117"/>
      <c r="MQY26" s="1118"/>
      <c r="MQZ26" s="1115"/>
      <c r="MRA26" s="1116"/>
      <c r="MRB26" s="1117"/>
      <c r="MRC26" s="1118"/>
      <c r="MRD26" s="1115"/>
      <c r="MRE26" s="1116"/>
      <c r="MRF26" s="1117"/>
      <c r="MRG26" s="1118"/>
      <c r="MRH26" s="1115"/>
      <c r="MRI26" s="1116"/>
      <c r="MRJ26" s="1117"/>
      <c r="MRK26" s="1118"/>
      <c r="MRL26" s="1115"/>
      <c r="MRM26" s="1116"/>
      <c r="MRN26" s="1117"/>
      <c r="MRO26" s="1118"/>
      <c r="MRP26" s="1115"/>
      <c r="MRQ26" s="1116"/>
      <c r="MRR26" s="1117"/>
      <c r="MRS26" s="1118"/>
      <c r="MRT26" s="1115"/>
      <c r="MRU26" s="1116"/>
      <c r="MRV26" s="1117"/>
      <c r="MRW26" s="1118"/>
      <c r="MRX26" s="1115"/>
      <c r="MRY26" s="1116"/>
      <c r="MRZ26" s="1117"/>
      <c r="MSA26" s="1118"/>
      <c r="MSB26" s="1115"/>
      <c r="MSC26" s="1116"/>
      <c r="MSD26" s="1117"/>
      <c r="MSE26" s="1118"/>
      <c r="MSF26" s="1115"/>
      <c r="MSG26" s="1116"/>
      <c r="MSH26" s="1117"/>
      <c r="MSI26" s="1118"/>
      <c r="MSJ26" s="1115"/>
      <c r="MSK26" s="1116"/>
      <c r="MSL26" s="1117"/>
      <c r="MSM26" s="1118"/>
      <c r="MSN26" s="1115"/>
      <c r="MSO26" s="1116"/>
      <c r="MSP26" s="1117"/>
      <c r="MSQ26" s="1118"/>
      <c r="MSR26" s="1115"/>
      <c r="MSS26" s="1116"/>
      <c r="MST26" s="1117"/>
      <c r="MSU26" s="1118"/>
      <c r="MSV26" s="1115"/>
      <c r="MSW26" s="1116"/>
      <c r="MSX26" s="1117"/>
      <c r="MSY26" s="1118"/>
      <c r="MSZ26" s="1115"/>
      <c r="MTA26" s="1116"/>
      <c r="MTB26" s="1117"/>
      <c r="MTC26" s="1118"/>
      <c r="MTD26" s="1115"/>
      <c r="MTE26" s="1116"/>
      <c r="MTF26" s="1117"/>
      <c r="MTG26" s="1118"/>
      <c r="MTH26" s="1115"/>
      <c r="MTI26" s="1116"/>
      <c r="MTJ26" s="1117"/>
      <c r="MTK26" s="1118"/>
      <c r="MTL26" s="1115"/>
      <c r="MTM26" s="1116"/>
      <c r="MTN26" s="1117"/>
      <c r="MTO26" s="1118"/>
      <c r="MTP26" s="1115"/>
      <c r="MTQ26" s="1116"/>
      <c r="MTR26" s="1117"/>
      <c r="MTS26" s="1118"/>
      <c r="MTT26" s="1115"/>
      <c r="MTU26" s="1116"/>
      <c r="MTV26" s="1117"/>
      <c r="MTW26" s="1118"/>
      <c r="MTX26" s="1115"/>
      <c r="MTY26" s="1116"/>
      <c r="MTZ26" s="1117"/>
      <c r="MUA26" s="1118"/>
      <c r="MUB26" s="1115"/>
      <c r="MUC26" s="1116"/>
      <c r="MUD26" s="1117"/>
      <c r="MUE26" s="1118"/>
      <c r="MUF26" s="1115"/>
      <c r="MUG26" s="1116"/>
      <c r="MUH26" s="1117"/>
      <c r="MUI26" s="1118"/>
      <c r="MUJ26" s="1115"/>
      <c r="MUK26" s="1116"/>
      <c r="MUL26" s="1117"/>
      <c r="MUM26" s="1118"/>
      <c r="MUN26" s="1115"/>
      <c r="MUO26" s="1116"/>
      <c r="MUP26" s="1117"/>
      <c r="MUQ26" s="1118"/>
      <c r="MUR26" s="1115"/>
      <c r="MUS26" s="1116"/>
      <c r="MUT26" s="1117"/>
      <c r="MUU26" s="1118"/>
      <c r="MUV26" s="1115"/>
      <c r="MUW26" s="1116"/>
      <c r="MUX26" s="1117"/>
      <c r="MUY26" s="1118"/>
      <c r="MUZ26" s="1115"/>
      <c r="MVA26" s="1116"/>
      <c r="MVB26" s="1117"/>
      <c r="MVC26" s="1118"/>
      <c r="MVD26" s="1115"/>
      <c r="MVE26" s="1116"/>
      <c r="MVF26" s="1117"/>
      <c r="MVG26" s="1118"/>
      <c r="MVH26" s="1115"/>
      <c r="MVI26" s="1116"/>
      <c r="MVJ26" s="1117"/>
      <c r="MVK26" s="1118"/>
      <c r="MVL26" s="1115"/>
      <c r="MVM26" s="1116"/>
      <c r="MVN26" s="1117"/>
      <c r="MVO26" s="1118"/>
      <c r="MVP26" s="1115"/>
      <c r="MVQ26" s="1116"/>
      <c r="MVR26" s="1117"/>
      <c r="MVS26" s="1118"/>
      <c r="MVT26" s="1115"/>
      <c r="MVU26" s="1116"/>
      <c r="MVV26" s="1117"/>
      <c r="MVW26" s="1118"/>
      <c r="MVX26" s="1115"/>
      <c r="MVY26" s="1116"/>
      <c r="MVZ26" s="1117"/>
      <c r="MWA26" s="1118"/>
      <c r="MWB26" s="1115"/>
      <c r="MWC26" s="1116"/>
      <c r="MWD26" s="1117"/>
      <c r="MWE26" s="1118"/>
      <c r="MWF26" s="1115"/>
      <c r="MWG26" s="1116"/>
      <c r="MWH26" s="1117"/>
      <c r="MWI26" s="1118"/>
      <c r="MWJ26" s="1115"/>
      <c r="MWK26" s="1116"/>
      <c r="MWL26" s="1117"/>
      <c r="MWM26" s="1118"/>
      <c r="MWN26" s="1115"/>
      <c r="MWO26" s="1116"/>
      <c r="MWP26" s="1117"/>
      <c r="MWQ26" s="1118"/>
      <c r="MWR26" s="1115"/>
      <c r="MWS26" s="1116"/>
      <c r="MWT26" s="1117"/>
      <c r="MWU26" s="1118"/>
      <c r="MWV26" s="1115"/>
      <c r="MWW26" s="1116"/>
      <c r="MWX26" s="1117"/>
      <c r="MWY26" s="1118"/>
      <c r="MWZ26" s="1115"/>
      <c r="MXA26" s="1116"/>
      <c r="MXB26" s="1117"/>
      <c r="MXC26" s="1118"/>
      <c r="MXD26" s="1115"/>
      <c r="MXE26" s="1116"/>
      <c r="MXF26" s="1117"/>
      <c r="MXG26" s="1118"/>
      <c r="MXH26" s="1115"/>
      <c r="MXI26" s="1116"/>
      <c r="MXJ26" s="1117"/>
      <c r="MXK26" s="1118"/>
      <c r="MXL26" s="1115"/>
      <c r="MXM26" s="1116"/>
      <c r="MXN26" s="1117"/>
      <c r="MXO26" s="1118"/>
      <c r="MXP26" s="1115"/>
      <c r="MXQ26" s="1116"/>
      <c r="MXR26" s="1117"/>
      <c r="MXS26" s="1118"/>
      <c r="MXT26" s="1115"/>
      <c r="MXU26" s="1116"/>
      <c r="MXV26" s="1117"/>
      <c r="MXW26" s="1118"/>
      <c r="MXX26" s="1115"/>
      <c r="MXY26" s="1116"/>
      <c r="MXZ26" s="1117"/>
      <c r="MYA26" s="1118"/>
      <c r="MYB26" s="1115"/>
      <c r="MYC26" s="1116"/>
      <c r="MYD26" s="1117"/>
      <c r="MYE26" s="1118"/>
      <c r="MYF26" s="1115"/>
      <c r="MYG26" s="1116"/>
      <c r="MYH26" s="1117"/>
      <c r="MYI26" s="1118"/>
      <c r="MYJ26" s="1115"/>
      <c r="MYK26" s="1116"/>
      <c r="MYL26" s="1117"/>
      <c r="MYM26" s="1118"/>
      <c r="MYN26" s="1115"/>
      <c r="MYO26" s="1116"/>
      <c r="MYP26" s="1117"/>
      <c r="MYQ26" s="1118"/>
      <c r="MYR26" s="1115"/>
      <c r="MYS26" s="1116"/>
      <c r="MYT26" s="1117"/>
      <c r="MYU26" s="1118"/>
      <c r="MYV26" s="1115"/>
      <c r="MYW26" s="1116"/>
      <c r="MYX26" s="1117"/>
      <c r="MYY26" s="1118"/>
      <c r="MYZ26" s="1115"/>
      <c r="MZA26" s="1116"/>
      <c r="MZB26" s="1117"/>
      <c r="MZC26" s="1118"/>
      <c r="MZD26" s="1115"/>
      <c r="MZE26" s="1116"/>
      <c r="MZF26" s="1117"/>
      <c r="MZG26" s="1118"/>
      <c r="MZH26" s="1115"/>
      <c r="MZI26" s="1116"/>
      <c r="MZJ26" s="1117"/>
      <c r="MZK26" s="1118"/>
      <c r="MZL26" s="1115"/>
      <c r="MZM26" s="1116"/>
      <c r="MZN26" s="1117"/>
      <c r="MZO26" s="1118"/>
      <c r="MZP26" s="1115"/>
      <c r="MZQ26" s="1116"/>
      <c r="MZR26" s="1117"/>
      <c r="MZS26" s="1118"/>
      <c r="MZT26" s="1115"/>
      <c r="MZU26" s="1116"/>
      <c r="MZV26" s="1117"/>
      <c r="MZW26" s="1118"/>
      <c r="MZX26" s="1115"/>
      <c r="MZY26" s="1116"/>
      <c r="MZZ26" s="1117"/>
      <c r="NAA26" s="1118"/>
      <c r="NAB26" s="1115"/>
      <c r="NAC26" s="1116"/>
      <c r="NAD26" s="1117"/>
      <c r="NAE26" s="1118"/>
      <c r="NAF26" s="1115"/>
      <c r="NAG26" s="1116"/>
      <c r="NAH26" s="1117"/>
      <c r="NAI26" s="1118"/>
      <c r="NAJ26" s="1115"/>
      <c r="NAK26" s="1116"/>
      <c r="NAL26" s="1117"/>
      <c r="NAM26" s="1118"/>
      <c r="NAN26" s="1115"/>
      <c r="NAO26" s="1116"/>
      <c r="NAP26" s="1117"/>
      <c r="NAQ26" s="1118"/>
      <c r="NAR26" s="1115"/>
      <c r="NAS26" s="1116"/>
      <c r="NAT26" s="1117"/>
      <c r="NAU26" s="1118"/>
      <c r="NAV26" s="1115"/>
      <c r="NAW26" s="1116"/>
      <c r="NAX26" s="1117"/>
      <c r="NAY26" s="1118"/>
      <c r="NAZ26" s="1115"/>
      <c r="NBA26" s="1116"/>
      <c r="NBB26" s="1117"/>
      <c r="NBC26" s="1118"/>
      <c r="NBD26" s="1115"/>
      <c r="NBE26" s="1116"/>
      <c r="NBF26" s="1117"/>
      <c r="NBG26" s="1118"/>
      <c r="NBH26" s="1115"/>
      <c r="NBI26" s="1116"/>
      <c r="NBJ26" s="1117"/>
      <c r="NBK26" s="1118"/>
      <c r="NBL26" s="1115"/>
      <c r="NBM26" s="1116"/>
      <c r="NBN26" s="1117"/>
      <c r="NBO26" s="1118"/>
      <c r="NBP26" s="1115"/>
      <c r="NBQ26" s="1116"/>
      <c r="NBR26" s="1117"/>
      <c r="NBS26" s="1118"/>
      <c r="NBT26" s="1115"/>
      <c r="NBU26" s="1116"/>
      <c r="NBV26" s="1117"/>
      <c r="NBW26" s="1118"/>
      <c r="NBX26" s="1115"/>
      <c r="NBY26" s="1116"/>
      <c r="NBZ26" s="1117"/>
      <c r="NCA26" s="1118"/>
      <c r="NCB26" s="1115"/>
      <c r="NCC26" s="1116"/>
      <c r="NCD26" s="1117"/>
      <c r="NCE26" s="1118"/>
      <c r="NCF26" s="1115"/>
      <c r="NCG26" s="1116"/>
      <c r="NCH26" s="1117"/>
      <c r="NCI26" s="1118"/>
      <c r="NCJ26" s="1115"/>
      <c r="NCK26" s="1116"/>
      <c r="NCL26" s="1117"/>
      <c r="NCM26" s="1118"/>
      <c r="NCN26" s="1115"/>
      <c r="NCO26" s="1116"/>
      <c r="NCP26" s="1117"/>
      <c r="NCQ26" s="1118"/>
      <c r="NCR26" s="1115"/>
      <c r="NCS26" s="1116"/>
      <c r="NCT26" s="1117"/>
      <c r="NCU26" s="1118"/>
      <c r="NCV26" s="1115"/>
      <c r="NCW26" s="1116"/>
      <c r="NCX26" s="1117"/>
      <c r="NCY26" s="1118"/>
      <c r="NCZ26" s="1115"/>
      <c r="NDA26" s="1116"/>
      <c r="NDB26" s="1117"/>
      <c r="NDC26" s="1118"/>
      <c r="NDD26" s="1115"/>
      <c r="NDE26" s="1116"/>
      <c r="NDF26" s="1117"/>
      <c r="NDG26" s="1118"/>
      <c r="NDH26" s="1115"/>
      <c r="NDI26" s="1116"/>
      <c r="NDJ26" s="1117"/>
      <c r="NDK26" s="1118"/>
      <c r="NDL26" s="1115"/>
      <c r="NDM26" s="1116"/>
      <c r="NDN26" s="1117"/>
      <c r="NDO26" s="1118"/>
      <c r="NDP26" s="1115"/>
      <c r="NDQ26" s="1116"/>
      <c r="NDR26" s="1117"/>
      <c r="NDS26" s="1118"/>
      <c r="NDT26" s="1115"/>
      <c r="NDU26" s="1116"/>
      <c r="NDV26" s="1117"/>
      <c r="NDW26" s="1118"/>
      <c r="NDX26" s="1115"/>
      <c r="NDY26" s="1116"/>
      <c r="NDZ26" s="1117"/>
      <c r="NEA26" s="1118"/>
      <c r="NEB26" s="1115"/>
      <c r="NEC26" s="1116"/>
      <c r="NED26" s="1117"/>
      <c r="NEE26" s="1118"/>
      <c r="NEF26" s="1115"/>
      <c r="NEG26" s="1116"/>
      <c r="NEH26" s="1117"/>
      <c r="NEI26" s="1118"/>
      <c r="NEJ26" s="1115"/>
      <c r="NEK26" s="1116"/>
      <c r="NEL26" s="1117"/>
      <c r="NEM26" s="1118"/>
      <c r="NEN26" s="1115"/>
      <c r="NEO26" s="1116"/>
      <c r="NEP26" s="1117"/>
      <c r="NEQ26" s="1118"/>
      <c r="NER26" s="1115"/>
      <c r="NES26" s="1116"/>
      <c r="NET26" s="1117"/>
      <c r="NEU26" s="1118"/>
      <c r="NEV26" s="1115"/>
      <c r="NEW26" s="1116"/>
      <c r="NEX26" s="1117"/>
      <c r="NEY26" s="1118"/>
      <c r="NEZ26" s="1115"/>
      <c r="NFA26" s="1116"/>
      <c r="NFB26" s="1117"/>
      <c r="NFC26" s="1118"/>
      <c r="NFD26" s="1115"/>
      <c r="NFE26" s="1116"/>
      <c r="NFF26" s="1117"/>
      <c r="NFG26" s="1118"/>
      <c r="NFH26" s="1115"/>
      <c r="NFI26" s="1116"/>
      <c r="NFJ26" s="1117"/>
      <c r="NFK26" s="1118"/>
      <c r="NFL26" s="1115"/>
      <c r="NFM26" s="1116"/>
      <c r="NFN26" s="1117"/>
      <c r="NFO26" s="1118"/>
      <c r="NFP26" s="1115"/>
      <c r="NFQ26" s="1116"/>
      <c r="NFR26" s="1117"/>
      <c r="NFS26" s="1118"/>
      <c r="NFT26" s="1115"/>
      <c r="NFU26" s="1116"/>
      <c r="NFV26" s="1117"/>
      <c r="NFW26" s="1118"/>
      <c r="NFX26" s="1115"/>
      <c r="NFY26" s="1116"/>
      <c r="NFZ26" s="1117"/>
      <c r="NGA26" s="1118"/>
      <c r="NGB26" s="1115"/>
      <c r="NGC26" s="1116"/>
      <c r="NGD26" s="1117"/>
      <c r="NGE26" s="1118"/>
      <c r="NGF26" s="1115"/>
      <c r="NGG26" s="1116"/>
      <c r="NGH26" s="1117"/>
      <c r="NGI26" s="1118"/>
      <c r="NGJ26" s="1115"/>
      <c r="NGK26" s="1116"/>
      <c r="NGL26" s="1117"/>
      <c r="NGM26" s="1118"/>
      <c r="NGN26" s="1115"/>
      <c r="NGO26" s="1116"/>
      <c r="NGP26" s="1117"/>
      <c r="NGQ26" s="1118"/>
      <c r="NGR26" s="1115"/>
      <c r="NGS26" s="1116"/>
      <c r="NGT26" s="1117"/>
      <c r="NGU26" s="1118"/>
      <c r="NGV26" s="1115"/>
      <c r="NGW26" s="1116"/>
      <c r="NGX26" s="1117"/>
      <c r="NGY26" s="1118"/>
      <c r="NGZ26" s="1115"/>
      <c r="NHA26" s="1116"/>
      <c r="NHB26" s="1117"/>
      <c r="NHC26" s="1118"/>
      <c r="NHD26" s="1115"/>
      <c r="NHE26" s="1116"/>
      <c r="NHF26" s="1117"/>
      <c r="NHG26" s="1118"/>
      <c r="NHH26" s="1115"/>
      <c r="NHI26" s="1116"/>
      <c r="NHJ26" s="1117"/>
      <c r="NHK26" s="1118"/>
      <c r="NHL26" s="1115"/>
      <c r="NHM26" s="1116"/>
      <c r="NHN26" s="1117"/>
      <c r="NHO26" s="1118"/>
      <c r="NHP26" s="1115"/>
      <c r="NHQ26" s="1116"/>
      <c r="NHR26" s="1117"/>
      <c r="NHS26" s="1118"/>
      <c r="NHT26" s="1115"/>
      <c r="NHU26" s="1116"/>
      <c r="NHV26" s="1117"/>
      <c r="NHW26" s="1118"/>
      <c r="NHX26" s="1115"/>
      <c r="NHY26" s="1116"/>
      <c r="NHZ26" s="1117"/>
      <c r="NIA26" s="1118"/>
      <c r="NIB26" s="1115"/>
      <c r="NIC26" s="1116"/>
      <c r="NID26" s="1117"/>
      <c r="NIE26" s="1118"/>
      <c r="NIF26" s="1115"/>
      <c r="NIG26" s="1116"/>
      <c r="NIH26" s="1117"/>
      <c r="NII26" s="1118"/>
      <c r="NIJ26" s="1115"/>
      <c r="NIK26" s="1116"/>
      <c r="NIL26" s="1117"/>
      <c r="NIM26" s="1118"/>
      <c r="NIN26" s="1115"/>
      <c r="NIO26" s="1116"/>
      <c r="NIP26" s="1117"/>
      <c r="NIQ26" s="1118"/>
      <c r="NIR26" s="1115"/>
      <c r="NIS26" s="1116"/>
      <c r="NIT26" s="1117"/>
      <c r="NIU26" s="1118"/>
      <c r="NIV26" s="1115"/>
      <c r="NIW26" s="1116"/>
      <c r="NIX26" s="1117"/>
      <c r="NIY26" s="1118"/>
      <c r="NIZ26" s="1115"/>
      <c r="NJA26" s="1116"/>
      <c r="NJB26" s="1117"/>
      <c r="NJC26" s="1118"/>
      <c r="NJD26" s="1115"/>
      <c r="NJE26" s="1116"/>
      <c r="NJF26" s="1117"/>
      <c r="NJG26" s="1118"/>
      <c r="NJH26" s="1115"/>
      <c r="NJI26" s="1116"/>
      <c r="NJJ26" s="1117"/>
      <c r="NJK26" s="1118"/>
      <c r="NJL26" s="1115"/>
      <c r="NJM26" s="1116"/>
      <c r="NJN26" s="1117"/>
      <c r="NJO26" s="1118"/>
      <c r="NJP26" s="1115"/>
      <c r="NJQ26" s="1116"/>
      <c r="NJR26" s="1117"/>
      <c r="NJS26" s="1118"/>
      <c r="NJT26" s="1115"/>
      <c r="NJU26" s="1116"/>
      <c r="NJV26" s="1117"/>
      <c r="NJW26" s="1118"/>
      <c r="NJX26" s="1115"/>
      <c r="NJY26" s="1116"/>
      <c r="NJZ26" s="1117"/>
      <c r="NKA26" s="1118"/>
      <c r="NKB26" s="1115"/>
      <c r="NKC26" s="1116"/>
      <c r="NKD26" s="1117"/>
      <c r="NKE26" s="1118"/>
      <c r="NKF26" s="1115"/>
      <c r="NKG26" s="1116"/>
      <c r="NKH26" s="1117"/>
      <c r="NKI26" s="1118"/>
      <c r="NKJ26" s="1115"/>
      <c r="NKK26" s="1116"/>
      <c r="NKL26" s="1117"/>
      <c r="NKM26" s="1118"/>
      <c r="NKN26" s="1115"/>
      <c r="NKO26" s="1116"/>
      <c r="NKP26" s="1117"/>
      <c r="NKQ26" s="1118"/>
      <c r="NKR26" s="1115"/>
      <c r="NKS26" s="1116"/>
      <c r="NKT26" s="1117"/>
      <c r="NKU26" s="1118"/>
      <c r="NKV26" s="1115"/>
      <c r="NKW26" s="1116"/>
      <c r="NKX26" s="1117"/>
      <c r="NKY26" s="1118"/>
      <c r="NKZ26" s="1115"/>
      <c r="NLA26" s="1116"/>
      <c r="NLB26" s="1117"/>
      <c r="NLC26" s="1118"/>
      <c r="NLD26" s="1115"/>
      <c r="NLE26" s="1116"/>
      <c r="NLF26" s="1117"/>
      <c r="NLG26" s="1118"/>
      <c r="NLH26" s="1115"/>
      <c r="NLI26" s="1116"/>
      <c r="NLJ26" s="1117"/>
      <c r="NLK26" s="1118"/>
      <c r="NLL26" s="1115"/>
      <c r="NLM26" s="1116"/>
      <c r="NLN26" s="1117"/>
      <c r="NLO26" s="1118"/>
      <c r="NLP26" s="1115"/>
      <c r="NLQ26" s="1116"/>
      <c r="NLR26" s="1117"/>
      <c r="NLS26" s="1118"/>
      <c r="NLT26" s="1115"/>
      <c r="NLU26" s="1116"/>
      <c r="NLV26" s="1117"/>
      <c r="NLW26" s="1118"/>
      <c r="NLX26" s="1115"/>
      <c r="NLY26" s="1116"/>
      <c r="NLZ26" s="1117"/>
      <c r="NMA26" s="1118"/>
      <c r="NMB26" s="1115"/>
      <c r="NMC26" s="1116"/>
      <c r="NMD26" s="1117"/>
      <c r="NME26" s="1118"/>
      <c r="NMF26" s="1115"/>
      <c r="NMG26" s="1116"/>
      <c r="NMH26" s="1117"/>
      <c r="NMI26" s="1118"/>
      <c r="NMJ26" s="1115"/>
      <c r="NMK26" s="1116"/>
      <c r="NML26" s="1117"/>
      <c r="NMM26" s="1118"/>
      <c r="NMN26" s="1115"/>
      <c r="NMO26" s="1116"/>
      <c r="NMP26" s="1117"/>
      <c r="NMQ26" s="1118"/>
      <c r="NMR26" s="1115"/>
      <c r="NMS26" s="1116"/>
      <c r="NMT26" s="1117"/>
      <c r="NMU26" s="1118"/>
      <c r="NMV26" s="1115"/>
      <c r="NMW26" s="1116"/>
      <c r="NMX26" s="1117"/>
      <c r="NMY26" s="1118"/>
      <c r="NMZ26" s="1115"/>
      <c r="NNA26" s="1116"/>
      <c r="NNB26" s="1117"/>
      <c r="NNC26" s="1118"/>
      <c r="NND26" s="1115"/>
      <c r="NNE26" s="1116"/>
      <c r="NNF26" s="1117"/>
      <c r="NNG26" s="1118"/>
      <c r="NNH26" s="1115"/>
      <c r="NNI26" s="1116"/>
      <c r="NNJ26" s="1117"/>
      <c r="NNK26" s="1118"/>
      <c r="NNL26" s="1115"/>
      <c r="NNM26" s="1116"/>
      <c r="NNN26" s="1117"/>
      <c r="NNO26" s="1118"/>
      <c r="NNP26" s="1115"/>
      <c r="NNQ26" s="1116"/>
      <c r="NNR26" s="1117"/>
      <c r="NNS26" s="1118"/>
      <c r="NNT26" s="1115"/>
      <c r="NNU26" s="1116"/>
      <c r="NNV26" s="1117"/>
      <c r="NNW26" s="1118"/>
      <c r="NNX26" s="1115"/>
      <c r="NNY26" s="1116"/>
      <c r="NNZ26" s="1117"/>
      <c r="NOA26" s="1118"/>
      <c r="NOB26" s="1115"/>
      <c r="NOC26" s="1116"/>
      <c r="NOD26" s="1117"/>
      <c r="NOE26" s="1118"/>
      <c r="NOF26" s="1115"/>
      <c r="NOG26" s="1116"/>
      <c r="NOH26" s="1117"/>
      <c r="NOI26" s="1118"/>
      <c r="NOJ26" s="1115"/>
      <c r="NOK26" s="1116"/>
      <c r="NOL26" s="1117"/>
      <c r="NOM26" s="1118"/>
      <c r="NON26" s="1115"/>
      <c r="NOO26" s="1116"/>
      <c r="NOP26" s="1117"/>
      <c r="NOQ26" s="1118"/>
      <c r="NOR26" s="1115"/>
      <c r="NOS26" s="1116"/>
      <c r="NOT26" s="1117"/>
      <c r="NOU26" s="1118"/>
      <c r="NOV26" s="1115"/>
      <c r="NOW26" s="1116"/>
      <c r="NOX26" s="1117"/>
      <c r="NOY26" s="1118"/>
      <c r="NOZ26" s="1115"/>
      <c r="NPA26" s="1116"/>
      <c r="NPB26" s="1117"/>
      <c r="NPC26" s="1118"/>
      <c r="NPD26" s="1115"/>
      <c r="NPE26" s="1116"/>
      <c r="NPF26" s="1117"/>
      <c r="NPG26" s="1118"/>
      <c r="NPH26" s="1115"/>
      <c r="NPI26" s="1116"/>
      <c r="NPJ26" s="1117"/>
      <c r="NPK26" s="1118"/>
      <c r="NPL26" s="1115"/>
      <c r="NPM26" s="1116"/>
      <c r="NPN26" s="1117"/>
      <c r="NPO26" s="1118"/>
      <c r="NPP26" s="1115"/>
      <c r="NPQ26" s="1116"/>
      <c r="NPR26" s="1117"/>
      <c r="NPS26" s="1118"/>
      <c r="NPT26" s="1115"/>
      <c r="NPU26" s="1116"/>
      <c r="NPV26" s="1117"/>
      <c r="NPW26" s="1118"/>
      <c r="NPX26" s="1115"/>
      <c r="NPY26" s="1116"/>
      <c r="NPZ26" s="1117"/>
      <c r="NQA26" s="1118"/>
      <c r="NQB26" s="1115"/>
      <c r="NQC26" s="1116"/>
      <c r="NQD26" s="1117"/>
      <c r="NQE26" s="1118"/>
      <c r="NQF26" s="1115"/>
      <c r="NQG26" s="1116"/>
      <c r="NQH26" s="1117"/>
      <c r="NQI26" s="1118"/>
      <c r="NQJ26" s="1115"/>
      <c r="NQK26" s="1116"/>
      <c r="NQL26" s="1117"/>
      <c r="NQM26" s="1118"/>
      <c r="NQN26" s="1115"/>
      <c r="NQO26" s="1116"/>
      <c r="NQP26" s="1117"/>
      <c r="NQQ26" s="1118"/>
      <c r="NQR26" s="1115"/>
      <c r="NQS26" s="1116"/>
      <c r="NQT26" s="1117"/>
      <c r="NQU26" s="1118"/>
      <c r="NQV26" s="1115"/>
      <c r="NQW26" s="1116"/>
      <c r="NQX26" s="1117"/>
      <c r="NQY26" s="1118"/>
      <c r="NQZ26" s="1115"/>
      <c r="NRA26" s="1116"/>
      <c r="NRB26" s="1117"/>
      <c r="NRC26" s="1118"/>
      <c r="NRD26" s="1115"/>
      <c r="NRE26" s="1116"/>
      <c r="NRF26" s="1117"/>
      <c r="NRG26" s="1118"/>
      <c r="NRH26" s="1115"/>
      <c r="NRI26" s="1116"/>
      <c r="NRJ26" s="1117"/>
      <c r="NRK26" s="1118"/>
      <c r="NRL26" s="1115"/>
      <c r="NRM26" s="1116"/>
      <c r="NRN26" s="1117"/>
      <c r="NRO26" s="1118"/>
      <c r="NRP26" s="1115"/>
      <c r="NRQ26" s="1116"/>
      <c r="NRR26" s="1117"/>
      <c r="NRS26" s="1118"/>
      <c r="NRT26" s="1115"/>
      <c r="NRU26" s="1116"/>
      <c r="NRV26" s="1117"/>
      <c r="NRW26" s="1118"/>
      <c r="NRX26" s="1115"/>
      <c r="NRY26" s="1116"/>
      <c r="NRZ26" s="1117"/>
      <c r="NSA26" s="1118"/>
      <c r="NSB26" s="1115"/>
      <c r="NSC26" s="1116"/>
      <c r="NSD26" s="1117"/>
      <c r="NSE26" s="1118"/>
      <c r="NSF26" s="1115"/>
      <c r="NSG26" s="1116"/>
      <c r="NSH26" s="1117"/>
      <c r="NSI26" s="1118"/>
      <c r="NSJ26" s="1115"/>
      <c r="NSK26" s="1116"/>
      <c r="NSL26" s="1117"/>
      <c r="NSM26" s="1118"/>
      <c r="NSN26" s="1115"/>
      <c r="NSO26" s="1116"/>
      <c r="NSP26" s="1117"/>
      <c r="NSQ26" s="1118"/>
      <c r="NSR26" s="1115"/>
      <c r="NSS26" s="1116"/>
      <c r="NST26" s="1117"/>
      <c r="NSU26" s="1118"/>
      <c r="NSV26" s="1115"/>
      <c r="NSW26" s="1116"/>
      <c r="NSX26" s="1117"/>
      <c r="NSY26" s="1118"/>
      <c r="NSZ26" s="1115"/>
      <c r="NTA26" s="1116"/>
      <c r="NTB26" s="1117"/>
      <c r="NTC26" s="1118"/>
      <c r="NTD26" s="1115"/>
      <c r="NTE26" s="1116"/>
      <c r="NTF26" s="1117"/>
      <c r="NTG26" s="1118"/>
      <c r="NTH26" s="1115"/>
      <c r="NTI26" s="1116"/>
      <c r="NTJ26" s="1117"/>
      <c r="NTK26" s="1118"/>
      <c r="NTL26" s="1115"/>
      <c r="NTM26" s="1116"/>
      <c r="NTN26" s="1117"/>
      <c r="NTO26" s="1118"/>
      <c r="NTP26" s="1115"/>
      <c r="NTQ26" s="1116"/>
      <c r="NTR26" s="1117"/>
      <c r="NTS26" s="1118"/>
      <c r="NTT26" s="1115"/>
      <c r="NTU26" s="1116"/>
      <c r="NTV26" s="1117"/>
      <c r="NTW26" s="1118"/>
      <c r="NTX26" s="1115"/>
      <c r="NTY26" s="1116"/>
      <c r="NTZ26" s="1117"/>
      <c r="NUA26" s="1118"/>
      <c r="NUB26" s="1115"/>
      <c r="NUC26" s="1116"/>
      <c r="NUD26" s="1117"/>
      <c r="NUE26" s="1118"/>
      <c r="NUF26" s="1115"/>
      <c r="NUG26" s="1116"/>
      <c r="NUH26" s="1117"/>
      <c r="NUI26" s="1118"/>
      <c r="NUJ26" s="1115"/>
      <c r="NUK26" s="1116"/>
      <c r="NUL26" s="1117"/>
      <c r="NUM26" s="1118"/>
      <c r="NUN26" s="1115"/>
      <c r="NUO26" s="1116"/>
      <c r="NUP26" s="1117"/>
      <c r="NUQ26" s="1118"/>
      <c r="NUR26" s="1115"/>
      <c r="NUS26" s="1116"/>
      <c r="NUT26" s="1117"/>
      <c r="NUU26" s="1118"/>
      <c r="NUV26" s="1115"/>
      <c r="NUW26" s="1116"/>
      <c r="NUX26" s="1117"/>
      <c r="NUY26" s="1118"/>
      <c r="NUZ26" s="1115"/>
      <c r="NVA26" s="1116"/>
      <c r="NVB26" s="1117"/>
      <c r="NVC26" s="1118"/>
      <c r="NVD26" s="1115"/>
      <c r="NVE26" s="1116"/>
      <c r="NVF26" s="1117"/>
      <c r="NVG26" s="1118"/>
      <c r="NVH26" s="1115"/>
      <c r="NVI26" s="1116"/>
      <c r="NVJ26" s="1117"/>
      <c r="NVK26" s="1118"/>
      <c r="NVL26" s="1115"/>
      <c r="NVM26" s="1116"/>
      <c r="NVN26" s="1117"/>
      <c r="NVO26" s="1118"/>
      <c r="NVP26" s="1115"/>
      <c r="NVQ26" s="1116"/>
      <c r="NVR26" s="1117"/>
      <c r="NVS26" s="1118"/>
      <c r="NVT26" s="1115"/>
      <c r="NVU26" s="1116"/>
      <c r="NVV26" s="1117"/>
      <c r="NVW26" s="1118"/>
      <c r="NVX26" s="1115"/>
      <c r="NVY26" s="1116"/>
      <c r="NVZ26" s="1117"/>
      <c r="NWA26" s="1118"/>
      <c r="NWB26" s="1115"/>
      <c r="NWC26" s="1116"/>
      <c r="NWD26" s="1117"/>
      <c r="NWE26" s="1118"/>
      <c r="NWF26" s="1115"/>
      <c r="NWG26" s="1116"/>
      <c r="NWH26" s="1117"/>
      <c r="NWI26" s="1118"/>
      <c r="NWJ26" s="1115"/>
      <c r="NWK26" s="1116"/>
      <c r="NWL26" s="1117"/>
      <c r="NWM26" s="1118"/>
      <c r="NWN26" s="1115"/>
      <c r="NWO26" s="1116"/>
      <c r="NWP26" s="1117"/>
      <c r="NWQ26" s="1118"/>
      <c r="NWR26" s="1115"/>
      <c r="NWS26" s="1116"/>
      <c r="NWT26" s="1117"/>
      <c r="NWU26" s="1118"/>
      <c r="NWV26" s="1115"/>
      <c r="NWW26" s="1116"/>
      <c r="NWX26" s="1117"/>
      <c r="NWY26" s="1118"/>
      <c r="NWZ26" s="1115"/>
      <c r="NXA26" s="1116"/>
      <c r="NXB26" s="1117"/>
      <c r="NXC26" s="1118"/>
      <c r="NXD26" s="1115"/>
      <c r="NXE26" s="1116"/>
      <c r="NXF26" s="1117"/>
      <c r="NXG26" s="1118"/>
      <c r="NXH26" s="1115"/>
      <c r="NXI26" s="1116"/>
      <c r="NXJ26" s="1117"/>
      <c r="NXK26" s="1118"/>
      <c r="NXL26" s="1115"/>
      <c r="NXM26" s="1116"/>
      <c r="NXN26" s="1117"/>
      <c r="NXO26" s="1118"/>
      <c r="NXP26" s="1115"/>
      <c r="NXQ26" s="1116"/>
      <c r="NXR26" s="1117"/>
      <c r="NXS26" s="1118"/>
      <c r="NXT26" s="1115"/>
      <c r="NXU26" s="1116"/>
      <c r="NXV26" s="1117"/>
      <c r="NXW26" s="1118"/>
      <c r="NXX26" s="1115"/>
      <c r="NXY26" s="1116"/>
      <c r="NXZ26" s="1117"/>
      <c r="NYA26" s="1118"/>
      <c r="NYB26" s="1115"/>
      <c r="NYC26" s="1116"/>
      <c r="NYD26" s="1117"/>
      <c r="NYE26" s="1118"/>
      <c r="NYF26" s="1115"/>
      <c r="NYG26" s="1116"/>
      <c r="NYH26" s="1117"/>
      <c r="NYI26" s="1118"/>
      <c r="NYJ26" s="1115"/>
      <c r="NYK26" s="1116"/>
      <c r="NYL26" s="1117"/>
      <c r="NYM26" s="1118"/>
      <c r="NYN26" s="1115"/>
      <c r="NYO26" s="1116"/>
      <c r="NYP26" s="1117"/>
      <c r="NYQ26" s="1118"/>
      <c r="NYR26" s="1115"/>
      <c r="NYS26" s="1116"/>
      <c r="NYT26" s="1117"/>
      <c r="NYU26" s="1118"/>
      <c r="NYV26" s="1115"/>
      <c r="NYW26" s="1116"/>
      <c r="NYX26" s="1117"/>
      <c r="NYY26" s="1118"/>
      <c r="NYZ26" s="1115"/>
      <c r="NZA26" s="1116"/>
      <c r="NZB26" s="1117"/>
      <c r="NZC26" s="1118"/>
      <c r="NZD26" s="1115"/>
      <c r="NZE26" s="1116"/>
      <c r="NZF26" s="1117"/>
      <c r="NZG26" s="1118"/>
      <c r="NZH26" s="1115"/>
      <c r="NZI26" s="1116"/>
      <c r="NZJ26" s="1117"/>
      <c r="NZK26" s="1118"/>
      <c r="NZL26" s="1115"/>
      <c r="NZM26" s="1116"/>
      <c r="NZN26" s="1117"/>
      <c r="NZO26" s="1118"/>
      <c r="NZP26" s="1115"/>
      <c r="NZQ26" s="1116"/>
      <c r="NZR26" s="1117"/>
      <c r="NZS26" s="1118"/>
      <c r="NZT26" s="1115"/>
      <c r="NZU26" s="1116"/>
      <c r="NZV26" s="1117"/>
      <c r="NZW26" s="1118"/>
      <c r="NZX26" s="1115"/>
      <c r="NZY26" s="1116"/>
      <c r="NZZ26" s="1117"/>
      <c r="OAA26" s="1118"/>
      <c r="OAB26" s="1115"/>
      <c r="OAC26" s="1116"/>
      <c r="OAD26" s="1117"/>
      <c r="OAE26" s="1118"/>
      <c r="OAF26" s="1115"/>
      <c r="OAG26" s="1116"/>
      <c r="OAH26" s="1117"/>
      <c r="OAI26" s="1118"/>
      <c r="OAJ26" s="1115"/>
      <c r="OAK26" s="1116"/>
      <c r="OAL26" s="1117"/>
      <c r="OAM26" s="1118"/>
      <c r="OAN26" s="1115"/>
      <c r="OAO26" s="1116"/>
      <c r="OAP26" s="1117"/>
      <c r="OAQ26" s="1118"/>
      <c r="OAR26" s="1115"/>
      <c r="OAS26" s="1116"/>
      <c r="OAT26" s="1117"/>
      <c r="OAU26" s="1118"/>
      <c r="OAV26" s="1115"/>
      <c r="OAW26" s="1116"/>
      <c r="OAX26" s="1117"/>
      <c r="OAY26" s="1118"/>
      <c r="OAZ26" s="1115"/>
      <c r="OBA26" s="1116"/>
      <c r="OBB26" s="1117"/>
      <c r="OBC26" s="1118"/>
      <c r="OBD26" s="1115"/>
      <c r="OBE26" s="1116"/>
      <c r="OBF26" s="1117"/>
      <c r="OBG26" s="1118"/>
      <c r="OBH26" s="1115"/>
      <c r="OBI26" s="1116"/>
      <c r="OBJ26" s="1117"/>
      <c r="OBK26" s="1118"/>
      <c r="OBL26" s="1115"/>
      <c r="OBM26" s="1116"/>
      <c r="OBN26" s="1117"/>
      <c r="OBO26" s="1118"/>
      <c r="OBP26" s="1115"/>
      <c r="OBQ26" s="1116"/>
      <c r="OBR26" s="1117"/>
      <c r="OBS26" s="1118"/>
      <c r="OBT26" s="1115"/>
      <c r="OBU26" s="1116"/>
      <c r="OBV26" s="1117"/>
      <c r="OBW26" s="1118"/>
      <c r="OBX26" s="1115"/>
      <c r="OBY26" s="1116"/>
      <c r="OBZ26" s="1117"/>
      <c r="OCA26" s="1118"/>
      <c r="OCB26" s="1115"/>
      <c r="OCC26" s="1116"/>
      <c r="OCD26" s="1117"/>
      <c r="OCE26" s="1118"/>
      <c r="OCF26" s="1115"/>
      <c r="OCG26" s="1116"/>
      <c r="OCH26" s="1117"/>
      <c r="OCI26" s="1118"/>
      <c r="OCJ26" s="1115"/>
      <c r="OCK26" s="1116"/>
      <c r="OCL26" s="1117"/>
      <c r="OCM26" s="1118"/>
      <c r="OCN26" s="1115"/>
      <c r="OCO26" s="1116"/>
      <c r="OCP26" s="1117"/>
      <c r="OCQ26" s="1118"/>
      <c r="OCR26" s="1115"/>
      <c r="OCS26" s="1116"/>
      <c r="OCT26" s="1117"/>
      <c r="OCU26" s="1118"/>
      <c r="OCV26" s="1115"/>
      <c r="OCW26" s="1116"/>
      <c r="OCX26" s="1117"/>
      <c r="OCY26" s="1118"/>
      <c r="OCZ26" s="1115"/>
      <c r="ODA26" s="1116"/>
      <c r="ODB26" s="1117"/>
      <c r="ODC26" s="1118"/>
      <c r="ODD26" s="1115"/>
      <c r="ODE26" s="1116"/>
      <c r="ODF26" s="1117"/>
      <c r="ODG26" s="1118"/>
      <c r="ODH26" s="1115"/>
      <c r="ODI26" s="1116"/>
      <c r="ODJ26" s="1117"/>
      <c r="ODK26" s="1118"/>
      <c r="ODL26" s="1115"/>
      <c r="ODM26" s="1116"/>
      <c r="ODN26" s="1117"/>
      <c r="ODO26" s="1118"/>
      <c r="ODP26" s="1115"/>
      <c r="ODQ26" s="1116"/>
      <c r="ODR26" s="1117"/>
      <c r="ODS26" s="1118"/>
      <c r="ODT26" s="1115"/>
      <c r="ODU26" s="1116"/>
      <c r="ODV26" s="1117"/>
      <c r="ODW26" s="1118"/>
      <c r="ODX26" s="1115"/>
      <c r="ODY26" s="1116"/>
      <c r="ODZ26" s="1117"/>
      <c r="OEA26" s="1118"/>
      <c r="OEB26" s="1115"/>
      <c r="OEC26" s="1116"/>
      <c r="OED26" s="1117"/>
      <c r="OEE26" s="1118"/>
      <c r="OEF26" s="1115"/>
      <c r="OEG26" s="1116"/>
      <c r="OEH26" s="1117"/>
      <c r="OEI26" s="1118"/>
      <c r="OEJ26" s="1115"/>
      <c r="OEK26" s="1116"/>
      <c r="OEL26" s="1117"/>
      <c r="OEM26" s="1118"/>
      <c r="OEN26" s="1115"/>
      <c r="OEO26" s="1116"/>
      <c r="OEP26" s="1117"/>
      <c r="OEQ26" s="1118"/>
      <c r="OER26" s="1115"/>
      <c r="OES26" s="1116"/>
      <c r="OET26" s="1117"/>
      <c r="OEU26" s="1118"/>
      <c r="OEV26" s="1115"/>
      <c r="OEW26" s="1116"/>
      <c r="OEX26" s="1117"/>
      <c r="OEY26" s="1118"/>
      <c r="OEZ26" s="1115"/>
      <c r="OFA26" s="1116"/>
      <c r="OFB26" s="1117"/>
      <c r="OFC26" s="1118"/>
      <c r="OFD26" s="1115"/>
      <c r="OFE26" s="1116"/>
      <c r="OFF26" s="1117"/>
      <c r="OFG26" s="1118"/>
      <c r="OFH26" s="1115"/>
      <c r="OFI26" s="1116"/>
      <c r="OFJ26" s="1117"/>
      <c r="OFK26" s="1118"/>
      <c r="OFL26" s="1115"/>
      <c r="OFM26" s="1116"/>
      <c r="OFN26" s="1117"/>
      <c r="OFO26" s="1118"/>
      <c r="OFP26" s="1115"/>
      <c r="OFQ26" s="1116"/>
      <c r="OFR26" s="1117"/>
      <c r="OFS26" s="1118"/>
      <c r="OFT26" s="1115"/>
      <c r="OFU26" s="1116"/>
      <c r="OFV26" s="1117"/>
      <c r="OFW26" s="1118"/>
      <c r="OFX26" s="1115"/>
      <c r="OFY26" s="1116"/>
      <c r="OFZ26" s="1117"/>
      <c r="OGA26" s="1118"/>
      <c r="OGB26" s="1115"/>
      <c r="OGC26" s="1116"/>
      <c r="OGD26" s="1117"/>
      <c r="OGE26" s="1118"/>
      <c r="OGF26" s="1115"/>
      <c r="OGG26" s="1116"/>
      <c r="OGH26" s="1117"/>
      <c r="OGI26" s="1118"/>
      <c r="OGJ26" s="1115"/>
      <c r="OGK26" s="1116"/>
      <c r="OGL26" s="1117"/>
      <c r="OGM26" s="1118"/>
      <c r="OGN26" s="1115"/>
      <c r="OGO26" s="1116"/>
      <c r="OGP26" s="1117"/>
      <c r="OGQ26" s="1118"/>
      <c r="OGR26" s="1115"/>
      <c r="OGS26" s="1116"/>
      <c r="OGT26" s="1117"/>
      <c r="OGU26" s="1118"/>
      <c r="OGV26" s="1115"/>
      <c r="OGW26" s="1116"/>
      <c r="OGX26" s="1117"/>
      <c r="OGY26" s="1118"/>
      <c r="OGZ26" s="1115"/>
      <c r="OHA26" s="1116"/>
      <c r="OHB26" s="1117"/>
      <c r="OHC26" s="1118"/>
      <c r="OHD26" s="1115"/>
      <c r="OHE26" s="1116"/>
      <c r="OHF26" s="1117"/>
      <c r="OHG26" s="1118"/>
      <c r="OHH26" s="1115"/>
      <c r="OHI26" s="1116"/>
      <c r="OHJ26" s="1117"/>
      <c r="OHK26" s="1118"/>
      <c r="OHL26" s="1115"/>
      <c r="OHM26" s="1116"/>
      <c r="OHN26" s="1117"/>
      <c r="OHO26" s="1118"/>
      <c r="OHP26" s="1115"/>
      <c r="OHQ26" s="1116"/>
      <c r="OHR26" s="1117"/>
      <c r="OHS26" s="1118"/>
      <c r="OHT26" s="1115"/>
      <c r="OHU26" s="1116"/>
      <c r="OHV26" s="1117"/>
      <c r="OHW26" s="1118"/>
      <c r="OHX26" s="1115"/>
      <c r="OHY26" s="1116"/>
      <c r="OHZ26" s="1117"/>
      <c r="OIA26" s="1118"/>
      <c r="OIB26" s="1115"/>
      <c r="OIC26" s="1116"/>
      <c r="OID26" s="1117"/>
      <c r="OIE26" s="1118"/>
      <c r="OIF26" s="1115"/>
      <c r="OIG26" s="1116"/>
      <c r="OIH26" s="1117"/>
      <c r="OII26" s="1118"/>
      <c r="OIJ26" s="1115"/>
      <c r="OIK26" s="1116"/>
      <c r="OIL26" s="1117"/>
      <c r="OIM26" s="1118"/>
      <c r="OIN26" s="1115"/>
      <c r="OIO26" s="1116"/>
      <c r="OIP26" s="1117"/>
      <c r="OIQ26" s="1118"/>
      <c r="OIR26" s="1115"/>
      <c r="OIS26" s="1116"/>
      <c r="OIT26" s="1117"/>
      <c r="OIU26" s="1118"/>
      <c r="OIV26" s="1115"/>
      <c r="OIW26" s="1116"/>
      <c r="OIX26" s="1117"/>
      <c r="OIY26" s="1118"/>
      <c r="OIZ26" s="1115"/>
      <c r="OJA26" s="1116"/>
      <c r="OJB26" s="1117"/>
      <c r="OJC26" s="1118"/>
      <c r="OJD26" s="1115"/>
      <c r="OJE26" s="1116"/>
      <c r="OJF26" s="1117"/>
      <c r="OJG26" s="1118"/>
      <c r="OJH26" s="1115"/>
      <c r="OJI26" s="1116"/>
      <c r="OJJ26" s="1117"/>
      <c r="OJK26" s="1118"/>
      <c r="OJL26" s="1115"/>
      <c r="OJM26" s="1116"/>
      <c r="OJN26" s="1117"/>
      <c r="OJO26" s="1118"/>
      <c r="OJP26" s="1115"/>
      <c r="OJQ26" s="1116"/>
      <c r="OJR26" s="1117"/>
      <c r="OJS26" s="1118"/>
      <c r="OJT26" s="1115"/>
      <c r="OJU26" s="1116"/>
      <c r="OJV26" s="1117"/>
      <c r="OJW26" s="1118"/>
      <c r="OJX26" s="1115"/>
      <c r="OJY26" s="1116"/>
      <c r="OJZ26" s="1117"/>
      <c r="OKA26" s="1118"/>
      <c r="OKB26" s="1115"/>
      <c r="OKC26" s="1116"/>
      <c r="OKD26" s="1117"/>
      <c r="OKE26" s="1118"/>
      <c r="OKF26" s="1115"/>
      <c r="OKG26" s="1116"/>
      <c r="OKH26" s="1117"/>
      <c r="OKI26" s="1118"/>
      <c r="OKJ26" s="1115"/>
      <c r="OKK26" s="1116"/>
      <c r="OKL26" s="1117"/>
      <c r="OKM26" s="1118"/>
      <c r="OKN26" s="1115"/>
      <c r="OKO26" s="1116"/>
      <c r="OKP26" s="1117"/>
      <c r="OKQ26" s="1118"/>
      <c r="OKR26" s="1115"/>
      <c r="OKS26" s="1116"/>
      <c r="OKT26" s="1117"/>
      <c r="OKU26" s="1118"/>
      <c r="OKV26" s="1115"/>
      <c r="OKW26" s="1116"/>
      <c r="OKX26" s="1117"/>
      <c r="OKY26" s="1118"/>
      <c r="OKZ26" s="1115"/>
      <c r="OLA26" s="1116"/>
      <c r="OLB26" s="1117"/>
      <c r="OLC26" s="1118"/>
      <c r="OLD26" s="1115"/>
      <c r="OLE26" s="1116"/>
      <c r="OLF26" s="1117"/>
      <c r="OLG26" s="1118"/>
      <c r="OLH26" s="1115"/>
      <c r="OLI26" s="1116"/>
      <c r="OLJ26" s="1117"/>
      <c r="OLK26" s="1118"/>
      <c r="OLL26" s="1115"/>
      <c r="OLM26" s="1116"/>
      <c r="OLN26" s="1117"/>
      <c r="OLO26" s="1118"/>
      <c r="OLP26" s="1115"/>
      <c r="OLQ26" s="1116"/>
      <c r="OLR26" s="1117"/>
      <c r="OLS26" s="1118"/>
      <c r="OLT26" s="1115"/>
      <c r="OLU26" s="1116"/>
      <c r="OLV26" s="1117"/>
      <c r="OLW26" s="1118"/>
      <c r="OLX26" s="1115"/>
      <c r="OLY26" s="1116"/>
      <c r="OLZ26" s="1117"/>
      <c r="OMA26" s="1118"/>
      <c r="OMB26" s="1115"/>
      <c r="OMC26" s="1116"/>
      <c r="OMD26" s="1117"/>
      <c r="OME26" s="1118"/>
      <c r="OMF26" s="1115"/>
      <c r="OMG26" s="1116"/>
      <c r="OMH26" s="1117"/>
      <c r="OMI26" s="1118"/>
      <c r="OMJ26" s="1115"/>
      <c r="OMK26" s="1116"/>
      <c r="OML26" s="1117"/>
      <c r="OMM26" s="1118"/>
      <c r="OMN26" s="1115"/>
      <c r="OMO26" s="1116"/>
      <c r="OMP26" s="1117"/>
      <c r="OMQ26" s="1118"/>
      <c r="OMR26" s="1115"/>
      <c r="OMS26" s="1116"/>
      <c r="OMT26" s="1117"/>
      <c r="OMU26" s="1118"/>
      <c r="OMV26" s="1115"/>
      <c r="OMW26" s="1116"/>
      <c r="OMX26" s="1117"/>
      <c r="OMY26" s="1118"/>
      <c r="OMZ26" s="1115"/>
      <c r="ONA26" s="1116"/>
      <c r="ONB26" s="1117"/>
      <c r="ONC26" s="1118"/>
      <c r="OND26" s="1115"/>
      <c r="ONE26" s="1116"/>
      <c r="ONF26" s="1117"/>
      <c r="ONG26" s="1118"/>
      <c r="ONH26" s="1115"/>
      <c r="ONI26" s="1116"/>
      <c r="ONJ26" s="1117"/>
      <c r="ONK26" s="1118"/>
      <c r="ONL26" s="1115"/>
      <c r="ONM26" s="1116"/>
      <c r="ONN26" s="1117"/>
      <c r="ONO26" s="1118"/>
      <c r="ONP26" s="1115"/>
      <c r="ONQ26" s="1116"/>
      <c r="ONR26" s="1117"/>
      <c r="ONS26" s="1118"/>
      <c r="ONT26" s="1115"/>
      <c r="ONU26" s="1116"/>
      <c r="ONV26" s="1117"/>
      <c r="ONW26" s="1118"/>
      <c r="ONX26" s="1115"/>
      <c r="ONY26" s="1116"/>
      <c r="ONZ26" s="1117"/>
      <c r="OOA26" s="1118"/>
      <c r="OOB26" s="1115"/>
      <c r="OOC26" s="1116"/>
      <c r="OOD26" s="1117"/>
      <c r="OOE26" s="1118"/>
      <c r="OOF26" s="1115"/>
      <c r="OOG26" s="1116"/>
      <c r="OOH26" s="1117"/>
      <c r="OOI26" s="1118"/>
      <c r="OOJ26" s="1115"/>
      <c r="OOK26" s="1116"/>
      <c r="OOL26" s="1117"/>
      <c r="OOM26" s="1118"/>
      <c r="OON26" s="1115"/>
      <c r="OOO26" s="1116"/>
      <c r="OOP26" s="1117"/>
      <c r="OOQ26" s="1118"/>
      <c r="OOR26" s="1115"/>
      <c r="OOS26" s="1116"/>
      <c r="OOT26" s="1117"/>
      <c r="OOU26" s="1118"/>
      <c r="OOV26" s="1115"/>
      <c r="OOW26" s="1116"/>
      <c r="OOX26" s="1117"/>
      <c r="OOY26" s="1118"/>
      <c r="OOZ26" s="1115"/>
      <c r="OPA26" s="1116"/>
      <c r="OPB26" s="1117"/>
      <c r="OPC26" s="1118"/>
      <c r="OPD26" s="1115"/>
      <c r="OPE26" s="1116"/>
      <c r="OPF26" s="1117"/>
      <c r="OPG26" s="1118"/>
      <c r="OPH26" s="1115"/>
      <c r="OPI26" s="1116"/>
      <c r="OPJ26" s="1117"/>
      <c r="OPK26" s="1118"/>
      <c r="OPL26" s="1115"/>
      <c r="OPM26" s="1116"/>
      <c r="OPN26" s="1117"/>
      <c r="OPO26" s="1118"/>
      <c r="OPP26" s="1115"/>
      <c r="OPQ26" s="1116"/>
      <c r="OPR26" s="1117"/>
      <c r="OPS26" s="1118"/>
      <c r="OPT26" s="1115"/>
      <c r="OPU26" s="1116"/>
      <c r="OPV26" s="1117"/>
      <c r="OPW26" s="1118"/>
      <c r="OPX26" s="1115"/>
      <c r="OPY26" s="1116"/>
      <c r="OPZ26" s="1117"/>
      <c r="OQA26" s="1118"/>
      <c r="OQB26" s="1115"/>
      <c r="OQC26" s="1116"/>
      <c r="OQD26" s="1117"/>
      <c r="OQE26" s="1118"/>
      <c r="OQF26" s="1115"/>
      <c r="OQG26" s="1116"/>
      <c r="OQH26" s="1117"/>
      <c r="OQI26" s="1118"/>
      <c r="OQJ26" s="1115"/>
      <c r="OQK26" s="1116"/>
      <c r="OQL26" s="1117"/>
      <c r="OQM26" s="1118"/>
      <c r="OQN26" s="1115"/>
      <c r="OQO26" s="1116"/>
      <c r="OQP26" s="1117"/>
      <c r="OQQ26" s="1118"/>
      <c r="OQR26" s="1115"/>
      <c r="OQS26" s="1116"/>
      <c r="OQT26" s="1117"/>
      <c r="OQU26" s="1118"/>
      <c r="OQV26" s="1115"/>
      <c r="OQW26" s="1116"/>
      <c r="OQX26" s="1117"/>
      <c r="OQY26" s="1118"/>
      <c r="OQZ26" s="1115"/>
      <c r="ORA26" s="1116"/>
      <c r="ORB26" s="1117"/>
      <c r="ORC26" s="1118"/>
      <c r="ORD26" s="1115"/>
      <c r="ORE26" s="1116"/>
      <c r="ORF26" s="1117"/>
      <c r="ORG26" s="1118"/>
      <c r="ORH26" s="1115"/>
      <c r="ORI26" s="1116"/>
      <c r="ORJ26" s="1117"/>
      <c r="ORK26" s="1118"/>
      <c r="ORL26" s="1115"/>
      <c r="ORM26" s="1116"/>
      <c r="ORN26" s="1117"/>
      <c r="ORO26" s="1118"/>
      <c r="ORP26" s="1115"/>
      <c r="ORQ26" s="1116"/>
      <c r="ORR26" s="1117"/>
      <c r="ORS26" s="1118"/>
      <c r="ORT26" s="1115"/>
      <c r="ORU26" s="1116"/>
      <c r="ORV26" s="1117"/>
      <c r="ORW26" s="1118"/>
      <c r="ORX26" s="1115"/>
      <c r="ORY26" s="1116"/>
      <c r="ORZ26" s="1117"/>
      <c r="OSA26" s="1118"/>
      <c r="OSB26" s="1115"/>
      <c r="OSC26" s="1116"/>
      <c r="OSD26" s="1117"/>
      <c r="OSE26" s="1118"/>
      <c r="OSF26" s="1115"/>
      <c r="OSG26" s="1116"/>
      <c r="OSH26" s="1117"/>
      <c r="OSI26" s="1118"/>
      <c r="OSJ26" s="1115"/>
      <c r="OSK26" s="1116"/>
      <c r="OSL26" s="1117"/>
      <c r="OSM26" s="1118"/>
      <c r="OSN26" s="1115"/>
      <c r="OSO26" s="1116"/>
      <c r="OSP26" s="1117"/>
      <c r="OSQ26" s="1118"/>
      <c r="OSR26" s="1115"/>
      <c r="OSS26" s="1116"/>
      <c r="OST26" s="1117"/>
      <c r="OSU26" s="1118"/>
      <c r="OSV26" s="1115"/>
      <c r="OSW26" s="1116"/>
      <c r="OSX26" s="1117"/>
      <c r="OSY26" s="1118"/>
      <c r="OSZ26" s="1115"/>
      <c r="OTA26" s="1116"/>
      <c r="OTB26" s="1117"/>
      <c r="OTC26" s="1118"/>
      <c r="OTD26" s="1115"/>
      <c r="OTE26" s="1116"/>
      <c r="OTF26" s="1117"/>
      <c r="OTG26" s="1118"/>
      <c r="OTH26" s="1115"/>
      <c r="OTI26" s="1116"/>
      <c r="OTJ26" s="1117"/>
      <c r="OTK26" s="1118"/>
      <c r="OTL26" s="1115"/>
      <c r="OTM26" s="1116"/>
      <c r="OTN26" s="1117"/>
      <c r="OTO26" s="1118"/>
      <c r="OTP26" s="1115"/>
      <c r="OTQ26" s="1116"/>
      <c r="OTR26" s="1117"/>
      <c r="OTS26" s="1118"/>
      <c r="OTT26" s="1115"/>
      <c r="OTU26" s="1116"/>
      <c r="OTV26" s="1117"/>
      <c r="OTW26" s="1118"/>
      <c r="OTX26" s="1115"/>
      <c r="OTY26" s="1116"/>
      <c r="OTZ26" s="1117"/>
      <c r="OUA26" s="1118"/>
      <c r="OUB26" s="1115"/>
      <c r="OUC26" s="1116"/>
      <c r="OUD26" s="1117"/>
      <c r="OUE26" s="1118"/>
      <c r="OUF26" s="1115"/>
      <c r="OUG26" s="1116"/>
      <c r="OUH26" s="1117"/>
      <c r="OUI26" s="1118"/>
      <c r="OUJ26" s="1115"/>
      <c r="OUK26" s="1116"/>
      <c r="OUL26" s="1117"/>
      <c r="OUM26" s="1118"/>
      <c r="OUN26" s="1115"/>
      <c r="OUO26" s="1116"/>
      <c r="OUP26" s="1117"/>
      <c r="OUQ26" s="1118"/>
      <c r="OUR26" s="1115"/>
      <c r="OUS26" s="1116"/>
      <c r="OUT26" s="1117"/>
      <c r="OUU26" s="1118"/>
      <c r="OUV26" s="1115"/>
      <c r="OUW26" s="1116"/>
      <c r="OUX26" s="1117"/>
      <c r="OUY26" s="1118"/>
      <c r="OUZ26" s="1115"/>
      <c r="OVA26" s="1116"/>
      <c r="OVB26" s="1117"/>
      <c r="OVC26" s="1118"/>
      <c r="OVD26" s="1115"/>
      <c r="OVE26" s="1116"/>
      <c r="OVF26" s="1117"/>
      <c r="OVG26" s="1118"/>
      <c r="OVH26" s="1115"/>
      <c r="OVI26" s="1116"/>
      <c r="OVJ26" s="1117"/>
      <c r="OVK26" s="1118"/>
      <c r="OVL26" s="1115"/>
      <c r="OVM26" s="1116"/>
      <c r="OVN26" s="1117"/>
      <c r="OVO26" s="1118"/>
      <c r="OVP26" s="1115"/>
      <c r="OVQ26" s="1116"/>
      <c r="OVR26" s="1117"/>
      <c r="OVS26" s="1118"/>
      <c r="OVT26" s="1115"/>
      <c r="OVU26" s="1116"/>
      <c r="OVV26" s="1117"/>
      <c r="OVW26" s="1118"/>
      <c r="OVX26" s="1115"/>
      <c r="OVY26" s="1116"/>
      <c r="OVZ26" s="1117"/>
      <c r="OWA26" s="1118"/>
      <c r="OWB26" s="1115"/>
      <c r="OWC26" s="1116"/>
      <c r="OWD26" s="1117"/>
      <c r="OWE26" s="1118"/>
      <c r="OWF26" s="1115"/>
      <c r="OWG26" s="1116"/>
      <c r="OWH26" s="1117"/>
      <c r="OWI26" s="1118"/>
      <c r="OWJ26" s="1115"/>
      <c r="OWK26" s="1116"/>
      <c r="OWL26" s="1117"/>
      <c r="OWM26" s="1118"/>
      <c r="OWN26" s="1115"/>
      <c r="OWO26" s="1116"/>
      <c r="OWP26" s="1117"/>
      <c r="OWQ26" s="1118"/>
      <c r="OWR26" s="1115"/>
      <c r="OWS26" s="1116"/>
      <c r="OWT26" s="1117"/>
      <c r="OWU26" s="1118"/>
      <c r="OWV26" s="1115"/>
      <c r="OWW26" s="1116"/>
      <c r="OWX26" s="1117"/>
      <c r="OWY26" s="1118"/>
      <c r="OWZ26" s="1115"/>
      <c r="OXA26" s="1116"/>
      <c r="OXB26" s="1117"/>
      <c r="OXC26" s="1118"/>
      <c r="OXD26" s="1115"/>
      <c r="OXE26" s="1116"/>
      <c r="OXF26" s="1117"/>
      <c r="OXG26" s="1118"/>
      <c r="OXH26" s="1115"/>
      <c r="OXI26" s="1116"/>
      <c r="OXJ26" s="1117"/>
      <c r="OXK26" s="1118"/>
      <c r="OXL26" s="1115"/>
      <c r="OXM26" s="1116"/>
      <c r="OXN26" s="1117"/>
      <c r="OXO26" s="1118"/>
      <c r="OXP26" s="1115"/>
      <c r="OXQ26" s="1116"/>
      <c r="OXR26" s="1117"/>
      <c r="OXS26" s="1118"/>
      <c r="OXT26" s="1115"/>
      <c r="OXU26" s="1116"/>
      <c r="OXV26" s="1117"/>
      <c r="OXW26" s="1118"/>
      <c r="OXX26" s="1115"/>
      <c r="OXY26" s="1116"/>
      <c r="OXZ26" s="1117"/>
      <c r="OYA26" s="1118"/>
      <c r="OYB26" s="1115"/>
      <c r="OYC26" s="1116"/>
      <c r="OYD26" s="1117"/>
      <c r="OYE26" s="1118"/>
      <c r="OYF26" s="1115"/>
      <c r="OYG26" s="1116"/>
      <c r="OYH26" s="1117"/>
      <c r="OYI26" s="1118"/>
      <c r="OYJ26" s="1115"/>
      <c r="OYK26" s="1116"/>
      <c r="OYL26" s="1117"/>
      <c r="OYM26" s="1118"/>
      <c r="OYN26" s="1115"/>
      <c r="OYO26" s="1116"/>
      <c r="OYP26" s="1117"/>
      <c r="OYQ26" s="1118"/>
      <c r="OYR26" s="1115"/>
      <c r="OYS26" s="1116"/>
      <c r="OYT26" s="1117"/>
      <c r="OYU26" s="1118"/>
      <c r="OYV26" s="1115"/>
      <c r="OYW26" s="1116"/>
      <c r="OYX26" s="1117"/>
      <c r="OYY26" s="1118"/>
      <c r="OYZ26" s="1115"/>
      <c r="OZA26" s="1116"/>
      <c r="OZB26" s="1117"/>
      <c r="OZC26" s="1118"/>
      <c r="OZD26" s="1115"/>
      <c r="OZE26" s="1116"/>
      <c r="OZF26" s="1117"/>
      <c r="OZG26" s="1118"/>
      <c r="OZH26" s="1115"/>
      <c r="OZI26" s="1116"/>
      <c r="OZJ26" s="1117"/>
      <c r="OZK26" s="1118"/>
      <c r="OZL26" s="1115"/>
      <c r="OZM26" s="1116"/>
      <c r="OZN26" s="1117"/>
      <c r="OZO26" s="1118"/>
      <c r="OZP26" s="1115"/>
      <c r="OZQ26" s="1116"/>
      <c r="OZR26" s="1117"/>
      <c r="OZS26" s="1118"/>
      <c r="OZT26" s="1115"/>
      <c r="OZU26" s="1116"/>
      <c r="OZV26" s="1117"/>
      <c r="OZW26" s="1118"/>
      <c r="OZX26" s="1115"/>
      <c r="OZY26" s="1116"/>
      <c r="OZZ26" s="1117"/>
      <c r="PAA26" s="1118"/>
      <c r="PAB26" s="1115"/>
      <c r="PAC26" s="1116"/>
      <c r="PAD26" s="1117"/>
      <c r="PAE26" s="1118"/>
      <c r="PAF26" s="1115"/>
      <c r="PAG26" s="1116"/>
      <c r="PAH26" s="1117"/>
      <c r="PAI26" s="1118"/>
      <c r="PAJ26" s="1115"/>
      <c r="PAK26" s="1116"/>
      <c r="PAL26" s="1117"/>
      <c r="PAM26" s="1118"/>
      <c r="PAN26" s="1115"/>
      <c r="PAO26" s="1116"/>
      <c r="PAP26" s="1117"/>
      <c r="PAQ26" s="1118"/>
      <c r="PAR26" s="1115"/>
      <c r="PAS26" s="1116"/>
      <c r="PAT26" s="1117"/>
      <c r="PAU26" s="1118"/>
      <c r="PAV26" s="1115"/>
      <c r="PAW26" s="1116"/>
      <c r="PAX26" s="1117"/>
      <c r="PAY26" s="1118"/>
      <c r="PAZ26" s="1115"/>
      <c r="PBA26" s="1116"/>
      <c r="PBB26" s="1117"/>
      <c r="PBC26" s="1118"/>
      <c r="PBD26" s="1115"/>
      <c r="PBE26" s="1116"/>
      <c r="PBF26" s="1117"/>
      <c r="PBG26" s="1118"/>
      <c r="PBH26" s="1115"/>
      <c r="PBI26" s="1116"/>
      <c r="PBJ26" s="1117"/>
      <c r="PBK26" s="1118"/>
      <c r="PBL26" s="1115"/>
      <c r="PBM26" s="1116"/>
      <c r="PBN26" s="1117"/>
      <c r="PBO26" s="1118"/>
      <c r="PBP26" s="1115"/>
      <c r="PBQ26" s="1116"/>
      <c r="PBR26" s="1117"/>
      <c r="PBS26" s="1118"/>
      <c r="PBT26" s="1115"/>
      <c r="PBU26" s="1116"/>
      <c r="PBV26" s="1117"/>
      <c r="PBW26" s="1118"/>
      <c r="PBX26" s="1115"/>
      <c r="PBY26" s="1116"/>
      <c r="PBZ26" s="1117"/>
      <c r="PCA26" s="1118"/>
      <c r="PCB26" s="1115"/>
      <c r="PCC26" s="1116"/>
      <c r="PCD26" s="1117"/>
      <c r="PCE26" s="1118"/>
      <c r="PCF26" s="1115"/>
      <c r="PCG26" s="1116"/>
      <c r="PCH26" s="1117"/>
      <c r="PCI26" s="1118"/>
      <c r="PCJ26" s="1115"/>
      <c r="PCK26" s="1116"/>
      <c r="PCL26" s="1117"/>
      <c r="PCM26" s="1118"/>
      <c r="PCN26" s="1115"/>
      <c r="PCO26" s="1116"/>
      <c r="PCP26" s="1117"/>
      <c r="PCQ26" s="1118"/>
      <c r="PCR26" s="1115"/>
      <c r="PCS26" s="1116"/>
      <c r="PCT26" s="1117"/>
      <c r="PCU26" s="1118"/>
      <c r="PCV26" s="1115"/>
      <c r="PCW26" s="1116"/>
      <c r="PCX26" s="1117"/>
      <c r="PCY26" s="1118"/>
      <c r="PCZ26" s="1115"/>
      <c r="PDA26" s="1116"/>
      <c r="PDB26" s="1117"/>
      <c r="PDC26" s="1118"/>
      <c r="PDD26" s="1115"/>
      <c r="PDE26" s="1116"/>
      <c r="PDF26" s="1117"/>
      <c r="PDG26" s="1118"/>
      <c r="PDH26" s="1115"/>
      <c r="PDI26" s="1116"/>
      <c r="PDJ26" s="1117"/>
      <c r="PDK26" s="1118"/>
      <c r="PDL26" s="1115"/>
      <c r="PDM26" s="1116"/>
      <c r="PDN26" s="1117"/>
      <c r="PDO26" s="1118"/>
      <c r="PDP26" s="1115"/>
      <c r="PDQ26" s="1116"/>
      <c r="PDR26" s="1117"/>
      <c r="PDS26" s="1118"/>
      <c r="PDT26" s="1115"/>
      <c r="PDU26" s="1116"/>
      <c r="PDV26" s="1117"/>
      <c r="PDW26" s="1118"/>
      <c r="PDX26" s="1115"/>
      <c r="PDY26" s="1116"/>
      <c r="PDZ26" s="1117"/>
      <c r="PEA26" s="1118"/>
      <c r="PEB26" s="1115"/>
      <c r="PEC26" s="1116"/>
      <c r="PED26" s="1117"/>
      <c r="PEE26" s="1118"/>
      <c r="PEF26" s="1115"/>
      <c r="PEG26" s="1116"/>
      <c r="PEH26" s="1117"/>
      <c r="PEI26" s="1118"/>
      <c r="PEJ26" s="1115"/>
      <c r="PEK26" s="1116"/>
      <c r="PEL26" s="1117"/>
      <c r="PEM26" s="1118"/>
      <c r="PEN26" s="1115"/>
      <c r="PEO26" s="1116"/>
      <c r="PEP26" s="1117"/>
      <c r="PEQ26" s="1118"/>
      <c r="PER26" s="1115"/>
      <c r="PES26" s="1116"/>
      <c r="PET26" s="1117"/>
      <c r="PEU26" s="1118"/>
      <c r="PEV26" s="1115"/>
      <c r="PEW26" s="1116"/>
      <c r="PEX26" s="1117"/>
      <c r="PEY26" s="1118"/>
      <c r="PEZ26" s="1115"/>
      <c r="PFA26" s="1116"/>
      <c r="PFB26" s="1117"/>
      <c r="PFC26" s="1118"/>
      <c r="PFD26" s="1115"/>
      <c r="PFE26" s="1116"/>
      <c r="PFF26" s="1117"/>
      <c r="PFG26" s="1118"/>
      <c r="PFH26" s="1115"/>
      <c r="PFI26" s="1116"/>
      <c r="PFJ26" s="1117"/>
      <c r="PFK26" s="1118"/>
      <c r="PFL26" s="1115"/>
      <c r="PFM26" s="1116"/>
      <c r="PFN26" s="1117"/>
      <c r="PFO26" s="1118"/>
      <c r="PFP26" s="1115"/>
      <c r="PFQ26" s="1116"/>
      <c r="PFR26" s="1117"/>
      <c r="PFS26" s="1118"/>
      <c r="PFT26" s="1115"/>
      <c r="PFU26" s="1116"/>
      <c r="PFV26" s="1117"/>
      <c r="PFW26" s="1118"/>
      <c r="PFX26" s="1115"/>
      <c r="PFY26" s="1116"/>
      <c r="PFZ26" s="1117"/>
      <c r="PGA26" s="1118"/>
      <c r="PGB26" s="1115"/>
      <c r="PGC26" s="1116"/>
      <c r="PGD26" s="1117"/>
      <c r="PGE26" s="1118"/>
      <c r="PGF26" s="1115"/>
      <c r="PGG26" s="1116"/>
      <c r="PGH26" s="1117"/>
      <c r="PGI26" s="1118"/>
      <c r="PGJ26" s="1115"/>
      <c r="PGK26" s="1116"/>
      <c r="PGL26" s="1117"/>
      <c r="PGM26" s="1118"/>
      <c r="PGN26" s="1115"/>
      <c r="PGO26" s="1116"/>
      <c r="PGP26" s="1117"/>
      <c r="PGQ26" s="1118"/>
      <c r="PGR26" s="1115"/>
      <c r="PGS26" s="1116"/>
      <c r="PGT26" s="1117"/>
      <c r="PGU26" s="1118"/>
      <c r="PGV26" s="1115"/>
      <c r="PGW26" s="1116"/>
      <c r="PGX26" s="1117"/>
      <c r="PGY26" s="1118"/>
      <c r="PGZ26" s="1115"/>
      <c r="PHA26" s="1116"/>
      <c r="PHB26" s="1117"/>
      <c r="PHC26" s="1118"/>
      <c r="PHD26" s="1115"/>
      <c r="PHE26" s="1116"/>
      <c r="PHF26" s="1117"/>
      <c r="PHG26" s="1118"/>
      <c r="PHH26" s="1115"/>
      <c r="PHI26" s="1116"/>
      <c r="PHJ26" s="1117"/>
      <c r="PHK26" s="1118"/>
      <c r="PHL26" s="1115"/>
      <c r="PHM26" s="1116"/>
      <c r="PHN26" s="1117"/>
      <c r="PHO26" s="1118"/>
      <c r="PHP26" s="1115"/>
      <c r="PHQ26" s="1116"/>
      <c r="PHR26" s="1117"/>
      <c r="PHS26" s="1118"/>
      <c r="PHT26" s="1115"/>
      <c r="PHU26" s="1116"/>
      <c r="PHV26" s="1117"/>
      <c r="PHW26" s="1118"/>
      <c r="PHX26" s="1115"/>
      <c r="PHY26" s="1116"/>
      <c r="PHZ26" s="1117"/>
      <c r="PIA26" s="1118"/>
      <c r="PIB26" s="1115"/>
      <c r="PIC26" s="1116"/>
      <c r="PID26" s="1117"/>
      <c r="PIE26" s="1118"/>
      <c r="PIF26" s="1115"/>
      <c r="PIG26" s="1116"/>
      <c r="PIH26" s="1117"/>
      <c r="PII26" s="1118"/>
      <c r="PIJ26" s="1115"/>
      <c r="PIK26" s="1116"/>
      <c r="PIL26" s="1117"/>
      <c r="PIM26" s="1118"/>
      <c r="PIN26" s="1115"/>
      <c r="PIO26" s="1116"/>
      <c r="PIP26" s="1117"/>
      <c r="PIQ26" s="1118"/>
      <c r="PIR26" s="1115"/>
      <c r="PIS26" s="1116"/>
      <c r="PIT26" s="1117"/>
      <c r="PIU26" s="1118"/>
      <c r="PIV26" s="1115"/>
      <c r="PIW26" s="1116"/>
      <c r="PIX26" s="1117"/>
      <c r="PIY26" s="1118"/>
      <c r="PIZ26" s="1115"/>
      <c r="PJA26" s="1116"/>
      <c r="PJB26" s="1117"/>
      <c r="PJC26" s="1118"/>
      <c r="PJD26" s="1115"/>
      <c r="PJE26" s="1116"/>
      <c r="PJF26" s="1117"/>
      <c r="PJG26" s="1118"/>
      <c r="PJH26" s="1115"/>
      <c r="PJI26" s="1116"/>
      <c r="PJJ26" s="1117"/>
      <c r="PJK26" s="1118"/>
      <c r="PJL26" s="1115"/>
      <c r="PJM26" s="1116"/>
      <c r="PJN26" s="1117"/>
      <c r="PJO26" s="1118"/>
      <c r="PJP26" s="1115"/>
      <c r="PJQ26" s="1116"/>
      <c r="PJR26" s="1117"/>
      <c r="PJS26" s="1118"/>
      <c r="PJT26" s="1115"/>
      <c r="PJU26" s="1116"/>
      <c r="PJV26" s="1117"/>
      <c r="PJW26" s="1118"/>
      <c r="PJX26" s="1115"/>
      <c r="PJY26" s="1116"/>
      <c r="PJZ26" s="1117"/>
      <c r="PKA26" s="1118"/>
      <c r="PKB26" s="1115"/>
      <c r="PKC26" s="1116"/>
      <c r="PKD26" s="1117"/>
      <c r="PKE26" s="1118"/>
      <c r="PKF26" s="1115"/>
      <c r="PKG26" s="1116"/>
      <c r="PKH26" s="1117"/>
      <c r="PKI26" s="1118"/>
      <c r="PKJ26" s="1115"/>
      <c r="PKK26" s="1116"/>
      <c r="PKL26" s="1117"/>
      <c r="PKM26" s="1118"/>
      <c r="PKN26" s="1115"/>
      <c r="PKO26" s="1116"/>
      <c r="PKP26" s="1117"/>
      <c r="PKQ26" s="1118"/>
      <c r="PKR26" s="1115"/>
      <c r="PKS26" s="1116"/>
      <c r="PKT26" s="1117"/>
      <c r="PKU26" s="1118"/>
      <c r="PKV26" s="1115"/>
      <c r="PKW26" s="1116"/>
      <c r="PKX26" s="1117"/>
      <c r="PKY26" s="1118"/>
      <c r="PKZ26" s="1115"/>
      <c r="PLA26" s="1116"/>
      <c r="PLB26" s="1117"/>
      <c r="PLC26" s="1118"/>
      <c r="PLD26" s="1115"/>
      <c r="PLE26" s="1116"/>
      <c r="PLF26" s="1117"/>
      <c r="PLG26" s="1118"/>
      <c r="PLH26" s="1115"/>
      <c r="PLI26" s="1116"/>
      <c r="PLJ26" s="1117"/>
      <c r="PLK26" s="1118"/>
      <c r="PLL26" s="1115"/>
      <c r="PLM26" s="1116"/>
      <c r="PLN26" s="1117"/>
      <c r="PLO26" s="1118"/>
      <c r="PLP26" s="1115"/>
      <c r="PLQ26" s="1116"/>
      <c r="PLR26" s="1117"/>
      <c r="PLS26" s="1118"/>
      <c r="PLT26" s="1115"/>
      <c r="PLU26" s="1116"/>
      <c r="PLV26" s="1117"/>
      <c r="PLW26" s="1118"/>
      <c r="PLX26" s="1115"/>
      <c r="PLY26" s="1116"/>
      <c r="PLZ26" s="1117"/>
      <c r="PMA26" s="1118"/>
      <c r="PMB26" s="1115"/>
      <c r="PMC26" s="1116"/>
      <c r="PMD26" s="1117"/>
      <c r="PME26" s="1118"/>
      <c r="PMF26" s="1115"/>
      <c r="PMG26" s="1116"/>
      <c r="PMH26" s="1117"/>
      <c r="PMI26" s="1118"/>
      <c r="PMJ26" s="1115"/>
      <c r="PMK26" s="1116"/>
      <c r="PML26" s="1117"/>
      <c r="PMM26" s="1118"/>
      <c r="PMN26" s="1115"/>
      <c r="PMO26" s="1116"/>
      <c r="PMP26" s="1117"/>
      <c r="PMQ26" s="1118"/>
      <c r="PMR26" s="1115"/>
      <c r="PMS26" s="1116"/>
      <c r="PMT26" s="1117"/>
      <c r="PMU26" s="1118"/>
      <c r="PMV26" s="1115"/>
      <c r="PMW26" s="1116"/>
      <c r="PMX26" s="1117"/>
      <c r="PMY26" s="1118"/>
      <c r="PMZ26" s="1115"/>
      <c r="PNA26" s="1116"/>
      <c r="PNB26" s="1117"/>
      <c r="PNC26" s="1118"/>
      <c r="PND26" s="1115"/>
      <c r="PNE26" s="1116"/>
      <c r="PNF26" s="1117"/>
      <c r="PNG26" s="1118"/>
      <c r="PNH26" s="1115"/>
      <c r="PNI26" s="1116"/>
      <c r="PNJ26" s="1117"/>
      <c r="PNK26" s="1118"/>
      <c r="PNL26" s="1115"/>
      <c r="PNM26" s="1116"/>
      <c r="PNN26" s="1117"/>
      <c r="PNO26" s="1118"/>
      <c r="PNP26" s="1115"/>
      <c r="PNQ26" s="1116"/>
      <c r="PNR26" s="1117"/>
      <c r="PNS26" s="1118"/>
      <c r="PNT26" s="1115"/>
      <c r="PNU26" s="1116"/>
      <c r="PNV26" s="1117"/>
      <c r="PNW26" s="1118"/>
      <c r="PNX26" s="1115"/>
      <c r="PNY26" s="1116"/>
      <c r="PNZ26" s="1117"/>
      <c r="POA26" s="1118"/>
      <c r="POB26" s="1115"/>
      <c r="POC26" s="1116"/>
      <c r="POD26" s="1117"/>
      <c r="POE26" s="1118"/>
      <c r="POF26" s="1115"/>
      <c r="POG26" s="1116"/>
      <c r="POH26" s="1117"/>
      <c r="POI26" s="1118"/>
      <c r="POJ26" s="1115"/>
      <c r="POK26" s="1116"/>
      <c r="POL26" s="1117"/>
      <c r="POM26" s="1118"/>
      <c r="PON26" s="1115"/>
      <c r="POO26" s="1116"/>
      <c r="POP26" s="1117"/>
      <c r="POQ26" s="1118"/>
      <c r="POR26" s="1115"/>
      <c r="POS26" s="1116"/>
      <c r="POT26" s="1117"/>
      <c r="POU26" s="1118"/>
      <c r="POV26" s="1115"/>
      <c r="POW26" s="1116"/>
      <c r="POX26" s="1117"/>
      <c r="POY26" s="1118"/>
      <c r="POZ26" s="1115"/>
      <c r="PPA26" s="1116"/>
      <c r="PPB26" s="1117"/>
      <c r="PPC26" s="1118"/>
      <c r="PPD26" s="1115"/>
      <c r="PPE26" s="1116"/>
      <c r="PPF26" s="1117"/>
      <c r="PPG26" s="1118"/>
      <c r="PPH26" s="1115"/>
      <c r="PPI26" s="1116"/>
      <c r="PPJ26" s="1117"/>
      <c r="PPK26" s="1118"/>
      <c r="PPL26" s="1115"/>
      <c r="PPM26" s="1116"/>
      <c r="PPN26" s="1117"/>
      <c r="PPO26" s="1118"/>
      <c r="PPP26" s="1115"/>
      <c r="PPQ26" s="1116"/>
      <c r="PPR26" s="1117"/>
      <c r="PPS26" s="1118"/>
      <c r="PPT26" s="1115"/>
      <c r="PPU26" s="1116"/>
      <c r="PPV26" s="1117"/>
      <c r="PPW26" s="1118"/>
      <c r="PPX26" s="1115"/>
      <c r="PPY26" s="1116"/>
      <c r="PPZ26" s="1117"/>
      <c r="PQA26" s="1118"/>
      <c r="PQB26" s="1115"/>
      <c r="PQC26" s="1116"/>
      <c r="PQD26" s="1117"/>
      <c r="PQE26" s="1118"/>
      <c r="PQF26" s="1115"/>
      <c r="PQG26" s="1116"/>
      <c r="PQH26" s="1117"/>
      <c r="PQI26" s="1118"/>
      <c r="PQJ26" s="1115"/>
      <c r="PQK26" s="1116"/>
      <c r="PQL26" s="1117"/>
      <c r="PQM26" s="1118"/>
      <c r="PQN26" s="1115"/>
      <c r="PQO26" s="1116"/>
      <c r="PQP26" s="1117"/>
      <c r="PQQ26" s="1118"/>
      <c r="PQR26" s="1115"/>
      <c r="PQS26" s="1116"/>
      <c r="PQT26" s="1117"/>
      <c r="PQU26" s="1118"/>
      <c r="PQV26" s="1115"/>
      <c r="PQW26" s="1116"/>
      <c r="PQX26" s="1117"/>
      <c r="PQY26" s="1118"/>
      <c r="PQZ26" s="1115"/>
      <c r="PRA26" s="1116"/>
      <c r="PRB26" s="1117"/>
      <c r="PRC26" s="1118"/>
      <c r="PRD26" s="1115"/>
      <c r="PRE26" s="1116"/>
      <c r="PRF26" s="1117"/>
      <c r="PRG26" s="1118"/>
      <c r="PRH26" s="1115"/>
      <c r="PRI26" s="1116"/>
      <c r="PRJ26" s="1117"/>
      <c r="PRK26" s="1118"/>
      <c r="PRL26" s="1115"/>
      <c r="PRM26" s="1116"/>
      <c r="PRN26" s="1117"/>
      <c r="PRO26" s="1118"/>
      <c r="PRP26" s="1115"/>
      <c r="PRQ26" s="1116"/>
      <c r="PRR26" s="1117"/>
      <c r="PRS26" s="1118"/>
      <c r="PRT26" s="1115"/>
      <c r="PRU26" s="1116"/>
      <c r="PRV26" s="1117"/>
      <c r="PRW26" s="1118"/>
      <c r="PRX26" s="1115"/>
      <c r="PRY26" s="1116"/>
      <c r="PRZ26" s="1117"/>
      <c r="PSA26" s="1118"/>
      <c r="PSB26" s="1115"/>
      <c r="PSC26" s="1116"/>
      <c r="PSD26" s="1117"/>
      <c r="PSE26" s="1118"/>
      <c r="PSF26" s="1115"/>
      <c r="PSG26" s="1116"/>
      <c r="PSH26" s="1117"/>
      <c r="PSI26" s="1118"/>
      <c r="PSJ26" s="1115"/>
      <c r="PSK26" s="1116"/>
      <c r="PSL26" s="1117"/>
      <c r="PSM26" s="1118"/>
      <c r="PSN26" s="1115"/>
      <c r="PSO26" s="1116"/>
      <c r="PSP26" s="1117"/>
      <c r="PSQ26" s="1118"/>
      <c r="PSR26" s="1115"/>
      <c r="PSS26" s="1116"/>
      <c r="PST26" s="1117"/>
      <c r="PSU26" s="1118"/>
      <c r="PSV26" s="1115"/>
      <c r="PSW26" s="1116"/>
      <c r="PSX26" s="1117"/>
      <c r="PSY26" s="1118"/>
      <c r="PSZ26" s="1115"/>
      <c r="PTA26" s="1116"/>
      <c r="PTB26" s="1117"/>
      <c r="PTC26" s="1118"/>
      <c r="PTD26" s="1115"/>
      <c r="PTE26" s="1116"/>
      <c r="PTF26" s="1117"/>
      <c r="PTG26" s="1118"/>
      <c r="PTH26" s="1115"/>
      <c r="PTI26" s="1116"/>
      <c r="PTJ26" s="1117"/>
      <c r="PTK26" s="1118"/>
      <c r="PTL26" s="1115"/>
      <c r="PTM26" s="1116"/>
      <c r="PTN26" s="1117"/>
      <c r="PTO26" s="1118"/>
      <c r="PTP26" s="1115"/>
      <c r="PTQ26" s="1116"/>
      <c r="PTR26" s="1117"/>
      <c r="PTS26" s="1118"/>
      <c r="PTT26" s="1115"/>
      <c r="PTU26" s="1116"/>
      <c r="PTV26" s="1117"/>
      <c r="PTW26" s="1118"/>
      <c r="PTX26" s="1115"/>
      <c r="PTY26" s="1116"/>
      <c r="PTZ26" s="1117"/>
      <c r="PUA26" s="1118"/>
      <c r="PUB26" s="1115"/>
      <c r="PUC26" s="1116"/>
      <c r="PUD26" s="1117"/>
      <c r="PUE26" s="1118"/>
      <c r="PUF26" s="1115"/>
      <c r="PUG26" s="1116"/>
      <c r="PUH26" s="1117"/>
      <c r="PUI26" s="1118"/>
      <c r="PUJ26" s="1115"/>
      <c r="PUK26" s="1116"/>
      <c r="PUL26" s="1117"/>
      <c r="PUM26" s="1118"/>
      <c r="PUN26" s="1115"/>
      <c r="PUO26" s="1116"/>
      <c r="PUP26" s="1117"/>
      <c r="PUQ26" s="1118"/>
      <c r="PUR26" s="1115"/>
      <c r="PUS26" s="1116"/>
      <c r="PUT26" s="1117"/>
      <c r="PUU26" s="1118"/>
      <c r="PUV26" s="1115"/>
      <c r="PUW26" s="1116"/>
      <c r="PUX26" s="1117"/>
      <c r="PUY26" s="1118"/>
      <c r="PUZ26" s="1115"/>
      <c r="PVA26" s="1116"/>
      <c r="PVB26" s="1117"/>
      <c r="PVC26" s="1118"/>
      <c r="PVD26" s="1115"/>
      <c r="PVE26" s="1116"/>
      <c r="PVF26" s="1117"/>
      <c r="PVG26" s="1118"/>
      <c r="PVH26" s="1115"/>
      <c r="PVI26" s="1116"/>
      <c r="PVJ26" s="1117"/>
      <c r="PVK26" s="1118"/>
      <c r="PVL26" s="1115"/>
      <c r="PVM26" s="1116"/>
      <c r="PVN26" s="1117"/>
      <c r="PVO26" s="1118"/>
      <c r="PVP26" s="1115"/>
      <c r="PVQ26" s="1116"/>
      <c r="PVR26" s="1117"/>
      <c r="PVS26" s="1118"/>
      <c r="PVT26" s="1115"/>
      <c r="PVU26" s="1116"/>
      <c r="PVV26" s="1117"/>
      <c r="PVW26" s="1118"/>
      <c r="PVX26" s="1115"/>
      <c r="PVY26" s="1116"/>
      <c r="PVZ26" s="1117"/>
      <c r="PWA26" s="1118"/>
      <c r="PWB26" s="1115"/>
      <c r="PWC26" s="1116"/>
      <c r="PWD26" s="1117"/>
      <c r="PWE26" s="1118"/>
      <c r="PWF26" s="1115"/>
      <c r="PWG26" s="1116"/>
      <c r="PWH26" s="1117"/>
      <c r="PWI26" s="1118"/>
      <c r="PWJ26" s="1115"/>
      <c r="PWK26" s="1116"/>
      <c r="PWL26" s="1117"/>
      <c r="PWM26" s="1118"/>
      <c r="PWN26" s="1115"/>
      <c r="PWO26" s="1116"/>
      <c r="PWP26" s="1117"/>
      <c r="PWQ26" s="1118"/>
      <c r="PWR26" s="1115"/>
      <c r="PWS26" s="1116"/>
      <c r="PWT26" s="1117"/>
      <c r="PWU26" s="1118"/>
      <c r="PWV26" s="1115"/>
      <c r="PWW26" s="1116"/>
      <c r="PWX26" s="1117"/>
      <c r="PWY26" s="1118"/>
      <c r="PWZ26" s="1115"/>
      <c r="PXA26" s="1116"/>
      <c r="PXB26" s="1117"/>
      <c r="PXC26" s="1118"/>
      <c r="PXD26" s="1115"/>
      <c r="PXE26" s="1116"/>
      <c r="PXF26" s="1117"/>
      <c r="PXG26" s="1118"/>
      <c r="PXH26" s="1115"/>
      <c r="PXI26" s="1116"/>
      <c r="PXJ26" s="1117"/>
      <c r="PXK26" s="1118"/>
      <c r="PXL26" s="1115"/>
      <c r="PXM26" s="1116"/>
      <c r="PXN26" s="1117"/>
      <c r="PXO26" s="1118"/>
      <c r="PXP26" s="1115"/>
      <c r="PXQ26" s="1116"/>
      <c r="PXR26" s="1117"/>
      <c r="PXS26" s="1118"/>
      <c r="PXT26" s="1115"/>
      <c r="PXU26" s="1116"/>
      <c r="PXV26" s="1117"/>
      <c r="PXW26" s="1118"/>
      <c r="PXX26" s="1115"/>
      <c r="PXY26" s="1116"/>
      <c r="PXZ26" s="1117"/>
      <c r="PYA26" s="1118"/>
      <c r="PYB26" s="1115"/>
      <c r="PYC26" s="1116"/>
      <c r="PYD26" s="1117"/>
      <c r="PYE26" s="1118"/>
      <c r="PYF26" s="1115"/>
      <c r="PYG26" s="1116"/>
      <c r="PYH26" s="1117"/>
      <c r="PYI26" s="1118"/>
      <c r="PYJ26" s="1115"/>
      <c r="PYK26" s="1116"/>
      <c r="PYL26" s="1117"/>
      <c r="PYM26" s="1118"/>
      <c r="PYN26" s="1115"/>
      <c r="PYO26" s="1116"/>
      <c r="PYP26" s="1117"/>
      <c r="PYQ26" s="1118"/>
      <c r="PYR26" s="1115"/>
      <c r="PYS26" s="1116"/>
      <c r="PYT26" s="1117"/>
      <c r="PYU26" s="1118"/>
      <c r="PYV26" s="1115"/>
      <c r="PYW26" s="1116"/>
      <c r="PYX26" s="1117"/>
      <c r="PYY26" s="1118"/>
      <c r="PYZ26" s="1115"/>
      <c r="PZA26" s="1116"/>
      <c r="PZB26" s="1117"/>
      <c r="PZC26" s="1118"/>
      <c r="PZD26" s="1115"/>
      <c r="PZE26" s="1116"/>
      <c r="PZF26" s="1117"/>
      <c r="PZG26" s="1118"/>
      <c r="PZH26" s="1115"/>
      <c r="PZI26" s="1116"/>
      <c r="PZJ26" s="1117"/>
      <c r="PZK26" s="1118"/>
      <c r="PZL26" s="1115"/>
      <c r="PZM26" s="1116"/>
      <c r="PZN26" s="1117"/>
      <c r="PZO26" s="1118"/>
      <c r="PZP26" s="1115"/>
      <c r="PZQ26" s="1116"/>
      <c r="PZR26" s="1117"/>
      <c r="PZS26" s="1118"/>
      <c r="PZT26" s="1115"/>
      <c r="PZU26" s="1116"/>
      <c r="PZV26" s="1117"/>
      <c r="PZW26" s="1118"/>
      <c r="PZX26" s="1115"/>
      <c r="PZY26" s="1116"/>
      <c r="PZZ26" s="1117"/>
      <c r="QAA26" s="1118"/>
      <c r="QAB26" s="1115"/>
      <c r="QAC26" s="1116"/>
      <c r="QAD26" s="1117"/>
      <c r="QAE26" s="1118"/>
      <c r="QAF26" s="1115"/>
      <c r="QAG26" s="1116"/>
      <c r="QAH26" s="1117"/>
      <c r="QAI26" s="1118"/>
      <c r="QAJ26" s="1115"/>
      <c r="QAK26" s="1116"/>
      <c r="QAL26" s="1117"/>
      <c r="QAM26" s="1118"/>
      <c r="QAN26" s="1115"/>
      <c r="QAO26" s="1116"/>
      <c r="QAP26" s="1117"/>
      <c r="QAQ26" s="1118"/>
      <c r="QAR26" s="1115"/>
      <c r="QAS26" s="1116"/>
      <c r="QAT26" s="1117"/>
      <c r="QAU26" s="1118"/>
      <c r="QAV26" s="1115"/>
      <c r="QAW26" s="1116"/>
      <c r="QAX26" s="1117"/>
      <c r="QAY26" s="1118"/>
      <c r="QAZ26" s="1115"/>
      <c r="QBA26" s="1116"/>
      <c r="QBB26" s="1117"/>
      <c r="QBC26" s="1118"/>
      <c r="QBD26" s="1115"/>
      <c r="QBE26" s="1116"/>
      <c r="QBF26" s="1117"/>
      <c r="QBG26" s="1118"/>
      <c r="QBH26" s="1115"/>
      <c r="QBI26" s="1116"/>
      <c r="QBJ26" s="1117"/>
      <c r="QBK26" s="1118"/>
      <c r="QBL26" s="1115"/>
      <c r="QBM26" s="1116"/>
      <c r="QBN26" s="1117"/>
      <c r="QBO26" s="1118"/>
      <c r="QBP26" s="1115"/>
      <c r="QBQ26" s="1116"/>
      <c r="QBR26" s="1117"/>
      <c r="QBS26" s="1118"/>
      <c r="QBT26" s="1115"/>
      <c r="QBU26" s="1116"/>
      <c r="QBV26" s="1117"/>
      <c r="QBW26" s="1118"/>
      <c r="QBX26" s="1115"/>
      <c r="QBY26" s="1116"/>
      <c r="QBZ26" s="1117"/>
      <c r="QCA26" s="1118"/>
      <c r="QCB26" s="1115"/>
      <c r="QCC26" s="1116"/>
      <c r="QCD26" s="1117"/>
      <c r="QCE26" s="1118"/>
      <c r="QCF26" s="1115"/>
      <c r="QCG26" s="1116"/>
      <c r="QCH26" s="1117"/>
      <c r="QCI26" s="1118"/>
      <c r="QCJ26" s="1115"/>
      <c r="QCK26" s="1116"/>
      <c r="QCL26" s="1117"/>
      <c r="QCM26" s="1118"/>
      <c r="QCN26" s="1115"/>
      <c r="QCO26" s="1116"/>
      <c r="QCP26" s="1117"/>
      <c r="QCQ26" s="1118"/>
      <c r="QCR26" s="1115"/>
      <c r="QCS26" s="1116"/>
      <c r="QCT26" s="1117"/>
      <c r="QCU26" s="1118"/>
      <c r="QCV26" s="1115"/>
      <c r="QCW26" s="1116"/>
      <c r="QCX26" s="1117"/>
      <c r="QCY26" s="1118"/>
      <c r="QCZ26" s="1115"/>
      <c r="QDA26" s="1116"/>
      <c r="QDB26" s="1117"/>
      <c r="QDC26" s="1118"/>
      <c r="QDD26" s="1115"/>
      <c r="QDE26" s="1116"/>
      <c r="QDF26" s="1117"/>
      <c r="QDG26" s="1118"/>
      <c r="QDH26" s="1115"/>
      <c r="QDI26" s="1116"/>
      <c r="QDJ26" s="1117"/>
      <c r="QDK26" s="1118"/>
      <c r="QDL26" s="1115"/>
      <c r="QDM26" s="1116"/>
      <c r="QDN26" s="1117"/>
      <c r="QDO26" s="1118"/>
      <c r="QDP26" s="1115"/>
      <c r="QDQ26" s="1116"/>
      <c r="QDR26" s="1117"/>
      <c r="QDS26" s="1118"/>
      <c r="QDT26" s="1115"/>
      <c r="QDU26" s="1116"/>
      <c r="QDV26" s="1117"/>
      <c r="QDW26" s="1118"/>
      <c r="QDX26" s="1115"/>
      <c r="QDY26" s="1116"/>
      <c r="QDZ26" s="1117"/>
      <c r="QEA26" s="1118"/>
      <c r="QEB26" s="1115"/>
      <c r="QEC26" s="1116"/>
      <c r="QED26" s="1117"/>
      <c r="QEE26" s="1118"/>
      <c r="QEF26" s="1115"/>
      <c r="QEG26" s="1116"/>
      <c r="QEH26" s="1117"/>
      <c r="QEI26" s="1118"/>
      <c r="QEJ26" s="1115"/>
      <c r="QEK26" s="1116"/>
      <c r="QEL26" s="1117"/>
      <c r="QEM26" s="1118"/>
      <c r="QEN26" s="1115"/>
      <c r="QEO26" s="1116"/>
      <c r="QEP26" s="1117"/>
      <c r="QEQ26" s="1118"/>
      <c r="QER26" s="1115"/>
      <c r="QES26" s="1116"/>
      <c r="QET26" s="1117"/>
      <c r="QEU26" s="1118"/>
      <c r="QEV26" s="1115"/>
      <c r="QEW26" s="1116"/>
      <c r="QEX26" s="1117"/>
      <c r="QEY26" s="1118"/>
      <c r="QEZ26" s="1115"/>
      <c r="QFA26" s="1116"/>
      <c r="QFB26" s="1117"/>
      <c r="QFC26" s="1118"/>
      <c r="QFD26" s="1115"/>
      <c r="QFE26" s="1116"/>
      <c r="QFF26" s="1117"/>
      <c r="QFG26" s="1118"/>
      <c r="QFH26" s="1115"/>
      <c r="QFI26" s="1116"/>
      <c r="QFJ26" s="1117"/>
      <c r="QFK26" s="1118"/>
      <c r="QFL26" s="1115"/>
      <c r="QFM26" s="1116"/>
      <c r="QFN26" s="1117"/>
      <c r="QFO26" s="1118"/>
      <c r="QFP26" s="1115"/>
      <c r="QFQ26" s="1116"/>
      <c r="QFR26" s="1117"/>
      <c r="QFS26" s="1118"/>
      <c r="QFT26" s="1115"/>
      <c r="QFU26" s="1116"/>
      <c r="QFV26" s="1117"/>
      <c r="QFW26" s="1118"/>
      <c r="QFX26" s="1115"/>
      <c r="QFY26" s="1116"/>
      <c r="QFZ26" s="1117"/>
      <c r="QGA26" s="1118"/>
      <c r="QGB26" s="1115"/>
      <c r="QGC26" s="1116"/>
      <c r="QGD26" s="1117"/>
      <c r="QGE26" s="1118"/>
      <c r="QGF26" s="1115"/>
      <c r="QGG26" s="1116"/>
      <c r="QGH26" s="1117"/>
      <c r="QGI26" s="1118"/>
      <c r="QGJ26" s="1115"/>
      <c r="QGK26" s="1116"/>
      <c r="QGL26" s="1117"/>
      <c r="QGM26" s="1118"/>
      <c r="QGN26" s="1115"/>
      <c r="QGO26" s="1116"/>
      <c r="QGP26" s="1117"/>
      <c r="QGQ26" s="1118"/>
      <c r="QGR26" s="1115"/>
      <c r="QGS26" s="1116"/>
      <c r="QGT26" s="1117"/>
      <c r="QGU26" s="1118"/>
      <c r="QGV26" s="1115"/>
      <c r="QGW26" s="1116"/>
      <c r="QGX26" s="1117"/>
      <c r="QGY26" s="1118"/>
      <c r="QGZ26" s="1115"/>
      <c r="QHA26" s="1116"/>
      <c r="QHB26" s="1117"/>
      <c r="QHC26" s="1118"/>
      <c r="QHD26" s="1115"/>
      <c r="QHE26" s="1116"/>
      <c r="QHF26" s="1117"/>
      <c r="QHG26" s="1118"/>
      <c r="QHH26" s="1115"/>
      <c r="QHI26" s="1116"/>
      <c r="QHJ26" s="1117"/>
      <c r="QHK26" s="1118"/>
      <c r="QHL26" s="1115"/>
      <c r="QHM26" s="1116"/>
      <c r="QHN26" s="1117"/>
      <c r="QHO26" s="1118"/>
      <c r="QHP26" s="1115"/>
      <c r="QHQ26" s="1116"/>
      <c r="QHR26" s="1117"/>
      <c r="QHS26" s="1118"/>
      <c r="QHT26" s="1115"/>
      <c r="QHU26" s="1116"/>
      <c r="QHV26" s="1117"/>
      <c r="QHW26" s="1118"/>
      <c r="QHX26" s="1115"/>
      <c r="QHY26" s="1116"/>
      <c r="QHZ26" s="1117"/>
      <c r="QIA26" s="1118"/>
      <c r="QIB26" s="1115"/>
      <c r="QIC26" s="1116"/>
      <c r="QID26" s="1117"/>
      <c r="QIE26" s="1118"/>
      <c r="QIF26" s="1115"/>
      <c r="QIG26" s="1116"/>
      <c r="QIH26" s="1117"/>
      <c r="QII26" s="1118"/>
      <c r="QIJ26" s="1115"/>
      <c r="QIK26" s="1116"/>
      <c r="QIL26" s="1117"/>
      <c r="QIM26" s="1118"/>
      <c r="QIN26" s="1115"/>
      <c r="QIO26" s="1116"/>
      <c r="QIP26" s="1117"/>
      <c r="QIQ26" s="1118"/>
      <c r="QIR26" s="1115"/>
      <c r="QIS26" s="1116"/>
      <c r="QIT26" s="1117"/>
      <c r="QIU26" s="1118"/>
      <c r="QIV26" s="1115"/>
      <c r="QIW26" s="1116"/>
      <c r="QIX26" s="1117"/>
      <c r="QIY26" s="1118"/>
      <c r="QIZ26" s="1115"/>
      <c r="QJA26" s="1116"/>
      <c r="QJB26" s="1117"/>
      <c r="QJC26" s="1118"/>
      <c r="QJD26" s="1115"/>
      <c r="QJE26" s="1116"/>
      <c r="QJF26" s="1117"/>
      <c r="QJG26" s="1118"/>
      <c r="QJH26" s="1115"/>
      <c r="QJI26" s="1116"/>
      <c r="QJJ26" s="1117"/>
      <c r="QJK26" s="1118"/>
      <c r="QJL26" s="1115"/>
      <c r="QJM26" s="1116"/>
      <c r="QJN26" s="1117"/>
      <c r="QJO26" s="1118"/>
      <c r="QJP26" s="1115"/>
      <c r="QJQ26" s="1116"/>
      <c r="QJR26" s="1117"/>
      <c r="QJS26" s="1118"/>
      <c r="QJT26" s="1115"/>
      <c r="QJU26" s="1116"/>
      <c r="QJV26" s="1117"/>
      <c r="QJW26" s="1118"/>
      <c r="QJX26" s="1115"/>
      <c r="QJY26" s="1116"/>
      <c r="QJZ26" s="1117"/>
      <c r="QKA26" s="1118"/>
      <c r="QKB26" s="1115"/>
      <c r="QKC26" s="1116"/>
      <c r="QKD26" s="1117"/>
      <c r="QKE26" s="1118"/>
      <c r="QKF26" s="1115"/>
      <c r="QKG26" s="1116"/>
      <c r="QKH26" s="1117"/>
      <c r="QKI26" s="1118"/>
      <c r="QKJ26" s="1115"/>
      <c r="QKK26" s="1116"/>
      <c r="QKL26" s="1117"/>
      <c r="QKM26" s="1118"/>
      <c r="QKN26" s="1115"/>
      <c r="QKO26" s="1116"/>
      <c r="QKP26" s="1117"/>
      <c r="QKQ26" s="1118"/>
      <c r="QKR26" s="1115"/>
      <c r="QKS26" s="1116"/>
      <c r="QKT26" s="1117"/>
      <c r="QKU26" s="1118"/>
      <c r="QKV26" s="1115"/>
      <c r="QKW26" s="1116"/>
      <c r="QKX26" s="1117"/>
      <c r="QKY26" s="1118"/>
      <c r="QKZ26" s="1115"/>
      <c r="QLA26" s="1116"/>
      <c r="QLB26" s="1117"/>
      <c r="QLC26" s="1118"/>
      <c r="QLD26" s="1115"/>
      <c r="QLE26" s="1116"/>
      <c r="QLF26" s="1117"/>
      <c r="QLG26" s="1118"/>
      <c r="QLH26" s="1115"/>
      <c r="QLI26" s="1116"/>
      <c r="QLJ26" s="1117"/>
      <c r="QLK26" s="1118"/>
      <c r="QLL26" s="1115"/>
      <c r="QLM26" s="1116"/>
      <c r="QLN26" s="1117"/>
      <c r="QLO26" s="1118"/>
      <c r="QLP26" s="1115"/>
      <c r="QLQ26" s="1116"/>
      <c r="QLR26" s="1117"/>
      <c r="QLS26" s="1118"/>
      <c r="QLT26" s="1115"/>
      <c r="QLU26" s="1116"/>
      <c r="QLV26" s="1117"/>
      <c r="QLW26" s="1118"/>
      <c r="QLX26" s="1115"/>
      <c r="QLY26" s="1116"/>
      <c r="QLZ26" s="1117"/>
      <c r="QMA26" s="1118"/>
      <c r="QMB26" s="1115"/>
      <c r="QMC26" s="1116"/>
      <c r="QMD26" s="1117"/>
      <c r="QME26" s="1118"/>
      <c r="QMF26" s="1115"/>
      <c r="QMG26" s="1116"/>
      <c r="QMH26" s="1117"/>
      <c r="QMI26" s="1118"/>
      <c r="QMJ26" s="1115"/>
      <c r="QMK26" s="1116"/>
      <c r="QML26" s="1117"/>
      <c r="QMM26" s="1118"/>
      <c r="QMN26" s="1115"/>
      <c r="QMO26" s="1116"/>
      <c r="QMP26" s="1117"/>
      <c r="QMQ26" s="1118"/>
      <c r="QMR26" s="1115"/>
      <c r="QMS26" s="1116"/>
      <c r="QMT26" s="1117"/>
      <c r="QMU26" s="1118"/>
      <c r="QMV26" s="1115"/>
      <c r="QMW26" s="1116"/>
      <c r="QMX26" s="1117"/>
      <c r="QMY26" s="1118"/>
      <c r="QMZ26" s="1115"/>
      <c r="QNA26" s="1116"/>
      <c r="QNB26" s="1117"/>
      <c r="QNC26" s="1118"/>
      <c r="QND26" s="1115"/>
      <c r="QNE26" s="1116"/>
      <c r="QNF26" s="1117"/>
      <c r="QNG26" s="1118"/>
      <c r="QNH26" s="1115"/>
      <c r="QNI26" s="1116"/>
      <c r="QNJ26" s="1117"/>
      <c r="QNK26" s="1118"/>
      <c r="QNL26" s="1115"/>
      <c r="QNM26" s="1116"/>
      <c r="QNN26" s="1117"/>
      <c r="QNO26" s="1118"/>
      <c r="QNP26" s="1115"/>
      <c r="QNQ26" s="1116"/>
      <c r="QNR26" s="1117"/>
      <c r="QNS26" s="1118"/>
      <c r="QNT26" s="1115"/>
      <c r="QNU26" s="1116"/>
      <c r="QNV26" s="1117"/>
      <c r="QNW26" s="1118"/>
      <c r="QNX26" s="1115"/>
      <c r="QNY26" s="1116"/>
      <c r="QNZ26" s="1117"/>
      <c r="QOA26" s="1118"/>
      <c r="QOB26" s="1115"/>
      <c r="QOC26" s="1116"/>
      <c r="QOD26" s="1117"/>
      <c r="QOE26" s="1118"/>
      <c r="QOF26" s="1115"/>
      <c r="QOG26" s="1116"/>
      <c r="QOH26" s="1117"/>
      <c r="QOI26" s="1118"/>
      <c r="QOJ26" s="1115"/>
      <c r="QOK26" s="1116"/>
      <c r="QOL26" s="1117"/>
      <c r="QOM26" s="1118"/>
      <c r="QON26" s="1115"/>
      <c r="QOO26" s="1116"/>
      <c r="QOP26" s="1117"/>
      <c r="QOQ26" s="1118"/>
      <c r="QOR26" s="1115"/>
      <c r="QOS26" s="1116"/>
      <c r="QOT26" s="1117"/>
      <c r="QOU26" s="1118"/>
      <c r="QOV26" s="1115"/>
      <c r="QOW26" s="1116"/>
      <c r="QOX26" s="1117"/>
      <c r="QOY26" s="1118"/>
      <c r="QOZ26" s="1115"/>
      <c r="QPA26" s="1116"/>
      <c r="QPB26" s="1117"/>
      <c r="QPC26" s="1118"/>
      <c r="QPD26" s="1115"/>
      <c r="QPE26" s="1116"/>
      <c r="QPF26" s="1117"/>
      <c r="QPG26" s="1118"/>
      <c r="QPH26" s="1115"/>
      <c r="QPI26" s="1116"/>
      <c r="QPJ26" s="1117"/>
      <c r="QPK26" s="1118"/>
      <c r="QPL26" s="1115"/>
      <c r="QPM26" s="1116"/>
      <c r="QPN26" s="1117"/>
      <c r="QPO26" s="1118"/>
      <c r="QPP26" s="1115"/>
      <c r="QPQ26" s="1116"/>
      <c r="QPR26" s="1117"/>
      <c r="QPS26" s="1118"/>
      <c r="QPT26" s="1115"/>
      <c r="QPU26" s="1116"/>
      <c r="QPV26" s="1117"/>
      <c r="QPW26" s="1118"/>
      <c r="QPX26" s="1115"/>
      <c r="QPY26" s="1116"/>
      <c r="QPZ26" s="1117"/>
      <c r="QQA26" s="1118"/>
      <c r="QQB26" s="1115"/>
      <c r="QQC26" s="1116"/>
      <c r="QQD26" s="1117"/>
      <c r="QQE26" s="1118"/>
      <c r="QQF26" s="1115"/>
      <c r="QQG26" s="1116"/>
      <c r="QQH26" s="1117"/>
      <c r="QQI26" s="1118"/>
      <c r="QQJ26" s="1115"/>
      <c r="QQK26" s="1116"/>
      <c r="QQL26" s="1117"/>
      <c r="QQM26" s="1118"/>
      <c r="QQN26" s="1115"/>
      <c r="QQO26" s="1116"/>
      <c r="QQP26" s="1117"/>
      <c r="QQQ26" s="1118"/>
      <c r="QQR26" s="1115"/>
      <c r="QQS26" s="1116"/>
      <c r="QQT26" s="1117"/>
      <c r="QQU26" s="1118"/>
      <c r="QQV26" s="1115"/>
      <c r="QQW26" s="1116"/>
      <c r="QQX26" s="1117"/>
      <c r="QQY26" s="1118"/>
      <c r="QQZ26" s="1115"/>
      <c r="QRA26" s="1116"/>
      <c r="QRB26" s="1117"/>
      <c r="QRC26" s="1118"/>
      <c r="QRD26" s="1115"/>
      <c r="QRE26" s="1116"/>
      <c r="QRF26" s="1117"/>
      <c r="QRG26" s="1118"/>
      <c r="QRH26" s="1115"/>
      <c r="QRI26" s="1116"/>
      <c r="QRJ26" s="1117"/>
      <c r="QRK26" s="1118"/>
      <c r="QRL26" s="1115"/>
      <c r="QRM26" s="1116"/>
      <c r="QRN26" s="1117"/>
      <c r="QRO26" s="1118"/>
      <c r="QRP26" s="1115"/>
      <c r="QRQ26" s="1116"/>
      <c r="QRR26" s="1117"/>
      <c r="QRS26" s="1118"/>
      <c r="QRT26" s="1115"/>
      <c r="QRU26" s="1116"/>
      <c r="QRV26" s="1117"/>
      <c r="QRW26" s="1118"/>
      <c r="QRX26" s="1115"/>
      <c r="QRY26" s="1116"/>
      <c r="QRZ26" s="1117"/>
      <c r="QSA26" s="1118"/>
      <c r="QSB26" s="1115"/>
      <c r="QSC26" s="1116"/>
      <c r="QSD26" s="1117"/>
      <c r="QSE26" s="1118"/>
      <c r="QSF26" s="1115"/>
      <c r="QSG26" s="1116"/>
      <c r="QSH26" s="1117"/>
      <c r="QSI26" s="1118"/>
      <c r="QSJ26" s="1115"/>
      <c r="QSK26" s="1116"/>
      <c r="QSL26" s="1117"/>
      <c r="QSM26" s="1118"/>
      <c r="QSN26" s="1115"/>
      <c r="QSO26" s="1116"/>
      <c r="QSP26" s="1117"/>
      <c r="QSQ26" s="1118"/>
      <c r="QSR26" s="1115"/>
      <c r="QSS26" s="1116"/>
      <c r="QST26" s="1117"/>
      <c r="QSU26" s="1118"/>
      <c r="QSV26" s="1115"/>
      <c r="QSW26" s="1116"/>
      <c r="QSX26" s="1117"/>
      <c r="QSY26" s="1118"/>
      <c r="QSZ26" s="1115"/>
      <c r="QTA26" s="1116"/>
      <c r="QTB26" s="1117"/>
      <c r="QTC26" s="1118"/>
      <c r="QTD26" s="1115"/>
      <c r="QTE26" s="1116"/>
      <c r="QTF26" s="1117"/>
      <c r="QTG26" s="1118"/>
      <c r="QTH26" s="1115"/>
      <c r="QTI26" s="1116"/>
      <c r="QTJ26" s="1117"/>
      <c r="QTK26" s="1118"/>
      <c r="QTL26" s="1115"/>
      <c r="QTM26" s="1116"/>
      <c r="QTN26" s="1117"/>
      <c r="QTO26" s="1118"/>
      <c r="QTP26" s="1115"/>
      <c r="QTQ26" s="1116"/>
      <c r="QTR26" s="1117"/>
      <c r="QTS26" s="1118"/>
      <c r="QTT26" s="1115"/>
      <c r="QTU26" s="1116"/>
      <c r="QTV26" s="1117"/>
      <c r="QTW26" s="1118"/>
      <c r="QTX26" s="1115"/>
      <c r="QTY26" s="1116"/>
      <c r="QTZ26" s="1117"/>
      <c r="QUA26" s="1118"/>
      <c r="QUB26" s="1115"/>
      <c r="QUC26" s="1116"/>
      <c r="QUD26" s="1117"/>
      <c r="QUE26" s="1118"/>
      <c r="QUF26" s="1115"/>
      <c r="QUG26" s="1116"/>
      <c r="QUH26" s="1117"/>
      <c r="QUI26" s="1118"/>
      <c r="QUJ26" s="1115"/>
      <c r="QUK26" s="1116"/>
      <c r="QUL26" s="1117"/>
      <c r="QUM26" s="1118"/>
      <c r="QUN26" s="1115"/>
      <c r="QUO26" s="1116"/>
      <c r="QUP26" s="1117"/>
      <c r="QUQ26" s="1118"/>
      <c r="QUR26" s="1115"/>
      <c r="QUS26" s="1116"/>
      <c r="QUT26" s="1117"/>
      <c r="QUU26" s="1118"/>
      <c r="QUV26" s="1115"/>
      <c r="QUW26" s="1116"/>
      <c r="QUX26" s="1117"/>
      <c r="QUY26" s="1118"/>
      <c r="QUZ26" s="1115"/>
      <c r="QVA26" s="1116"/>
      <c r="QVB26" s="1117"/>
      <c r="QVC26" s="1118"/>
      <c r="QVD26" s="1115"/>
      <c r="QVE26" s="1116"/>
      <c r="QVF26" s="1117"/>
      <c r="QVG26" s="1118"/>
      <c r="QVH26" s="1115"/>
      <c r="QVI26" s="1116"/>
      <c r="QVJ26" s="1117"/>
      <c r="QVK26" s="1118"/>
      <c r="QVL26" s="1115"/>
      <c r="QVM26" s="1116"/>
      <c r="QVN26" s="1117"/>
      <c r="QVO26" s="1118"/>
      <c r="QVP26" s="1115"/>
      <c r="QVQ26" s="1116"/>
      <c r="QVR26" s="1117"/>
      <c r="QVS26" s="1118"/>
      <c r="QVT26" s="1115"/>
      <c r="QVU26" s="1116"/>
      <c r="QVV26" s="1117"/>
      <c r="QVW26" s="1118"/>
      <c r="QVX26" s="1115"/>
      <c r="QVY26" s="1116"/>
      <c r="QVZ26" s="1117"/>
      <c r="QWA26" s="1118"/>
      <c r="QWB26" s="1115"/>
      <c r="QWC26" s="1116"/>
      <c r="QWD26" s="1117"/>
      <c r="QWE26" s="1118"/>
      <c r="QWF26" s="1115"/>
      <c r="QWG26" s="1116"/>
      <c r="QWH26" s="1117"/>
      <c r="QWI26" s="1118"/>
      <c r="QWJ26" s="1115"/>
      <c r="QWK26" s="1116"/>
      <c r="QWL26" s="1117"/>
      <c r="QWM26" s="1118"/>
      <c r="QWN26" s="1115"/>
      <c r="QWO26" s="1116"/>
      <c r="QWP26" s="1117"/>
      <c r="QWQ26" s="1118"/>
      <c r="QWR26" s="1115"/>
      <c r="QWS26" s="1116"/>
      <c r="QWT26" s="1117"/>
      <c r="QWU26" s="1118"/>
      <c r="QWV26" s="1115"/>
      <c r="QWW26" s="1116"/>
      <c r="QWX26" s="1117"/>
      <c r="QWY26" s="1118"/>
      <c r="QWZ26" s="1115"/>
      <c r="QXA26" s="1116"/>
      <c r="QXB26" s="1117"/>
      <c r="QXC26" s="1118"/>
      <c r="QXD26" s="1115"/>
      <c r="QXE26" s="1116"/>
      <c r="QXF26" s="1117"/>
      <c r="QXG26" s="1118"/>
      <c r="QXH26" s="1115"/>
      <c r="QXI26" s="1116"/>
      <c r="QXJ26" s="1117"/>
      <c r="QXK26" s="1118"/>
      <c r="QXL26" s="1115"/>
      <c r="QXM26" s="1116"/>
      <c r="QXN26" s="1117"/>
      <c r="QXO26" s="1118"/>
      <c r="QXP26" s="1115"/>
      <c r="QXQ26" s="1116"/>
      <c r="QXR26" s="1117"/>
      <c r="QXS26" s="1118"/>
      <c r="QXT26" s="1115"/>
      <c r="QXU26" s="1116"/>
      <c r="QXV26" s="1117"/>
      <c r="QXW26" s="1118"/>
      <c r="QXX26" s="1115"/>
      <c r="QXY26" s="1116"/>
      <c r="QXZ26" s="1117"/>
      <c r="QYA26" s="1118"/>
      <c r="QYB26" s="1115"/>
      <c r="QYC26" s="1116"/>
      <c r="QYD26" s="1117"/>
      <c r="QYE26" s="1118"/>
      <c r="QYF26" s="1115"/>
      <c r="QYG26" s="1116"/>
      <c r="QYH26" s="1117"/>
      <c r="QYI26" s="1118"/>
      <c r="QYJ26" s="1115"/>
      <c r="QYK26" s="1116"/>
      <c r="QYL26" s="1117"/>
      <c r="QYM26" s="1118"/>
      <c r="QYN26" s="1115"/>
      <c r="QYO26" s="1116"/>
      <c r="QYP26" s="1117"/>
      <c r="QYQ26" s="1118"/>
      <c r="QYR26" s="1115"/>
      <c r="QYS26" s="1116"/>
      <c r="QYT26" s="1117"/>
      <c r="QYU26" s="1118"/>
      <c r="QYV26" s="1115"/>
      <c r="QYW26" s="1116"/>
      <c r="QYX26" s="1117"/>
      <c r="QYY26" s="1118"/>
      <c r="QYZ26" s="1115"/>
      <c r="QZA26" s="1116"/>
      <c r="QZB26" s="1117"/>
      <c r="QZC26" s="1118"/>
      <c r="QZD26" s="1115"/>
      <c r="QZE26" s="1116"/>
      <c r="QZF26" s="1117"/>
      <c r="QZG26" s="1118"/>
      <c r="QZH26" s="1115"/>
      <c r="QZI26" s="1116"/>
      <c r="QZJ26" s="1117"/>
      <c r="QZK26" s="1118"/>
      <c r="QZL26" s="1115"/>
      <c r="QZM26" s="1116"/>
      <c r="QZN26" s="1117"/>
      <c r="QZO26" s="1118"/>
      <c r="QZP26" s="1115"/>
      <c r="QZQ26" s="1116"/>
      <c r="QZR26" s="1117"/>
      <c r="QZS26" s="1118"/>
      <c r="QZT26" s="1115"/>
      <c r="QZU26" s="1116"/>
      <c r="QZV26" s="1117"/>
      <c r="QZW26" s="1118"/>
      <c r="QZX26" s="1115"/>
      <c r="QZY26" s="1116"/>
      <c r="QZZ26" s="1117"/>
      <c r="RAA26" s="1118"/>
      <c r="RAB26" s="1115"/>
      <c r="RAC26" s="1116"/>
      <c r="RAD26" s="1117"/>
      <c r="RAE26" s="1118"/>
      <c r="RAF26" s="1115"/>
      <c r="RAG26" s="1116"/>
      <c r="RAH26" s="1117"/>
      <c r="RAI26" s="1118"/>
      <c r="RAJ26" s="1115"/>
      <c r="RAK26" s="1116"/>
      <c r="RAL26" s="1117"/>
      <c r="RAM26" s="1118"/>
      <c r="RAN26" s="1115"/>
      <c r="RAO26" s="1116"/>
      <c r="RAP26" s="1117"/>
      <c r="RAQ26" s="1118"/>
      <c r="RAR26" s="1115"/>
      <c r="RAS26" s="1116"/>
      <c r="RAT26" s="1117"/>
      <c r="RAU26" s="1118"/>
      <c r="RAV26" s="1115"/>
      <c r="RAW26" s="1116"/>
      <c r="RAX26" s="1117"/>
      <c r="RAY26" s="1118"/>
      <c r="RAZ26" s="1115"/>
      <c r="RBA26" s="1116"/>
      <c r="RBB26" s="1117"/>
      <c r="RBC26" s="1118"/>
      <c r="RBD26" s="1115"/>
      <c r="RBE26" s="1116"/>
      <c r="RBF26" s="1117"/>
      <c r="RBG26" s="1118"/>
      <c r="RBH26" s="1115"/>
      <c r="RBI26" s="1116"/>
      <c r="RBJ26" s="1117"/>
      <c r="RBK26" s="1118"/>
      <c r="RBL26" s="1115"/>
      <c r="RBM26" s="1116"/>
      <c r="RBN26" s="1117"/>
      <c r="RBO26" s="1118"/>
      <c r="RBP26" s="1115"/>
      <c r="RBQ26" s="1116"/>
      <c r="RBR26" s="1117"/>
      <c r="RBS26" s="1118"/>
      <c r="RBT26" s="1115"/>
      <c r="RBU26" s="1116"/>
      <c r="RBV26" s="1117"/>
      <c r="RBW26" s="1118"/>
      <c r="RBX26" s="1115"/>
      <c r="RBY26" s="1116"/>
      <c r="RBZ26" s="1117"/>
      <c r="RCA26" s="1118"/>
      <c r="RCB26" s="1115"/>
      <c r="RCC26" s="1116"/>
      <c r="RCD26" s="1117"/>
      <c r="RCE26" s="1118"/>
      <c r="RCF26" s="1115"/>
      <c r="RCG26" s="1116"/>
      <c r="RCH26" s="1117"/>
      <c r="RCI26" s="1118"/>
      <c r="RCJ26" s="1115"/>
      <c r="RCK26" s="1116"/>
      <c r="RCL26" s="1117"/>
      <c r="RCM26" s="1118"/>
      <c r="RCN26" s="1115"/>
      <c r="RCO26" s="1116"/>
      <c r="RCP26" s="1117"/>
      <c r="RCQ26" s="1118"/>
      <c r="RCR26" s="1115"/>
      <c r="RCS26" s="1116"/>
      <c r="RCT26" s="1117"/>
      <c r="RCU26" s="1118"/>
      <c r="RCV26" s="1115"/>
      <c r="RCW26" s="1116"/>
      <c r="RCX26" s="1117"/>
      <c r="RCY26" s="1118"/>
      <c r="RCZ26" s="1115"/>
      <c r="RDA26" s="1116"/>
      <c r="RDB26" s="1117"/>
      <c r="RDC26" s="1118"/>
      <c r="RDD26" s="1115"/>
      <c r="RDE26" s="1116"/>
      <c r="RDF26" s="1117"/>
      <c r="RDG26" s="1118"/>
      <c r="RDH26" s="1115"/>
      <c r="RDI26" s="1116"/>
      <c r="RDJ26" s="1117"/>
      <c r="RDK26" s="1118"/>
      <c r="RDL26" s="1115"/>
      <c r="RDM26" s="1116"/>
      <c r="RDN26" s="1117"/>
      <c r="RDO26" s="1118"/>
      <c r="RDP26" s="1115"/>
      <c r="RDQ26" s="1116"/>
      <c r="RDR26" s="1117"/>
      <c r="RDS26" s="1118"/>
      <c r="RDT26" s="1115"/>
      <c r="RDU26" s="1116"/>
      <c r="RDV26" s="1117"/>
      <c r="RDW26" s="1118"/>
      <c r="RDX26" s="1115"/>
      <c r="RDY26" s="1116"/>
      <c r="RDZ26" s="1117"/>
      <c r="REA26" s="1118"/>
      <c r="REB26" s="1115"/>
      <c r="REC26" s="1116"/>
      <c r="RED26" s="1117"/>
      <c r="REE26" s="1118"/>
      <c r="REF26" s="1115"/>
      <c r="REG26" s="1116"/>
      <c r="REH26" s="1117"/>
      <c r="REI26" s="1118"/>
      <c r="REJ26" s="1115"/>
      <c r="REK26" s="1116"/>
      <c r="REL26" s="1117"/>
      <c r="REM26" s="1118"/>
      <c r="REN26" s="1115"/>
      <c r="REO26" s="1116"/>
      <c r="REP26" s="1117"/>
      <c r="REQ26" s="1118"/>
      <c r="RER26" s="1115"/>
      <c r="RES26" s="1116"/>
      <c r="RET26" s="1117"/>
      <c r="REU26" s="1118"/>
      <c r="REV26" s="1115"/>
      <c r="REW26" s="1116"/>
      <c r="REX26" s="1117"/>
      <c r="REY26" s="1118"/>
      <c r="REZ26" s="1115"/>
      <c r="RFA26" s="1116"/>
      <c r="RFB26" s="1117"/>
      <c r="RFC26" s="1118"/>
      <c r="RFD26" s="1115"/>
      <c r="RFE26" s="1116"/>
      <c r="RFF26" s="1117"/>
      <c r="RFG26" s="1118"/>
      <c r="RFH26" s="1115"/>
      <c r="RFI26" s="1116"/>
      <c r="RFJ26" s="1117"/>
      <c r="RFK26" s="1118"/>
      <c r="RFL26" s="1115"/>
      <c r="RFM26" s="1116"/>
      <c r="RFN26" s="1117"/>
      <c r="RFO26" s="1118"/>
      <c r="RFP26" s="1115"/>
      <c r="RFQ26" s="1116"/>
      <c r="RFR26" s="1117"/>
      <c r="RFS26" s="1118"/>
      <c r="RFT26" s="1115"/>
      <c r="RFU26" s="1116"/>
      <c r="RFV26" s="1117"/>
      <c r="RFW26" s="1118"/>
      <c r="RFX26" s="1115"/>
      <c r="RFY26" s="1116"/>
      <c r="RFZ26" s="1117"/>
      <c r="RGA26" s="1118"/>
      <c r="RGB26" s="1115"/>
      <c r="RGC26" s="1116"/>
      <c r="RGD26" s="1117"/>
      <c r="RGE26" s="1118"/>
      <c r="RGF26" s="1115"/>
      <c r="RGG26" s="1116"/>
      <c r="RGH26" s="1117"/>
      <c r="RGI26" s="1118"/>
      <c r="RGJ26" s="1115"/>
      <c r="RGK26" s="1116"/>
      <c r="RGL26" s="1117"/>
      <c r="RGM26" s="1118"/>
      <c r="RGN26" s="1115"/>
      <c r="RGO26" s="1116"/>
      <c r="RGP26" s="1117"/>
      <c r="RGQ26" s="1118"/>
      <c r="RGR26" s="1115"/>
      <c r="RGS26" s="1116"/>
      <c r="RGT26" s="1117"/>
      <c r="RGU26" s="1118"/>
      <c r="RGV26" s="1115"/>
      <c r="RGW26" s="1116"/>
      <c r="RGX26" s="1117"/>
      <c r="RGY26" s="1118"/>
      <c r="RGZ26" s="1115"/>
      <c r="RHA26" s="1116"/>
      <c r="RHB26" s="1117"/>
      <c r="RHC26" s="1118"/>
      <c r="RHD26" s="1115"/>
      <c r="RHE26" s="1116"/>
      <c r="RHF26" s="1117"/>
      <c r="RHG26" s="1118"/>
      <c r="RHH26" s="1115"/>
      <c r="RHI26" s="1116"/>
      <c r="RHJ26" s="1117"/>
      <c r="RHK26" s="1118"/>
      <c r="RHL26" s="1115"/>
      <c r="RHM26" s="1116"/>
      <c r="RHN26" s="1117"/>
      <c r="RHO26" s="1118"/>
      <c r="RHP26" s="1115"/>
      <c r="RHQ26" s="1116"/>
      <c r="RHR26" s="1117"/>
      <c r="RHS26" s="1118"/>
      <c r="RHT26" s="1115"/>
      <c r="RHU26" s="1116"/>
      <c r="RHV26" s="1117"/>
      <c r="RHW26" s="1118"/>
      <c r="RHX26" s="1115"/>
      <c r="RHY26" s="1116"/>
      <c r="RHZ26" s="1117"/>
      <c r="RIA26" s="1118"/>
      <c r="RIB26" s="1115"/>
      <c r="RIC26" s="1116"/>
      <c r="RID26" s="1117"/>
      <c r="RIE26" s="1118"/>
      <c r="RIF26" s="1115"/>
      <c r="RIG26" s="1116"/>
      <c r="RIH26" s="1117"/>
      <c r="RII26" s="1118"/>
      <c r="RIJ26" s="1115"/>
      <c r="RIK26" s="1116"/>
      <c r="RIL26" s="1117"/>
      <c r="RIM26" s="1118"/>
      <c r="RIN26" s="1115"/>
      <c r="RIO26" s="1116"/>
      <c r="RIP26" s="1117"/>
      <c r="RIQ26" s="1118"/>
      <c r="RIR26" s="1115"/>
      <c r="RIS26" s="1116"/>
      <c r="RIT26" s="1117"/>
      <c r="RIU26" s="1118"/>
      <c r="RIV26" s="1115"/>
      <c r="RIW26" s="1116"/>
      <c r="RIX26" s="1117"/>
      <c r="RIY26" s="1118"/>
      <c r="RIZ26" s="1115"/>
      <c r="RJA26" s="1116"/>
      <c r="RJB26" s="1117"/>
      <c r="RJC26" s="1118"/>
      <c r="RJD26" s="1115"/>
      <c r="RJE26" s="1116"/>
      <c r="RJF26" s="1117"/>
      <c r="RJG26" s="1118"/>
      <c r="RJH26" s="1115"/>
      <c r="RJI26" s="1116"/>
      <c r="RJJ26" s="1117"/>
      <c r="RJK26" s="1118"/>
      <c r="RJL26" s="1115"/>
      <c r="RJM26" s="1116"/>
      <c r="RJN26" s="1117"/>
      <c r="RJO26" s="1118"/>
      <c r="RJP26" s="1115"/>
      <c r="RJQ26" s="1116"/>
      <c r="RJR26" s="1117"/>
      <c r="RJS26" s="1118"/>
      <c r="RJT26" s="1115"/>
      <c r="RJU26" s="1116"/>
      <c r="RJV26" s="1117"/>
      <c r="RJW26" s="1118"/>
      <c r="RJX26" s="1115"/>
      <c r="RJY26" s="1116"/>
      <c r="RJZ26" s="1117"/>
      <c r="RKA26" s="1118"/>
      <c r="RKB26" s="1115"/>
      <c r="RKC26" s="1116"/>
      <c r="RKD26" s="1117"/>
      <c r="RKE26" s="1118"/>
      <c r="RKF26" s="1115"/>
      <c r="RKG26" s="1116"/>
      <c r="RKH26" s="1117"/>
      <c r="RKI26" s="1118"/>
      <c r="RKJ26" s="1115"/>
      <c r="RKK26" s="1116"/>
      <c r="RKL26" s="1117"/>
      <c r="RKM26" s="1118"/>
      <c r="RKN26" s="1115"/>
      <c r="RKO26" s="1116"/>
      <c r="RKP26" s="1117"/>
      <c r="RKQ26" s="1118"/>
      <c r="RKR26" s="1115"/>
      <c r="RKS26" s="1116"/>
      <c r="RKT26" s="1117"/>
      <c r="RKU26" s="1118"/>
      <c r="RKV26" s="1115"/>
      <c r="RKW26" s="1116"/>
      <c r="RKX26" s="1117"/>
      <c r="RKY26" s="1118"/>
      <c r="RKZ26" s="1115"/>
      <c r="RLA26" s="1116"/>
      <c r="RLB26" s="1117"/>
      <c r="RLC26" s="1118"/>
      <c r="RLD26" s="1115"/>
      <c r="RLE26" s="1116"/>
      <c r="RLF26" s="1117"/>
      <c r="RLG26" s="1118"/>
      <c r="RLH26" s="1115"/>
      <c r="RLI26" s="1116"/>
      <c r="RLJ26" s="1117"/>
      <c r="RLK26" s="1118"/>
      <c r="RLL26" s="1115"/>
      <c r="RLM26" s="1116"/>
      <c r="RLN26" s="1117"/>
      <c r="RLO26" s="1118"/>
      <c r="RLP26" s="1115"/>
      <c r="RLQ26" s="1116"/>
      <c r="RLR26" s="1117"/>
      <c r="RLS26" s="1118"/>
      <c r="RLT26" s="1115"/>
      <c r="RLU26" s="1116"/>
      <c r="RLV26" s="1117"/>
      <c r="RLW26" s="1118"/>
      <c r="RLX26" s="1115"/>
      <c r="RLY26" s="1116"/>
      <c r="RLZ26" s="1117"/>
      <c r="RMA26" s="1118"/>
      <c r="RMB26" s="1115"/>
      <c r="RMC26" s="1116"/>
      <c r="RMD26" s="1117"/>
      <c r="RME26" s="1118"/>
      <c r="RMF26" s="1115"/>
      <c r="RMG26" s="1116"/>
      <c r="RMH26" s="1117"/>
      <c r="RMI26" s="1118"/>
      <c r="RMJ26" s="1115"/>
      <c r="RMK26" s="1116"/>
      <c r="RML26" s="1117"/>
      <c r="RMM26" s="1118"/>
      <c r="RMN26" s="1115"/>
      <c r="RMO26" s="1116"/>
      <c r="RMP26" s="1117"/>
      <c r="RMQ26" s="1118"/>
      <c r="RMR26" s="1115"/>
      <c r="RMS26" s="1116"/>
      <c r="RMT26" s="1117"/>
      <c r="RMU26" s="1118"/>
      <c r="RMV26" s="1115"/>
      <c r="RMW26" s="1116"/>
      <c r="RMX26" s="1117"/>
      <c r="RMY26" s="1118"/>
      <c r="RMZ26" s="1115"/>
      <c r="RNA26" s="1116"/>
      <c r="RNB26" s="1117"/>
      <c r="RNC26" s="1118"/>
      <c r="RND26" s="1115"/>
      <c r="RNE26" s="1116"/>
      <c r="RNF26" s="1117"/>
      <c r="RNG26" s="1118"/>
      <c r="RNH26" s="1115"/>
      <c r="RNI26" s="1116"/>
      <c r="RNJ26" s="1117"/>
      <c r="RNK26" s="1118"/>
      <c r="RNL26" s="1115"/>
      <c r="RNM26" s="1116"/>
      <c r="RNN26" s="1117"/>
      <c r="RNO26" s="1118"/>
      <c r="RNP26" s="1115"/>
      <c r="RNQ26" s="1116"/>
      <c r="RNR26" s="1117"/>
      <c r="RNS26" s="1118"/>
      <c r="RNT26" s="1115"/>
      <c r="RNU26" s="1116"/>
      <c r="RNV26" s="1117"/>
      <c r="RNW26" s="1118"/>
      <c r="RNX26" s="1115"/>
      <c r="RNY26" s="1116"/>
      <c r="RNZ26" s="1117"/>
      <c r="ROA26" s="1118"/>
      <c r="ROB26" s="1115"/>
      <c r="ROC26" s="1116"/>
      <c r="ROD26" s="1117"/>
      <c r="ROE26" s="1118"/>
      <c r="ROF26" s="1115"/>
      <c r="ROG26" s="1116"/>
      <c r="ROH26" s="1117"/>
      <c r="ROI26" s="1118"/>
      <c r="ROJ26" s="1115"/>
      <c r="ROK26" s="1116"/>
      <c r="ROL26" s="1117"/>
      <c r="ROM26" s="1118"/>
      <c r="RON26" s="1115"/>
      <c r="ROO26" s="1116"/>
      <c r="ROP26" s="1117"/>
      <c r="ROQ26" s="1118"/>
      <c r="ROR26" s="1115"/>
      <c r="ROS26" s="1116"/>
      <c r="ROT26" s="1117"/>
      <c r="ROU26" s="1118"/>
      <c r="ROV26" s="1115"/>
      <c r="ROW26" s="1116"/>
      <c r="ROX26" s="1117"/>
      <c r="ROY26" s="1118"/>
      <c r="ROZ26" s="1115"/>
      <c r="RPA26" s="1116"/>
      <c r="RPB26" s="1117"/>
      <c r="RPC26" s="1118"/>
      <c r="RPD26" s="1115"/>
      <c r="RPE26" s="1116"/>
      <c r="RPF26" s="1117"/>
      <c r="RPG26" s="1118"/>
      <c r="RPH26" s="1115"/>
      <c r="RPI26" s="1116"/>
      <c r="RPJ26" s="1117"/>
      <c r="RPK26" s="1118"/>
      <c r="RPL26" s="1115"/>
      <c r="RPM26" s="1116"/>
      <c r="RPN26" s="1117"/>
      <c r="RPO26" s="1118"/>
      <c r="RPP26" s="1115"/>
      <c r="RPQ26" s="1116"/>
      <c r="RPR26" s="1117"/>
      <c r="RPS26" s="1118"/>
      <c r="RPT26" s="1115"/>
      <c r="RPU26" s="1116"/>
      <c r="RPV26" s="1117"/>
      <c r="RPW26" s="1118"/>
      <c r="RPX26" s="1115"/>
      <c r="RPY26" s="1116"/>
      <c r="RPZ26" s="1117"/>
      <c r="RQA26" s="1118"/>
      <c r="RQB26" s="1115"/>
      <c r="RQC26" s="1116"/>
      <c r="RQD26" s="1117"/>
      <c r="RQE26" s="1118"/>
      <c r="RQF26" s="1115"/>
      <c r="RQG26" s="1116"/>
      <c r="RQH26" s="1117"/>
      <c r="RQI26" s="1118"/>
      <c r="RQJ26" s="1115"/>
      <c r="RQK26" s="1116"/>
      <c r="RQL26" s="1117"/>
      <c r="RQM26" s="1118"/>
      <c r="RQN26" s="1115"/>
      <c r="RQO26" s="1116"/>
      <c r="RQP26" s="1117"/>
      <c r="RQQ26" s="1118"/>
      <c r="RQR26" s="1115"/>
      <c r="RQS26" s="1116"/>
      <c r="RQT26" s="1117"/>
      <c r="RQU26" s="1118"/>
      <c r="RQV26" s="1115"/>
      <c r="RQW26" s="1116"/>
      <c r="RQX26" s="1117"/>
      <c r="RQY26" s="1118"/>
      <c r="RQZ26" s="1115"/>
      <c r="RRA26" s="1116"/>
      <c r="RRB26" s="1117"/>
      <c r="RRC26" s="1118"/>
      <c r="RRD26" s="1115"/>
      <c r="RRE26" s="1116"/>
      <c r="RRF26" s="1117"/>
      <c r="RRG26" s="1118"/>
      <c r="RRH26" s="1115"/>
      <c r="RRI26" s="1116"/>
      <c r="RRJ26" s="1117"/>
      <c r="RRK26" s="1118"/>
      <c r="RRL26" s="1115"/>
      <c r="RRM26" s="1116"/>
      <c r="RRN26" s="1117"/>
      <c r="RRO26" s="1118"/>
      <c r="RRP26" s="1115"/>
      <c r="RRQ26" s="1116"/>
      <c r="RRR26" s="1117"/>
      <c r="RRS26" s="1118"/>
      <c r="RRT26" s="1115"/>
      <c r="RRU26" s="1116"/>
      <c r="RRV26" s="1117"/>
      <c r="RRW26" s="1118"/>
      <c r="RRX26" s="1115"/>
      <c r="RRY26" s="1116"/>
      <c r="RRZ26" s="1117"/>
      <c r="RSA26" s="1118"/>
      <c r="RSB26" s="1115"/>
      <c r="RSC26" s="1116"/>
      <c r="RSD26" s="1117"/>
      <c r="RSE26" s="1118"/>
      <c r="RSF26" s="1115"/>
      <c r="RSG26" s="1116"/>
      <c r="RSH26" s="1117"/>
      <c r="RSI26" s="1118"/>
      <c r="RSJ26" s="1115"/>
      <c r="RSK26" s="1116"/>
      <c r="RSL26" s="1117"/>
      <c r="RSM26" s="1118"/>
      <c r="RSN26" s="1115"/>
      <c r="RSO26" s="1116"/>
      <c r="RSP26" s="1117"/>
      <c r="RSQ26" s="1118"/>
      <c r="RSR26" s="1115"/>
      <c r="RSS26" s="1116"/>
      <c r="RST26" s="1117"/>
      <c r="RSU26" s="1118"/>
      <c r="RSV26" s="1115"/>
      <c r="RSW26" s="1116"/>
      <c r="RSX26" s="1117"/>
      <c r="RSY26" s="1118"/>
      <c r="RSZ26" s="1115"/>
      <c r="RTA26" s="1116"/>
      <c r="RTB26" s="1117"/>
      <c r="RTC26" s="1118"/>
      <c r="RTD26" s="1115"/>
      <c r="RTE26" s="1116"/>
      <c r="RTF26" s="1117"/>
      <c r="RTG26" s="1118"/>
      <c r="RTH26" s="1115"/>
      <c r="RTI26" s="1116"/>
      <c r="RTJ26" s="1117"/>
      <c r="RTK26" s="1118"/>
      <c r="RTL26" s="1115"/>
      <c r="RTM26" s="1116"/>
      <c r="RTN26" s="1117"/>
      <c r="RTO26" s="1118"/>
      <c r="RTP26" s="1115"/>
      <c r="RTQ26" s="1116"/>
      <c r="RTR26" s="1117"/>
      <c r="RTS26" s="1118"/>
      <c r="RTT26" s="1115"/>
      <c r="RTU26" s="1116"/>
      <c r="RTV26" s="1117"/>
      <c r="RTW26" s="1118"/>
      <c r="RTX26" s="1115"/>
      <c r="RTY26" s="1116"/>
      <c r="RTZ26" s="1117"/>
      <c r="RUA26" s="1118"/>
      <c r="RUB26" s="1115"/>
      <c r="RUC26" s="1116"/>
      <c r="RUD26" s="1117"/>
      <c r="RUE26" s="1118"/>
      <c r="RUF26" s="1115"/>
      <c r="RUG26" s="1116"/>
      <c r="RUH26" s="1117"/>
      <c r="RUI26" s="1118"/>
      <c r="RUJ26" s="1115"/>
      <c r="RUK26" s="1116"/>
      <c r="RUL26" s="1117"/>
      <c r="RUM26" s="1118"/>
      <c r="RUN26" s="1115"/>
      <c r="RUO26" s="1116"/>
      <c r="RUP26" s="1117"/>
      <c r="RUQ26" s="1118"/>
      <c r="RUR26" s="1115"/>
      <c r="RUS26" s="1116"/>
      <c r="RUT26" s="1117"/>
      <c r="RUU26" s="1118"/>
      <c r="RUV26" s="1115"/>
      <c r="RUW26" s="1116"/>
      <c r="RUX26" s="1117"/>
      <c r="RUY26" s="1118"/>
      <c r="RUZ26" s="1115"/>
      <c r="RVA26" s="1116"/>
      <c r="RVB26" s="1117"/>
      <c r="RVC26" s="1118"/>
      <c r="RVD26" s="1115"/>
      <c r="RVE26" s="1116"/>
      <c r="RVF26" s="1117"/>
      <c r="RVG26" s="1118"/>
      <c r="RVH26" s="1115"/>
      <c r="RVI26" s="1116"/>
      <c r="RVJ26" s="1117"/>
      <c r="RVK26" s="1118"/>
      <c r="RVL26" s="1115"/>
      <c r="RVM26" s="1116"/>
      <c r="RVN26" s="1117"/>
      <c r="RVO26" s="1118"/>
      <c r="RVP26" s="1115"/>
      <c r="RVQ26" s="1116"/>
      <c r="RVR26" s="1117"/>
      <c r="RVS26" s="1118"/>
      <c r="RVT26" s="1115"/>
      <c r="RVU26" s="1116"/>
      <c r="RVV26" s="1117"/>
      <c r="RVW26" s="1118"/>
      <c r="RVX26" s="1115"/>
      <c r="RVY26" s="1116"/>
      <c r="RVZ26" s="1117"/>
      <c r="RWA26" s="1118"/>
      <c r="RWB26" s="1115"/>
      <c r="RWC26" s="1116"/>
      <c r="RWD26" s="1117"/>
      <c r="RWE26" s="1118"/>
      <c r="RWF26" s="1115"/>
      <c r="RWG26" s="1116"/>
      <c r="RWH26" s="1117"/>
      <c r="RWI26" s="1118"/>
      <c r="RWJ26" s="1115"/>
      <c r="RWK26" s="1116"/>
      <c r="RWL26" s="1117"/>
      <c r="RWM26" s="1118"/>
      <c r="RWN26" s="1115"/>
      <c r="RWO26" s="1116"/>
      <c r="RWP26" s="1117"/>
      <c r="RWQ26" s="1118"/>
      <c r="RWR26" s="1115"/>
      <c r="RWS26" s="1116"/>
      <c r="RWT26" s="1117"/>
      <c r="RWU26" s="1118"/>
      <c r="RWV26" s="1115"/>
      <c r="RWW26" s="1116"/>
      <c r="RWX26" s="1117"/>
      <c r="RWY26" s="1118"/>
      <c r="RWZ26" s="1115"/>
      <c r="RXA26" s="1116"/>
      <c r="RXB26" s="1117"/>
      <c r="RXC26" s="1118"/>
      <c r="RXD26" s="1115"/>
      <c r="RXE26" s="1116"/>
      <c r="RXF26" s="1117"/>
      <c r="RXG26" s="1118"/>
      <c r="RXH26" s="1115"/>
      <c r="RXI26" s="1116"/>
      <c r="RXJ26" s="1117"/>
      <c r="RXK26" s="1118"/>
      <c r="RXL26" s="1115"/>
      <c r="RXM26" s="1116"/>
      <c r="RXN26" s="1117"/>
      <c r="RXO26" s="1118"/>
      <c r="RXP26" s="1115"/>
      <c r="RXQ26" s="1116"/>
      <c r="RXR26" s="1117"/>
      <c r="RXS26" s="1118"/>
      <c r="RXT26" s="1115"/>
      <c r="RXU26" s="1116"/>
      <c r="RXV26" s="1117"/>
      <c r="RXW26" s="1118"/>
      <c r="RXX26" s="1115"/>
      <c r="RXY26" s="1116"/>
      <c r="RXZ26" s="1117"/>
      <c r="RYA26" s="1118"/>
      <c r="RYB26" s="1115"/>
      <c r="RYC26" s="1116"/>
      <c r="RYD26" s="1117"/>
      <c r="RYE26" s="1118"/>
      <c r="RYF26" s="1115"/>
      <c r="RYG26" s="1116"/>
      <c r="RYH26" s="1117"/>
      <c r="RYI26" s="1118"/>
      <c r="RYJ26" s="1115"/>
      <c r="RYK26" s="1116"/>
      <c r="RYL26" s="1117"/>
      <c r="RYM26" s="1118"/>
      <c r="RYN26" s="1115"/>
      <c r="RYO26" s="1116"/>
      <c r="RYP26" s="1117"/>
      <c r="RYQ26" s="1118"/>
      <c r="RYR26" s="1115"/>
      <c r="RYS26" s="1116"/>
      <c r="RYT26" s="1117"/>
      <c r="RYU26" s="1118"/>
      <c r="RYV26" s="1115"/>
      <c r="RYW26" s="1116"/>
      <c r="RYX26" s="1117"/>
      <c r="RYY26" s="1118"/>
      <c r="RYZ26" s="1115"/>
      <c r="RZA26" s="1116"/>
      <c r="RZB26" s="1117"/>
      <c r="RZC26" s="1118"/>
      <c r="RZD26" s="1115"/>
      <c r="RZE26" s="1116"/>
      <c r="RZF26" s="1117"/>
      <c r="RZG26" s="1118"/>
      <c r="RZH26" s="1115"/>
      <c r="RZI26" s="1116"/>
      <c r="RZJ26" s="1117"/>
      <c r="RZK26" s="1118"/>
      <c r="RZL26" s="1115"/>
      <c r="RZM26" s="1116"/>
      <c r="RZN26" s="1117"/>
      <c r="RZO26" s="1118"/>
      <c r="RZP26" s="1115"/>
      <c r="RZQ26" s="1116"/>
      <c r="RZR26" s="1117"/>
      <c r="RZS26" s="1118"/>
      <c r="RZT26" s="1115"/>
      <c r="RZU26" s="1116"/>
      <c r="RZV26" s="1117"/>
      <c r="RZW26" s="1118"/>
      <c r="RZX26" s="1115"/>
      <c r="RZY26" s="1116"/>
      <c r="RZZ26" s="1117"/>
      <c r="SAA26" s="1118"/>
      <c r="SAB26" s="1115"/>
      <c r="SAC26" s="1116"/>
      <c r="SAD26" s="1117"/>
      <c r="SAE26" s="1118"/>
      <c r="SAF26" s="1115"/>
      <c r="SAG26" s="1116"/>
      <c r="SAH26" s="1117"/>
      <c r="SAI26" s="1118"/>
      <c r="SAJ26" s="1115"/>
      <c r="SAK26" s="1116"/>
      <c r="SAL26" s="1117"/>
      <c r="SAM26" s="1118"/>
      <c r="SAN26" s="1115"/>
      <c r="SAO26" s="1116"/>
      <c r="SAP26" s="1117"/>
      <c r="SAQ26" s="1118"/>
      <c r="SAR26" s="1115"/>
      <c r="SAS26" s="1116"/>
      <c r="SAT26" s="1117"/>
      <c r="SAU26" s="1118"/>
      <c r="SAV26" s="1115"/>
      <c r="SAW26" s="1116"/>
      <c r="SAX26" s="1117"/>
      <c r="SAY26" s="1118"/>
      <c r="SAZ26" s="1115"/>
      <c r="SBA26" s="1116"/>
      <c r="SBB26" s="1117"/>
      <c r="SBC26" s="1118"/>
      <c r="SBD26" s="1115"/>
      <c r="SBE26" s="1116"/>
      <c r="SBF26" s="1117"/>
      <c r="SBG26" s="1118"/>
      <c r="SBH26" s="1115"/>
      <c r="SBI26" s="1116"/>
      <c r="SBJ26" s="1117"/>
      <c r="SBK26" s="1118"/>
      <c r="SBL26" s="1115"/>
      <c r="SBM26" s="1116"/>
      <c r="SBN26" s="1117"/>
      <c r="SBO26" s="1118"/>
      <c r="SBP26" s="1115"/>
      <c r="SBQ26" s="1116"/>
      <c r="SBR26" s="1117"/>
      <c r="SBS26" s="1118"/>
      <c r="SBT26" s="1115"/>
      <c r="SBU26" s="1116"/>
      <c r="SBV26" s="1117"/>
      <c r="SBW26" s="1118"/>
      <c r="SBX26" s="1115"/>
      <c r="SBY26" s="1116"/>
      <c r="SBZ26" s="1117"/>
      <c r="SCA26" s="1118"/>
      <c r="SCB26" s="1115"/>
      <c r="SCC26" s="1116"/>
      <c r="SCD26" s="1117"/>
      <c r="SCE26" s="1118"/>
      <c r="SCF26" s="1115"/>
      <c r="SCG26" s="1116"/>
      <c r="SCH26" s="1117"/>
      <c r="SCI26" s="1118"/>
      <c r="SCJ26" s="1115"/>
      <c r="SCK26" s="1116"/>
      <c r="SCL26" s="1117"/>
      <c r="SCM26" s="1118"/>
      <c r="SCN26" s="1115"/>
      <c r="SCO26" s="1116"/>
      <c r="SCP26" s="1117"/>
      <c r="SCQ26" s="1118"/>
      <c r="SCR26" s="1115"/>
      <c r="SCS26" s="1116"/>
      <c r="SCT26" s="1117"/>
      <c r="SCU26" s="1118"/>
      <c r="SCV26" s="1115"/>
      <c r="SCW26" s="1116"/>
      <c r="SCX26" s="1117"/>
      <c r="SCY26" s="1118"/>
      <c r="SCZ26" s="1115"/>
      <c r="SDA26" s="1116"/>
      <c r="SDB26" s="1117"/>
      <c r="SDC26" s="1118"/>
      <c r="SDD26" s="1115"/>
      <c r="SDE26" s="1116"/>
      <c r="SDF26" s="1117"/>
      <c r="SDG26" s="1118"/>
      <c r="SDH26" s="1115"/>
      <c r="SDI26" s="1116"/>
      <c r="SDJ26" s="1117"/>
      <c r="SDK26" s="1118"/>
      <c r="SDL26" s="1115"/>
      <c r="SDM26" s="1116"/>
      <c r="SDN26" s="1117"/>
      <c r="SDO26" s="1118"/>
      <c r="SDP26" s="1115"/>
      <c r="SDQ26" s="1116"/>
      <c r="SDR26" s="1117"/>
      <c r="SDS26" s="1118"/>
      <c r="SDT26" s="1115"/>
      <c r="SDU26" s="1116"/>
      <c r="SDV26" s="1117"/>
      <c r="SDW26" s="1118"/>
      <c r="SDX26" s="1115"/>
      <c r="SDY26" s="1116"/>
      <c r="SDZ26" s="1117"/>
      <c r="SEA26" s="1118"/>
      <c r="SEB26" s="1115"/>
      <c r="SEC26" s="1116"/>
      <c r="SED26" s="1117"/>
      <c r="SEE26" s="1118"/>
      <c r="SEF26" s="1115"/>
      <c r="SEG26" s="1116"/>
      <c r="SEH26" s="1117"/>
      <c r="SEI26" s="1118"/>
      <c r="SEJ26" s="1115"/>
      <c r="SEK26" s="1116"/>
      <c r="SEL26" s="1117"/>
      <c r="SEM26" s="1118"/>
      <c r="SEN26" s="1115"/>
      <c r="SEO26" s="1116"/>
      <c r="SEP26" s="1117"/>
      <c r="SEQ26" s="1118"/>
      <c r="SER26" s="1115"/>
      <c r="SES26" s="1116"/>
      <c r="SET26" s="1117"/>
      <c r="SEU26" s="1118"/>
      <c r="SEV26" s="1115"/>
      <c r="SEW26" s="1116"/>
      <c r="SEX26" s="1117"/>
      <c r="SEY26" s="1118"/>
      <c r="SEZ26" s="1115"/>
      <c r="SFA26" s="1116"/>
      <c r="SFB26" s="1117"/>
      <c r="SFC26" s="1118"/>
      <c r="SFD26" s="1115"/>
      <c r="SFE26" s="1116"/>
      <c r="SFF26" s="1117"/>
      <c r="SFG26" s="1118"/>
      <c r="SFH26" s="1115"/>
      <c r="SFI26" s="1116"/>
      <c r="SFJ26" s="1117"/>
      <c r="SFK26" s="1118"/>
      <c r="SFL26" s="1115"/>
      <c r="SFM26" s="1116"/>
      <c r="SFN26" s="1117"/>
      <c r="SFO26" s="1118"/>
      <c r="SFP26" s="1115"/>
      <c r="SFQ26" s="1116"/>
      <c r="SFR26" s="1117"/>
      <c r="SFS26" s="1118"/>
      <c r="SFT26" s="1115"/>
      <c r="SFU26" s="1116"/>
      <c r="SFV26" s="1117"/>
      <c r="SFW26" s="1118"/>
      <c r="SFX26" s="1115"/>
      <c r="SFY26" s="1116"/>
      <c r="SFZ26" s="1117"/>
      <c r="SGA26" s="1118"/>
      <c r="SGB26" s="1115"/>
      <c r="SGC26" s="1116"/>
      <c r="SGD26" s="1117"/>
      <c r="SGE26" s="1118"/>
      <c r="SGF26" s="1115"/>
      <c r="SGG26" s="1116"/>
      <c r="SGH26" s="1117"/>
      <c r="SGI26" s="1118"/>
      <c r="SGJ26" s="1115"/>
      <c r="SGK26" s="1116"/>
      <c r="SGL26" s="1117"/>
      <c r="SGM26" s="1118"/>
      <c r="SGN26" s="1115"/>
      <c r="SGO26" s="1116"/>
      <c r="SGP26" s="1117"/>
      <c r="SGQ26" s="1118"/>
      <c r="SGR26" s="1115"/>
      <c r="SGS26" s="1116"/>
      <c r="SGT26" s="1117"/>
      <c r="SGU26" s="1118"/>
      <c r="SGV26" s="1115"/>
      <c r="SGW26" s="1116"/>
      <c r="SGX26" s="1117"/>
      <c r="SGY26" s="1118"/>
      <c r="SGZ26" s="1115"/>
      <c r="SHA26" s="1116"/>
      <c r="SHB26" s="1117"/>
      <c r="SHC26" s="1118"/>
      <c r="SHD26" s="1115"/>
      <c r="SHE26" s="1116"/>
      <c r="SHF26" s="1117"/>
      <c r="SHG26" s="1118"/>
      <c r="SHH26" s="1115"/>
      <c r="SHI26" s="1116"/>
      <c r="SHJ26" s="1117"/>
      <c r="SHK26" s="1118"/>
      <c r="SHL26" s="1115"/>
      <c r="SHM26" s="1116"/>
      <c r="SHN26" s="1117"/>
      <c r="SHO26" s="1118"/>
      <c r="SHP26" s="1115"/>
      <c r="SHQ26" s="1116"/>
      <c r="SHR26" s="1117"/>
      <c r="SHS26" s="1118"/>
      <c r="SHT26" s="1115"/>
      <c r="SHU26" s="1116"/>
      <c r="SHV26" s="1117"/>
      <c r="SHW26" s="1118"/>
      <c r="SHX26" s="1115"/>
      <c r="SHY26" s="1116"/>
      <c r="SHZ26" s="1117"/>
      <c r="SIA26" s="1118"/>
      <c r="SIB26" s="1115"/>
      <c r="SIC26" s="1116"/>
      <c r="SID26" s="1117"/>
      <c r="SIE26" s="1118"/>
      <c r="SIF26" s="1115"/>
      <c r="SIG26" s="1116"/>
      <c r="SIH26" s="1117"/>
      <c r="SII26" s="1118"/>
      <c r="SIJ26" s="1115"/>
      <c r="SIK26" s="1116"/>
      <c r="SIL26" s="1117"/>
      <c r="SIM26" s="1118"/>
      <c r="SIN26" s="1115"/>
      <c r="SIO26" s="1116"/>
      <c r="SIP26" s="1117"/>
      <c r="SIQ26" s="1118"/>
      <c r="SIR26" s="1115"/>
      <c r="SIS26" s="1116"/>
      <c r="SIT26" s="1117"/>
      <c r="SIU26" s="1118"/>
      <c r="SIV26" s="1115"/>
      <c r="SIW26" s="1116"/>
      <c r="SIX26" s="1117"/>
      <c r="SIY26" s="1118"/>
      <c r="SIZ26" s="1115"/>
      <c r="SJA26" s="1116"/>
      <c r="SJB26" s="1117"/>
      <c r="SJC26" s="1118"/>
      <c r="SJD26" s="1115"/>
      <c r="SJE26" s="1116"/>
      <c r="SJF26" s="1117"/>
      <c r="SJG26" s="1118"/>
      <c r="SJH26" s="1115"/>
      <c r="SJI26" s="1116"/>
      <c r="SJJ26" s="1117"/>
      <c r="SJK26" s="1118"/>
      <c r="SJL26" s="1115"/>
      <c r="SJM26" s="1116"/>
      <c r="SJN26" s="1117"/>
      <c r="SJO26" s="1118"/>
      <c r="SJP26" s="1115"/>
      <c r="SJQ26" s="1116"/>
      <c r="SJR26" s="1117"/>
      <c r="SJS26" s="1118"/>
      <c r="SJT26" s="1115"/>
      <c r="SJU26" s="1116"/>
      <c r="SJV26" s="1117"/>
      <c r="SJW26" s="1118"/>
      <c r="SJX26" s="1115"/>
      <c r="SJY26" s="1116"/>
      <c r="SJZ26" s="1117"/>
      <c r="SKA26" s="1118"/>
      <c r="SKB26" s="1115"/>
      <c r="SKC26" s="1116"/>
      <c r="SKD26" s="1117"/>
      <c r="SKE26" s="1118"/>
      <c r="SKF26" s="1115"/>
      <c r="SKG26" s="1116"/>
      <c r="SKH26" s="1117"/>
      <c r="SKI26" s="1118"/>
      <c r="SKJ26" s="1115"/>
      <c r="SKK26" s="1116"/>
      <c r="SKL26" s="1117"/>
      <c r="SKM26" s="1118"/>
      <c r="SKN26" s="1115"/>
      <c r="SKO26" s="1116"/>
      <c r="SKP26" s="1117"/>
      <c r="SKQ26" s="1118"/>
      <c r="SKR26" s="1115"/>
      <c r="SKS26" s="1116"/>
      <c r="SKT26" s="1117"/>
      <c r="SKU26" s="1118"/>
      <c r="SKV26" s="1115"/>
      <c r="SKW26" s="1116"/>
      <c r="SKX26" s="1117"/>
      <c r="SKY26" s="1118"/>
      <c r="SKZ26" s="1115"/>
      <c r="SLA26" s="1116"/>
      <c r="SLB26" s="1117"/>
      <c r="SLC26" s="1118"/>
      <c r="SLD26" s="1115"/>
      <c r="SLE26" s="1116"/>
      <c r="SLF26" s="1117"/>
      <c r="SLG26" s="1118"/>
      <c r="SLH26" s="1115"/>
      <c r="SLI26" s="1116"/>
      <c r="SLJ26" s="1117"/>
      <c r="SLK26" s="1118"/>
      <c r="SLL26" s="1115"/>
      <c r="SLM26" s="1116"/>
      <c r="SLN26" s="1117"/>
      <c r="SLO26" s="1118"/>
      <c r="SLP26" s="1115"/>
      <c r="SLQ26" s="1116"/>
      <c r="SLR26" s="1117"/>
      <c r="SLS26" s="1118"/>
      <c r="SLT26" s="1115"/>
      <c r="SLU26" s="1116"/>
      <c r="SLV26" s="1117"/>
      <c r="SLW26" s="1118"/>
      <c r="SLX26" s="1115"/>
      <c r="SLY26" s="1116"/>
      <c r="SLZ26" s="1117"/>
      <c r="SMA26" s="1118"/>
      <c r="SMB26" s="1115"/>
      <c r="SMC26" s="1116"/>
      <c r="SMD26" s="1117"/>
      <c r="SME26" s="1118"/>
      <c r="SMF26" s="1115"/>
      <c r="SMG26" s="1116"/>
      <c r="SMH26" s="1117"/>
      <c r="SMI26" s="1118"/>
      <c r="SMJ26" s="1115"/>
      <c r="SMK26" s="1116"/>
      <c r="SML26" s="1117"/>
      <c r="SMM26" s="1118"/>
      <c r="SMN26" s="1115"/>
      <c r="SMO26" s="1116"/>
      <c r="SMP26" s="1117"/>
      <c r="SMQ26" s="1118"/>
      <c r="SMR26" s="1115"/>
      <c r="SMS26" s="1116"/>
      <c r="SMT26" s="1117"/>
      <c r="SMU26" s="1118"/>
      <c r="SMV26" s="1115"/>
      <c r="SMW26" s="1116"/>
      <c r="SMX26" s="1117"/>
      <c r="SMY26" s="1118"/>
      <c r="SMZ26" s="1115"/>
      <c r="SNA26" s="1116"/>
      <c r="SNB26" s="1117"/>
      <c r="SNC26" s="1118"/>
      <c r="SND26" s="1115"/>
      <c r="SNE26" s="1116"/>
      <c r="SNF26" s="1117"/>
      <c r="SNG26" s="1118"/>
      <c r="SNH26" s="1115"/>
      <c r="SNI26" s="1116"/>
      <c r="SNJ26" s="1117"/>
      <c r="SNK26" s="1118"/>
      <c r="SNL26" s="1115"/>
      <c r="SNM26" s="1116"/>
      <c r="SNN26" s="1117"/>
      <c r="SNO26" s="1118"/>
      <c r="SNP26" s="1115"/>
      <c r="SNQ26" s="1116"/>
      <c r="SNR26" s="1117"/>
      <c r="SNS26" s="1118"/>
      <c r="SNT26" s="1115"/>
      <c r="SNU26" s="1116"/>
      <c r="SNV26" s="1117"/>
      <c r="SNW26" s="1118"/>
      <c r="SNX26" s="1115"/>
      <c r="SNY26" s="1116"/>
      <c r="SNZ26" s="1117"/>
      <c r="SOA26" s="1118"/>
      <c r="SOB26" s="1115"/>
      <c r="SOC26" s="1116"/>
      <c r="SOD26" s="1117"/>
      <c r="SOE26" s="1118"/>
      <c r="SOF26" s="1115"/>
      <c r="SOG26" s="1116"/>
      <c r="SOH26" s="1117"/>
      <c r="SOI26" s="1118"/>
      <c r="SOJ26" s="1115"/>
      <c r="SOK26" s="1116"/>
      <c r="SOL26" s="1117"/>
      <c r="SOM26" s="1118"/>
      <c r="SON26" s="1115"/>
      <c r="SOO26" s="1116"/>
      <c r="SOP26" s="1117"/>
      <c r="SOQ26" s="1118"/>
      <c r="SOR26" s="1115"/>
      <c r="SOS26" s="1116"/>
      <c r="SOT26" s="1117"/>
      <c r="SOU26" s="1118"/>
      <c r="SOV26" s="1115"/>
      <c r="SOW26" s="1116"/>
      <c r="SOX26" s="1117"/>
      <c r="SOY26" s="1118"/>
      <c r="SOZ26" s="1115"/>
      <c r="SPA26" s="1116"/>
      <c r="SPB26" s="1117"/>
      <c r="SPC26" s="1118"/>
      <c r="SPD26" s="1115"/>
      <c r="SPE26" s="1116"/>
      <c r="SPF26" s="1117"/>
      <c r="SPG26" s="1118"/>
      <c r="SPH26" s="1115"/>
      <c r="SPI26" s="1116"/>
      <c r="SPJ26" s="1117"/>
      <c r="SPK26" s="1118"/>
      <c r="SPL26" s="1115"/>
      <c r="SPM26" s="1116"/>
      <c r="SPN26" s="1117"/>
      <c r="SPO26" s="1118"/>
      <c r="SPP26" s="1115"/>
      <c r="SPQ26" s="1116"/>
      <c r="SPR26" s="1117"/>
      <c r="SPS26" s="1118"/>
      <c r="SPT26" s="1115"/>
      <c r="SPU26" s="1116"/>
      <c r="SPV26" s="1117"/>
      <c r="SPW26" s="1118"/>
      <c r="SPX26" s="1115"/>
      <c r="SPY26" s="1116"/>
      <c r="SPZ26" s="1117"/>
      <c r="SQA26" s="1118"/>
      <c r="SQB26" s="1115"/>
      <c r="SQC26" s="1116"/>
      <c r="SQD26" s="1117"/>
      <c r="SQE26" s="1118"/>
      <c r="SQF26" s="1115"/>
      <c r="SQG26" s="1116"/>
      <c r="SQH26" s="1117"/>
      <c r="SQI26" s="1118"/>
      <c r="SQJ26" s="1115"/>
      <c r="SQK26" s="1116"/>
      <c r="SQL26" s="1117"/>
      <c r="SQM26" s="1118"/>
      <c r="SQN26" s="1115"/>
      <c r="SQO26" s="1116"/>
      <c r="SQP26" s="1117"/>
      <c r="SQQ26" s="1118"/>
      <c r="SQR26" s="1115"/>
      <c r="SQS26" s="1116"/>
      <c r="SQT26" s="1117"/>
      <c r="SQU26" s="1118"/>
      <c r="SQV26" s="1115"/>
      <c r="SQW26" s="1116"/>
      <c r="SQX26" s="1117"/>
      <c r="SQY26" s="1118"/>
      <c r="SQZ26" s="1115"/>
      <c r="SRA26" s="1116"/>
      <c r="SRB26" s="1117"/>
      <c r="SRC26" s="1118"/>
      <c r="SRD26" s="1115"/>
      <c r="SRE26" s="1116"/>
      <c r="SRF26" s="1117"/>
      <c r="SRG26" s="1118"/>
      <c r="SRH26" s="1115"/>
      <c r="SRI26" s="1116"/>
      <c r="SRJ26" s="1117"/>
      <c r="SRK26" s="1118"/>
      <c r="SRL26" s="1115"/>
      <c r="SRM26" s="1116"/>
      <c r="SRN26" s="1117"/>
      <c r="SRO26" s="1118"/>
      <c r="SRP26" s="1115"/>
      <c r="SRQ26" s="1116"/>
      <c r="SRR26" s="1117"/>
      <c r="SRS26" s="1118"/>
      <c r="SRT26" s="1115"/>
      <c r="SRU26" s="1116"/>
      <c r="SRV26" s="1117"/>
      <c r="SRW26" s="1118"/>
      <c r="SRX26" s="1115"/>
      <c r="SRY26" s="1116"/>
      <c r="SRZ26" s="1117"/>
      <c r="SSA26" s="1118"/>
      <c r="SSB26" s="1115"/>
      <c r="SSC26" s="1116"/>
      <c r="SSD26" s="1117"/>
      <c r="SSE26" s="1118"/>
      <c r="SSF26" s="1115"/>
      <c r="SSG26" s="1116"/>
      <c r="SSH26" s="1117"/>
      <c r="SSI26" s="1118"/>
      <c r="SSJ26" s="1115"/>
      <c r="SSK26" s="1116"/>
      <c r="SSL26" s="1117"/>
      <c r="SSM26" s="1118"/>
      <c r="SSN26" s="1115"/>
      <c r="SSO26" s="1116"/>
      <c r="SSP26" s="1117"/>
      <c r="SSQ26" s="1118"/>
      <c r="SSR26" s="1115"/>
      <c r="SSS26" s="1116"/>
      <c r="SST26" s="1117"/>
      <c r="SSU26" s="1118"/>
      <c r="SSV26" s="1115"/>
      <c r="SSW26" s="1116"/>
      <c r="SSX26" s="1117"/>
      <c r="SSY26" s="1118"/>
      <c r="SSZ26" s="1115"/>
      <c r="STA26" s="1116"/>
      <c r="STB26" s="1117"/>
      <c r="STC26" s="1118"/>
      <c r="STD26" s="1115"/>
      <c r="STE26" s="1116"/>
      <c r="STF26" s="1117"/>
      <c r="STG26" s="1118"/>
      <c r="STH26" s="1115"/>
      <c r="STI26" s="1116"/>
      <c r="STJ26" s="1117"/>
      <c r="STK26" s="1118"/>
      <c r="STL26" s="1115"/>
      <c r="STM26" s="1116"/>
      <c r="STN26" s="1117"/>
      <c r="STO26" s="1118"/>
      <c r="STP26" s="1115"/>
      <c r="STQ26" s="1116"/>
      <c r="STR26" s="1117"/>
      <c r="STS26" s="1118"/>
      <c r="STT26" s="1115"/>
      <c r="STU26" s="1116"/>
      <c r="STV26" s="1117"/>
      <c r="STW26" s="1118"/>
      <c r="STX26" s="1115"/>
      <c r="STY26" s="1116"/>
      <c r="STZ26" s="1117"/>
      <c r="SUA26" s="1118"/>
      <c r="SUB26" s="1115"/>
      <c r="SUC26" s="1116"/>
      <c r="SUD26" s="1117"/>
      <c r="SUE26" s="1118"/>
      <c r="SUF26" s="1115"/>
      <c r="SUG26" s="1116"/>
      <c r="SUH26" s="1117"/>
      <c r="SUI26" s="1118"/>
      <c r="SUJ26" s="1115"/>
      <c r="SUK26" s="1116"/>
      <c r="SUL26" s="1117"/>
      <c r="SUM26" s="1118"/>
      <c r="SUN26" s="1115"/>
      <c r="SUO26" s="1116"/>
      <c r="SUP26" s="1117"/>
      <c r="SUQ26" s="1118"/>
      <c r="SUR26" s="1115"/>
      <c r="SUS26" s="1116"/>
      <c r="SUT26" s="1117"/>
      <c r="SUU26" s="1118"/>
      <c r="SUV26" s="1115"/>
      <c r="SUW26" s="1116"/>
      <c r="SUX26" s="1117"/>
      <c r="SUY26" s="1118"/>
      <c r="SUZ26" s="1115"/>
      <c r="SVA26" s="1116"/>
      <c r="SVB26" s="1117"/>
      <c r="SVC26" s="1118"/>
      <c r="SVD26" s="1115"/>
      <c r="SVE26" s="1116"/>
      <c r="SVF26" s="1117"/>
      <c r="SVG26" s="1118"/>
      <c r="SVH26" s="1115"/>
      <c r="SVI26" s="1116"/>
      <c r="SVJ26" s="1117"/>
      <c r="SVK26" s="1118"/>
      <c r="SVL26" s="1115"/>
      <c r="SVM26" s="1116"/>
      <c r="SVN26" s="1117"/>
      <c r="SVO26" s="1118"/>
      <c r="SVP26" s="1115"/>
      <c r="SVQ26" s="1116"/>
      <c r="SVR26" s="1117"/>
      <c r="SVS26" s="1118"/>
      <c r="SVT26" s="1115"/>
      <c r="SVU26" s="1116"/>
      <c r="SVV26" s="1117"/>
      <c r="SVW26" s="1118"/>
      <c r="SVX26" s="1115"/>
      <c r="SVY26" s="1116"/>
      <c r="SVZ26" s="1117"/>
      <c r="SWA26" s="1118"/>
      <c r="SWB26" s="1115"/>
      <c r="SWC26" s="1116"/>
      <c r="SWD26" s="1117"/>
      <c r="SWE26" s="1118"/>
      <c r="SWF26" s="1115"/>
      <c r="SWG26" s="1116"/>
      <c r="SWH26" s="1117"/>
      <c r="SWI26" s="1118"/>
      <c r="SWJ26" s="1115"/>
      <c r="SWK26" s="1116"/>
      <c r="SWL26" s="1117"/>
      <c r="SWM26" s="1118"/>
      <c r="SWN26" s="1115"/>
      <c r="SWO26" s="1116"/>
      <c r="SWP26" s="1117"/>
      <c r="SWQ26" s="1118"/>
      <c r="SWR26" s="1115"/>
      <c r="SWS26" s="1116"/>
      <c r="SWT26" s="1117"/>
      <c r="SWU26" s="1118"/>
      <c r="SWV26" s="1115"/>
      <c r="SWW26" s="1116"/>
      <c r="SWX26" s="1117"/>
      <c r="SWY26" s="1118"/>
      <c r="SWZ26" s="1115"/>
      <c r="SXA26" s="1116"/>
      <c r="SXB26" s="1117"/>
      <c r="SXC26" s="1118"/>
      <c r="SXD26" s="1115"/>
      <c r="SXE26" s="1116"/>
      <c r="SXF26" s="1117"/>
      <c r="SXG26" s="1118"/>
      <c r="SXH26" s="1115"/>
      <c r="SXI26" s="1116"/>
      <c r="SXJ26" s="1117"/>
      <c r="SXK26" s="1118"/>
      <c r="SXL26" s="1115"/>
      <c r="SXM26" s="1116"/>
      <c r="SXN26" s="1117"/>
      <c r="SXO26" s="1118"/>
      <c r="SXP26" s="1115"/>
      <c r="SXQ26" s="1116"/>
      <c r="SXR26" s="1117"/>
      <c r="SXS26" s="1118"/>
      <c r="SXT26" s="1115"/>
      <c r="SXU26" s="1116"/>
      <c r="SXV26" s="1117"/>
      <c r="SXW26" s="1118"/>
      <c r="SXX26" s="1115"/>
      <c r="SXY26" s="1116"/>
      <c r="SXZ26" s="1117"/>
      <c r="SYA26" s="1118"/>
      <c r="SYB26" s="1115"/>
      <c r="SYC26" s="1116"/>
      <c r="SYD26" s="1117"/>
      <c r="SYE26" s="1118"/>
      <c r="SYF26" s="1115"/>
      <c r="SYG26" s="1116"/>
      <c r="SYH26" s="1117"/>
      <c r="SYI26" s="1118"/>
      <c r="SYJ26" s="1115"/>
      <c r="SYK26" s="1116"/>
      <c r="SYL26" s="1117"/>
      <c r="SYM26" s="1118"/>
      <c r="SYN26" s="1115"/>
      <c r="SYO26" s="1116"/>
      <c r="SYP26" s="1117"/>
      <c r="SYQ26" s="1118"/>
      <c r="SYR26" s="1115"/>
      <c r="SYS26" s="1116"/>
      <c r="SYT26" s="1117"/>
      <c r="SYU26" s="1118"/>
      <c r="SYV26" s="1115"/>
      <c r="SYW26" s="1116"/>
      <c r="SYX26" s="1117"/>
      <c r="SYY26" s="1118"/>
      <c r="SYZ26" s="1115"/>
      <c r="SZA26" s="1116"/>
      <c r="SZB26" s="1117"/>
      <c r="SZC26" s="1118"/>
      <c r="SZD26" s="1115"/>
      <c r="SZE26" s="1116"/>
      <c r="SZF26" s="1117"/>
      <c r="SZG26" s="1118"/>
      <c r="SZH26" s="1115"/>
      <c r="SZI26" s="1116"/>
      <c r="SZJ26" s="1117"/>
      <c r="SZK26" s="1118"/>
      <c r="SZL26" s="1115"/>
      <c r="SZM26" s="1116"/>
      <c r="SZN26" s="1117"/>
      <c r="SZO26" s="1118"/>
      <c r="SZP26" s="1115"/>
      <c r="SZQ26" s="1116"/>
      <c r="SZR26" s="1117"/>
      <c r="SZS26" s="1118"/>
      <c r="SZT26" s="1115"/>
      <c r="SZU26" s="1116"/>
      <c r="SZV26" s="1117"/>
      <c r="SZW26" s="1118"/>
      <c r="SZX26" s="1115"/>
      <c r="SZY26" s="1116"/>
      <c r="SZZ26" s="1117"/>
      <c r="TAA26" s="1118"/>
      <c r="TAB26" s="1115"/>
      <c r="TAC26" s="1116"/>
      <c r="TAD26" s="1117"/>
      <c r="TAE26" s="1118"/>
      <c r="TAF26" s="1115"/>
      <c r="TAG26" s="1116"/>
      <c r="TAH26" s="1117"/>
      <c r="TAI26" s="1118"/>
      <c r="TAJ26" s="1115"/>
      <c r="TAK26" s="1116"/>
      <c r="TAL26" s="1117"/>
      <c r="TAM26" s="1118"/>
      <c r="TAN26" s="1115"/>
      <c r="TAO26" s="1116"/>
      <c r="TAP26" s="1117"/>
      <c r="TAQ26" s="1118"/>
      <c r="TAR26" s="1115"/>
      <c r="TAS26" s="1116"/>
      <c r="TAT26" s="1117"/>
      <c r="TAU26" s="1118"/>
      <c r="TAV26" s="1115"/>
      <c r="TAW26" s="1116"/>
      <c r="TAX26" s="1117"/>
      <c r="TAY26" s="1118"/>
      <c r="TAZ26" s="1115"/>
      <c r="TBA26" s="1116"/>
      <c r="TBB26" s="1117"/>
      <c r="TBC26" s="1118"/>
      <c r="TBD26" s="1115"/>
      <c r="TBE26" s="1116"/>
      <c r="TBF26" s="1117"/>
      <c r="TBG26" s="1118"/>
      <c r="TBH26" s="1115"/>
      <c r="TBI26" s="1116"/>
      <c r="TBJ26" s="1117"/>
      <c r="TBK26" s="1118"/>
      <c r="TBL26" s="1115"/>
      <c r="TBM26" s="1116"/>
      <c r="TBN26" s="1117"/>
      <c r="TBO26" s="1118"/>
      <c r="TBP26" s="1115"/>
      <c r="TBQ26" s="1116"/>
      <c r="TBR26" s="1117"/>
      <c r="TBS26" s="1118"/>
      <c r="TBT26" s="1115"/>
      <c r="TBU26" s="1116"/>
      <c r="TBV26" s="1117"/>
      <c r="TBW26" s="1118"/>
      <c r="TBX26" s="1115"/>
      <c r="TBY26" s="1116"/>
      <c r="TBZ26" s="1117"/>
      <c r="TCA26" s="1118"/>
      <c r="TCB26" s="1115"/>
      <c r="TCC26" s="1116"/>
      <c r="TCD26" s="1117"/>
      <c r="TCE26" s="1118"/>
      <c r="TCF26" s="1115"/>
      <c r="TCG26" s="1116"/>
      <c r="TCH26" s="1117"/>
      <c r="TCI26" s="1118"/>
      <c r="TCJ26" s="1115"/>
      <c r="TCK26" s="1116"/>
      <c r="TCL26" s="1117"/>
      <c r="TCM26" s="1118"/>
      <c r="TCN26" s="1115"/>
      <c r="TCO26" s="1116"/>
      <c r="TCP26" s="1117"/>
      <c r="TCQ26" s="1118"/>
      <c r="TCR26" s="1115"/>
      <c r="TCS26" s="1116"/>
      <c r="TCT26" s="1117"/>
      <c r="TCU26" s="1118"/>
      <c r="TCV26" s="1115"/>
      <c r="TCW26" s="1116"/>
      <c r="TCX26" s="1117"/>
      <c r="TCY26" s="1118"/>
      <c r="TCZ26" s="1115"/>
      <c r="TDA26" s="1116"/>
      <c r="TDB26" s="1117"/>
      <c r="TDC26" s="1118"/>
      <c r="TDD26" s="1115"/>
      <c r="TDE26" s="1116"/>
      <c r="TDF26" s="1117"/>
      <c r="TDG26" s="1118"/>
      <c r="TDH26" s="1115"/>
      <c r="TDI26" s="1116"/>
      <c r="TDJ26" s="1117"/>
      <c r="TDK26" s="1118"/>
      <c r="TDL26" s="1115"/>
      <c r="TDM26" s="1116"/>
      <c r="TDN26" s="1117"/>
      <c r="TDO26" s="1118"/>
      <c r="TDP26" s="1115"/>
      <c r="TDQ26" s="1116"/>
      <c r="TDR26" s="1117"/>
      <c r="TDS26" s="1118"/>
      <c r="TDT26" s="1115"/>
      <c r="TDU26" s="1116"/>
      <c r="TDV26" s="1117"/>
      <c r="TDW26" s="1118"/>
      <c r="TDX26" s="1115"/>
      <c r="TDY26" s="1116"/>
      <c r="TDZ26" s="1117"/>
      <c r="TEA26" s="1118"/>
      <c r="TEB26" s="1115"/>
      <c r="TEC26" s="1116"/>
      <c r="TED26" s="1117"/>
      <c r="TEE26" s="1118"/>
      <c r="TEF26" s="1115"/>
      <c r="TEG26" s="1116"/>
      <c r="TEH26" s="1117"/>
      <c r="TEI26" s="1118"/>
      <c r="TEJ26" s="1115"/>
      <c r="TEK26" s="1116"/>
      <c r="TEL26" s="1117"/>
      <c r="TEM26" s="1118"/>
      <c r="TEN26" s="1115"/>
      <c r="TEO26" s="1116"/>
      <c r="TEP26" s="1117"/>
      <c r="TEQ26" s="1118"/>
      <c r="TER26" s="1115"/>
      <c r="TES26" s="1116"/>
      <c r="TET26" s="1117"/>
      <c r="TEU26" s="1118"/>
      <c r="TEV26" s="1115"/>
      <c r="TEW26" s="1116"/>
      <c r="TEX26" s="1117"/>
      <c r="TEY26" s="1118"/>
      <c r="TEZ26" s="1115"/>
      <c r="TFA26" s="1116"/>
      <c r="TFB26" s="1117"/>
      <c r="TFC26" s="1118"/>
      <c r="TFD26" s="1115"/>
      <c r="TFE26" s="1116"/>
      <c r="TFF26" s="1117"/>
      <c r="TFG26" s="1118"/>
      <c r="TFH26" s="1115"/>
      <c r="TFI26" s="1116"/>
      <c r="TFJ26" s="1117"/>
      <c r="TFK26" s="1118"/>
      <c r="TFL26" s="1115"/>
      <c r="TFM26" s="1116"/>
      <c r="TFN26" s="1117"/>
      <c r="TFO26" s="1118"/>
      <c r="TFP26" s="1115"/>
      <c r="TFQ26" s="1116"/>
      <c r="TFR26" s="1117"/>
      <c r="TFS26" s="1118"/>
      <c r="TFT26" s="1115"/>
      <c r="TFU26" s="1116"/>
      <c r="TFV26" s="1117"/>
      <c r="TFW26" s="1118"/>
      <c r="TFX26" s="1115"/>
      <c r="TFY26" s="1116"/>
      <c r="TFZ26" s="1117"/>
      <c r="TGA26" s="1118"/>
      <c r="TGB26" s="1115"/>
      <c r="TGC26" s="1116"/>
      <c r="TGD26" s="1117"/>
      <c r="TGE26" s="1118"/>
      <c r="TGF26" s="1115"/>
      <c r="TGG26" s="1116"/>
      <c r="TGH26" s="1117"/>
      <c r="TGI26" s="1118"/>
      <c r="TGJ26" s="1115"/>
      <c r="TGK26" s="1116"/>
      <c r="TGL26" s="1117"/>
      <c r="TGM26" s="1118"/>
      <c r="TGN26" s="1115"/>
      <c r="TGO26" s="1116"/>
      <c r="TGP26" s="1117"/>
      <c r="TGQ26" s="1118"/>
      <c r="TGR26" s="1115"/>
      <c r="TGS26" s="1116"/>
      <c r="TGT26" s="1117"/>
      <c r="TGU26" s="1118"/>
      <c r="TGV26" s="1115"/>
      <c r="TGW26" s="1116"/>
      <c r="TGX26" s="1117"/>
      <c r="TGY26" s="1118"/>
      <c r="TGZ26" s="1115"/>
      <c r="THA26" s="1116"/>
      <c r="THB26" s="1117"/>
      <c r="THC26" s="1118"/>
      <c r="THD26" s="1115"/>
      <c r="THE26" s="1116"/>
      <c r="THF26" s="1117"/>
      <c r="THG26" s="1118"/>
      <c r="THH26" s="1115"/>
      <c r="THI26" s="1116"/>
      <c r="THJ26" s="1117"/>
      <c r="THK26" s="1118"/>
      <c r="THL26" s="1115"/>
      <c r="THM26" s="1116"/>
      <c r="THN26" s="1117"/>
      <c r="THO26" s="1118"/>
      <c r="THP26" s="1115"/>
      <c r="THQ26" s="1116"/>
      <c r="THR26" s="1117"/>
      <c r="THS26" s="1118"/>
      <c r="THT26" s="1115"/>
      <c r="THU26" s="1116"/>
      <c r="THV26" s="1117"/>
      <c r="THW26" s="1118"/>
      <c r="THX26" s="1115"/>
      <c r="THY26" s="1116"/>
      <c r="THZ26" s="1117"/>
      <c r="TIA26" s="1118"/>
      <c r="TIB26" s="1115"/>
      <c r="TIC26" s="1116"/>
      <c r="TID26" s="1117"/>
      <c r="TIE26" s="1118"/>
      <c r="TIF26" s="1115"/>
      <c r="TIG26" s="1116"/>
      <c r="TIH26" s="1117"/>
      <c r="TII26" s="1118"/>
      <c r="TIJ26" s="1115"/>
      <c r="TIK26" s="1116"/>
      <c r="TIL26" s="1117"/>
      <c r="TIM26" s="1118"/>
      <c r="TIN26" s="1115"/>
      <c r="TIO26" s="1116"/>
      <c r="TIP26" s="1117"/>
      <c r="TIQ26" s="1118"/>
      <c r="TIR26" s="1115"/>
      <c r="TIS26" s="1116"/>
      <c r="TIT26" s="1117"/>
      <c r="TIU26" s="1118"/>
      <c r="TIV26" s="1115"/>
      <c r="TIW26" s="1116"/>
      <c r="TIX26" s="1117"/>
      <c r="TIY26" s="1118"/>
      <c r="TIZ26" s="1115"/>
      <c r="TJA26" s="1116"/>
      <c r="TJB26" s="1117"/>
      <c r="TJC26" s="1118"/>
      <c r="TJD26" s="1115"/>
      <c r="TJE26" s="1116"/>
      <c r="TJF26" s="1117"/>
      <c r="TJG26" s="1118"/>
      <c r="TJH26" s="1115"/>
      <c r="TJI26" s="1116"/>
      <c r="TJJ26" s="1117"/>
      <c r="TJK26" s="1118"/>
      <c r="TJL26" s="1115"/>
      <c r="TJM26" s="1116"/>
      <c r="TJN26" s="1117"/>
      <c r="TJO26" s="1118"/>
      <c r="TJP26" s="1115"/>
      <c r="TJQ26" s="1116"/>
      <c r="TJR26" s="1117"/>
      <c r="TJS26" s="1118"/>
      <c r="TJT26" s="1115"/>
      <c r="TJU26" s="1116"/>
      <c r="TJV26" s="1117"/>
      <c r="TJW26" s="1118"/>
      <c r="TJX26" s="1115"/>
      <c r="TJY26" s="1116"/>
      <c r="TJZ26" s="1117"/>
      <c r="TKA26" s="1118"/>
      <c r="TKB26" s="1115"/>
      <c r="TKC26" s="1116"/>
      <c r="TKD26" s="1117"/>
      <c r="TKE26" s="1118"/>
      <c r="TKF26" s="1115"/>
      <c r="TKG26" s="1116"/>
      <c r="TKH26" s="1117"/>
      <c r="TKI26" s="1118"/>
      <c r="TKJ26" s="1115"/>
      <c r="TKK26" s="1116"/>
      <c r="TKL26" s="1117"/>
      <c r="TKM26" s="1118"/>
      <c r="TKN26" s="1115"/>
      <c r="TKO26" s="1116"/>
      <c r="TKP26" s="1117"/>
      <c r="TKQ26" s="1118"/>
      <c r="TKR26" s="1115"/>
      <c r="TKS26" s="1116"/>
      <c r="TKT26" s="1117"/>
      <c r="TKU26" s="1118"/>
      <c r="TKV26" s="1115"/>
      <c r="TKW26" s="1116"/>
      <c r="TKX26" s="1117"/>
      <c r="TKY26" s="1118"/>
      <c r="TKZ26" s="1115"/>
      <c r="TLA26" s="1116"/>
      <c r="TLB26" s="1117"/>
      <c r="TLC26" s="1118"/>
      <c r="TLD26" s="1115"/>
      <c r="TLE26" s="1116"/>
      <c r="TLF26" s="1117"/>
      <c r="TLG26" s="1118"/>
      <c r="TLH26" s="1115"/>
      <c r="TLI26" s="1116"/>
      <c r="TLJ26" s="1117"/>
      <c r="TLK26" s="1118"/>
      <c r="TLL26" s="1115"/>
      <c r="TLM26" s="1116"/>
      <c r="TLN26" s="1117"/>
      <c r="TLO26" s="1118"/>
      <c r="TLP26" s="1115"/>
      <c r="TLQ26" s="1116"/>
      <c r="TLR26" s="1117"/>
      <c r="TLS26" s="1118"/>
      <c r="TLT26" s="1115"/>
      <c r="TLU26" s="1116"/>
      <c r="TLV26" s="1117"/>
      <c r="TLW26" s="1118"/>
      <c r="TLX26" s="1115"/>
      <c r="TLY26" s="1116"/>
      <c r="TLZ26" s="1117"/>
      <c r="TMA26" s="1118"/>
      <c r="TMB26" s="1115"/>
      <c r="TMC26" s="1116"/>
      <c r="TMD26" s="1117"/>
      <c r="TME26" s="1118"/>
      <c r="TMF26" s="1115"/>
      <c r="TMG26" s="1116"/>
      <c r="TMH26" s="1117"/>
      <c r="TMI26" s="1118"/>
      <c r="TMJ26" s="1115"/>
      <c r="TMK26" s="1116"/>
      <c r="TML26" s="1117"/>
      <c r="TMM26" s="1118"/>
      <c r="TMN26" s="1115"/>
      <c r="TMO26" s="1116"/>
      <c r="TMP26" s="1117"/>
      <c r="TMQ26" s="1118"/>
      <c r="TMR26" s="1115"/>
      <c r="TMS26" s="1116"/>
      <c r="TMT26" s="1117"/>
      <c r="TMU26" s="1118"/>
      <c r="TMV26" s="1115"/>
      <c r="TMW26" s="1116"/>
      <c r="TMX26" s="1117"/>
      <c r="TMY26" s="1118"/>
      <c r="TMZ26" s="1115"/>
      <c r="TNA26" s="1116"/>
      <c r="TNB26" s="1117"/>
      <c r="TNC26" s="1118"/>
      <c r="TND26" s="1115"/>
      <c r="TNE26" s="1116"/>
      <c r="TNF26" s="1117"/>
      <c r="TNG26" s="1118"/>
      <c r="TNH26" s="1115"/>
      <c r="TNI26" s="1116"/>
      <c r="TNJ26" s="1117"/>
      <c r="TNK26" s="1118"/>
      <c r="TNL26" s="1115"/>
      <c r="TNM26" s="1116"/>
      <c r="TNN26" s="1117"/>
      <c r="TNO26" s="1118"/>
      <c r="TNP26" s="1115"/>
      <c r="TNQ26" s="1116"/>
      <c r="TNR26" s="1117"/>
      <c r="TNS26" s="1118"/>
      <c r="TNT26" s="1115"/>
      <c r="TNU26" s="1116"/>
      <c r="TNV26" s="1117"/>
      <c r="TNW26" s="1118"/>
      <c r="TNX26" s="1115"/>
      <c r="TNY26" s="1116"/>
      <c r="TNZ26" s="1117"/>
      <c r="TOA26" s="1118"/>
      <c r="TOB26" s="1115"/>
      <c r="TOC26" s="1116"/>
      <c r="TOD26" s="1117"/>
      <c r="TOE26" s="1118"/>
      <c r="TOF26" s="1115"/>
      <c r="TOG26" s="1116"/>
      <c r="TOH26" s="1117"/>
      <c r="TOI26" s="1118"/>
      <c r="TOJ26" s="1115"/>
      <c r="TOK26" s="1116"/>
      <c r="TOL26" s="1117"/>
      <c r="TOM26" s="1118"/>
      <c r="TON26" s="1115"/>
      <c r="TOO26" s="1116"/>
      <c r="TOP26" s="1117"/>
      <c r="TOQ26" s="1118"/>
      <c r="TOR26" s="1115"/>
      <c r="TOS26" s="1116"/>
      <c r="TOT26" s="1117"/>
      <c r="TOU26" s="1118"/>
      <c r="TOV26" s="1115"/>
      <c r="TOW26" s="1116"/>
      <c r="TOX26" s="1117"/>
      <c r="TOY26" s="1118"/>
      <c r="TOZ26" s="1115"/>
      <c r="TPA26" s="1116"/>
      <c r="TPB26" s="1117"/>
      <c r="TPC26" s="1118"/>
      <c r="TPD26" s="1115"/>
      <c r="TPE26" s="1116"/>
      <c r="TPF26" s="1117"/>
      <c r="TPG26" s="1118"/>
      <c r="TPH26" s="1115"/>
      <c r="TPI26" s="1116"/>
      <c r="TPJ26" s="1117"/>
      <c r="TPK26" s="1118"/>
      <c r="TPL26" s="1115"/>
      <c r="TPM26" s="1116"/>
      <c r="TPN26" s="1117"/>
      <c r="TPO26" s="1118"/>
      <c r="TPP26" s="1115"/>
      <c r="TPQ26" s="1116"/>
      <c r="TPR26" s="1117"/>
      <c r="TPS26" s="1118"/>
      <c r="TPT26" s="1115"/>
      <c r="TPU26" s="1116"/>
      <c r="TPV26" s="1117"/>
      <c r="TPW26" s="1118"/>
      <c r="TPX26" s="1115"/>
      <c r="TPY26" s="1116"/>
      <c r="TPZ26" s="1117"/>
      <c r="TQA26" s="1118"/>
      <c r="TQB26" s="1115"/>
      <c r="TQC26" s="1116"/>
      <c r="TQD26" s="1117"/>
      <c r="TQE26" s="1118"/>
      <c r="TQF26" s="1115"/>
      <c r="TQG26" s="1116"/>
      <c r="TQH26" s="1117"/>
      <c r="TQI26" s="1118"/>
      <c r="TQJ26" s="1115"/>
      <c r="TQK26" s="1116"/>
      <c r="TQL26" s="1117"/>
      <c r="TQM26" s="1118"/>
      <c r="TQN26" s="1115"/>
      <c r="TQO26" s="1116"/>
      <c r="TQP26" s="1117"/>
      <c r="TQQ26" s="1118"/>
      <c r="TQR26" s="1115"/>
      <c r="TQS26" s="1116"/>
      <c r="TQT26" s="1117"/>
      <c r="TQU26" s="1118"/>
      <c r="TQV26" s="1115"/>
      <c r="TQW26" s="1116"/>
      <c r="TQX26" s="1117"/>
      <c r="TQY26" s="1118"/>
      <c r="TQZ26" s="1115"/>
      <c r="TRA26" s="1116"/>
      <c r="TRB26" s="1117"/>
      <c r="TRC26" s="1118"/>
      <c r="TRD26" s="1115"/>
      <c r="TRE26" s="1116"/>
      <c r="TRF26" s="1117"/>
      <c r="TRG26" s="1118"/>
      <c r="TRH26" s="1115"/>
      <c r="TRI26" s="1116"/>
      <c r="TRJ26" s="1117"/>
      <c r="TRK26" s="1118"/>
      <c r="TRL26" s="1115"/>
      <c r="TRM26" s="1116"/>
      <c r="TRN26" s="1117"/>
      <c r="TRO26" s="1118"/>
      <c r="TRP26" s="1115"/>
      <c r="TRQ26" s="1116"/>
      <c r="TRR26" s="1117"/>
      <c r="TRS26" s="1118"/>
      <c r="TRT26" s="1115"/>
      <c r="TRU26" s="1116"/>
      <c r="TRV26" s="1117"/>
      <c r="TRW26" s="1118"/>
      <c r="TRX26" s="1115"/>
      <c r="TRY26" s="1116"/>
      <c r="TRZ26" s="1117"/>
      <c r="TSA26" s="1118"/>
      <c r="TSB26" s="1115"/>
      <c r="TSC26" s="1116"/>
      <c r="TSD26" s="1117"/>
      <c r="TSE26" s="1118"/>
      <c r="TSF26" s="1115"/>
      <c r="TSG26" s="1116"/>
      <c r="TSH26" s="1117"/>
      <c r="TSI26" s="1118"/>
      <c r="TSJ26" s="1115"/>
      <c r="TSK26" s="1116"/>
      <c r="TSL26" s="1117"/>
      <c r="TSM26" s="1118"/>
      <c r="TSN26" s="1115"/>
      <c r="TSO26" s="1116"/>
      <c r="TSP26" s="1117"/>
      <c r="TSQ26" s="1118"/>
      <c r="TSR26" s="1115"/>
      <c r="TSS26" s="1116"/>
      <c r="TST26" s="1117"/>
      <c r="TSU26" s="1118"/>
      <c r="TSV26" s="1115"/>
      <c r="TSW26" s="1116"/>
      <c r="TSX26" s="1117"/>
      <c r="TSY26" s="1118"/>
      <c r="TSZ26" s="1115"/>
      <c r="TTA26" s="1116"/>
      <c r="TTB26" s="1117"/>
      <c r="TTC26" s="1118"/>
      <c r="TTD26" s="1115"/>
      <c r="TTE26" s="1116"/>
      <c r="TTF26" s="1117"/>
      <c r="TTG26" s="1118"/>
      <c r="TTH26" s="1115"/>
      <c r="TTI26" s="1116"/>
      <c r="TTJ26" s="1117"/>
      <c r="TTK26" s="1118"/>
      <c r="TTL26" s="1115"/>
      <c r="TTM26" s="1116"/>
      <c r="TTN26" s="1117"/>
      <c r="TTO26" s="1118"/>
      <c r="TTP26" s="1115"/>
      <c r="TTQ26" s="1116"/>
      <c r="TTR26" s="1117"/>
      <c r="TTS26" s="1118"/>
      <c r="TTT26" s="1115"/>
      <c r="TTU26" s="1116"/>
      <c r="TTV26" s="1117"/>
      <c r="TTW26" s="1118"/>
      <c r="TTX26" s="1115"/>
      <c r="TTY26" s="1116"/>
      <c r="TTZ26" s="1117"/>
      <c r="TUA26" s="1118"/>
      <c r="TUB26" s="1115"/>
      <c r="TUC26" s="1116"/>
      <c r="TUD26" s="1117"/>
      <c r="TUE26" s="1118"/>
      <c r="TUF26" s="1115"/>
      <c r="TUG26" s="1116"/>
      <c r="TUH26" s="1117"/>
      <c r="TUI26" s="1118"/>
      <c r="TUJ26" s="1115"/>
      <c r="TUK26" s="1116"/>
      <c r="TUL26" s="1117"/>
      <c r="TUM26" s="1118"/>
      <c r="TUN26" s="1115"/>
      <c r="TUO26" s="1116"/>
      <c r="TUP26" s="1117"/>
      <c r="TUQ26" s="1118"/>
      <c r="TUR26" s="1115"/>
      <c r="TUS26" s="1116"/>
      <c r="TUT26" s="1117"/>
      <c r="TUU26" s="1118"/>
      <c r="TUV26" s="1115"/>
      <c r="TUW26" s="1116"/>
      <c r="TUX26" s="1117"/>
      <c r="TUY26" s="1118"/>
      <c r="TUZ26" s="1115"/>
      <c r="TVA26" s="1116"/>
      <c r="TVB26" s="1117"/>
      <c r="TVC26" s="1118"/>
      <c r="TVD26" s="1115"/>
      <c r="TVE26" s="1116"/>
      <c r="TVF26" s="1117"/>
      <c r="TVG26" s="1118"/>
      <c r="TVH26" s="1115"/>
      <c r="TVI26" s="1116"/>
      <c r="TVJ26" s="1117"/>
      <c r="TVK26" s="1118"/>
      <c r="TVL26" s="1115"/>
      <c r="TVM26" s="1116"/>
      <c r="TVN26" s="1117"/>
      <c r="TVO26" s="1118"/>
      <c r="TVP26" s="1115"/>
      <c r="TVQ26" s="1116"/>
      <c r="TVR26" s="1117"/>
      <c r="TVS26" s="1118"/>
      <c r="TVT26" s="1115"/>
      <c r="TVU26" s="1116"/>
      <c r="TVV26" s="1117"/>
      <c r="TVW26" s="1118"/>
      <c r="TVX26" s="1115"/>
      <c r="TVY26" s="1116"/>
      <c r="TVZ26" s="1117"/>
      <c r="TWA26" s="1118"/>
      <c r="TWB26" s="1115"/>
      <c r="TWC26" s="1116"/>
      <c r="TWD26" s="1117"/>
      <c r="TWE26" s="1118"/>
      <c r="TWF26" s="1115"/>
      <c r="TWG26" s="1116"/>
      <c r="TWH26" s="1117"/>
      <c r="TWI26" s="1118"/>
      <c r="TWJ26" s="1115"/>
      <c r="TWK26" s="1116"/>
      <c r="TWL26" s="1117"/>
      <c r="TWM26" s="1118"/>
      <c r="TWN26" s="1115"/>
      <c r="TWO26" s="1116"/>
      <c r="TWP26" s="1117"/>
      <c r="TWQ26" s="1118"/>
      <c r="TWR26" s="1115"/>
      <c r="TWS26" s="1116"/>
      <c r="TWT26" s="1117"/>
      <c r="TWU26" s="1118"/>
      <c r="TWV26" s="1115"/>
      <c r="TWW26" s="1116"/>
      <c r="TWX26" s="1117"/>
      <c r="TWY26" s="1118"/>
      <c r="TWZ26" s="1115"/>
      <c r="TXA26" s="1116"/>
      <c r="TXB26" s="1117"/>
      <c r="TXC26" s="1118"/>
      <c r="TXD26" s="1115"/>
      <c r="TXE26" s="1116"/>
      <c r="TXF26" s="1117"/>
      <c r="TXG26" s="1118"/>
      <c r="TXH26" s="1115"/>
      <c r="TXI26" s="1116"/>
      <c r="TXJ26" s="1117"/>
      <c r="TXK26" s="1118"/>
      <c r="TXL26" s="1115"/>
      <c r="TXM26" s="1116"/>
      <c r="TXN26" s="1117"/>
      <c r="TXO26" s="1118"/>
      <c r="TXP26" s="1115"/>
      <c r="TXQ26" s="1116"/>
      <c r="TXR26" s="1117"/>
      <c r="TXS26" s="1118"/>
      <c r="TXT26" s="1115"/>
      <c r="TXU26" s="1116"/>
      <c r="TXV26" s="1117"/>
      <c r="TXW26" s="1118"/>
      <c r="TXX26" s="1115"/>
      <c r="TXY26" s="1116"/>
      <c r="TXZ26" s="1117"/>
      <c r="TYA26" s="1118"/>
      <c r="TYB26" s="1115"/>
      <c r="TYC26" s="1116"/>
      <c r="TYD26" s="1117"/>
      <c r="TYE26" s="1118"/>
      <c r="TYF26" s="1115"/>
      <c r="TYG26" s="1116"/>
      <c r="TYH26" s="1117"/>
      <c r="TYI26" s="1118"/>
      <c r="TYJ26" s="1115"/>
      <c r="TYK26" s="1116"/>
      <c r="TYL26" s="1117"/>
      <c r="TYM26" s="1118"/>
      <c r="TYN26" s="1115"/>
      <c r="TYO26" s="1116"/>
      <c r="TYP26" s="1117"/>
      <c r="TYQ26" s="1118"/>
      <c r="TYR26" s="1115"/>
      <c r="TYS26" s="1116"/>
      <c r="TYT26" s="1117"/>
      <c r="TYU26" s="1118"/>
      <c r="TYV26" s="1115"/>
      <c r="TYW26" s="1116"/>
      <c r="TYX26" s="1117"/>
      <c r="TYY26" s="1118"/>
      <c r="TYZ26" s="1115"/>
      <c r="TZA26" s="1116"/>
      <c r="TZB26" s="1117"/>
      <c r="TZC26" s="1118"/>
      <c r="TZD26" s="1115"/>
      <c r="TZE26" s="1116"/>
      <c r="TZF26" s="1117"/>
      <c r="TZG26" s="1118"/>
      <c r="TZH26" s="1115"/>
      <c r="TZI26" s="1116"/>
      <c r="TZJ26" s="1117"/>
      <c r="TZK26" s="1118"/>
      <c r="TZL26" s="1115"/>
      <c r="TZM26" s="1116"/>
      <c r="TZN26" s="1117"/>
      <c r="TZO26" s="1118"/>
      <c r="TZP26" s="1115"/>
      <c r="TZQ26" s="1116"/>
      <c r="TZR26" s="1117"/>
      <c r="TZS26" s="1118"/>
      <c r="TZT26" s="1115"/>
      <c r="TZU26" s="1116"/>
      <c r="TZV26" s="1117"/>
      <c r="TZW26" s="1118"/>
      <c r="TZX26" s="1115"/>
      <c r="TZY26" s="1116"/>
      <c r="TZZ26" s="1117"/>
      <c r="UAA26" s="1118"/>
      <c r="UAB26" s="1115"/>
      <c r="UAC26" s="1116"/>
      <c r="UAD26" s="1117"/>
      <c r="UAE26" s="1118"/>
      <c r="UAF26" s="1115"/>
      <c r="UAG26" s="1116"/>
      <c r="UAH26" s="1117"/>
      <c r="UAI26" s="1118"/>
      <c r="UAJ26" s="1115"/>
      <c r="UAK26" s="1116"/>
      <c r="UAL26" s="1117"/>
      <c r="UAM26" s="1118"/>
      <c r="UAN26" s="1115"/>
      <c r="UAO26" s="1116"/>
      <c r="UAP26" s="1117"/>
      <c r="UAQ26" s="1118"/>
      <c r="UAR26" s="1115"/>
      <c r="UAS26" s="1116"/>
      <c r="UAT26" s="1117"/>
      <c r="UAU26" s="1118"/>
      <c r="UAV26" s="1115"/>
      <c r="UAW26" s="1116"/>
      <c r="UAX26" s="1117"/>
      <c r="UAY26" s="1118"/>
      <c r="UAZ26" s="1115"/>
      <c r="UBA26" s="1116"/>
      <c r="UBB26" s="1117"/>
      <c r="UBC26" s="1118"/>
      <c r="UBD26" s="1115"/>
      <c r="UBE26" s="1116"/>
      <c r="UBF26" s="1117"/>
      <c r="UBG26" s="1118"/>
      <c r="UBH26" s="1115"/>
      <c r="UBI26" s="1116"/>
      <c r="UBJ26" s="1117"/>
      <c r="UBK26" s="1118"/>
      <c r="UBL26" s="1115"/>
      <c r="UBM26" s="1116"/>
      <c r="UBN26" s="1117"/>
      <c r="UBO26" s="1118"/>
      <c r="UBP26" s="1115"/>
      <c r="UBQ26" s="1116"/>
      <c r="UBR26" s="1117"/>
      <c r="UBS26" s="1118"/>
      <c r="UBT26" s="1115"/>
      <c r="UBU26" s="1116"/>
      <c r="UBV26" s="1117"/>
      <c r="UBW26" s="1118"/>
      <c r="UBX26" s="1115"/>
      <c r="UBY26" s="1116"/>
      <c r="UBZ26" s="1117"/>
      <c r="UCA26" s="1118"/>
      <c r="UCB26" s="1115"/>
      <c r="UCC26" s="1116"/>
      <c r="UCD26" s="1117"/>
      <c r="UCE26" s="1118"/>
      <c r="UCF26" s="1115"/>
      <c r="UCG26" s="1116"/>
      <c r="UCH26" s="1117"/>
      <c r="UCI26" s="1118"/>
      <c r="UCJ26" s="1115"/>
      <c r="UCK26" s="1116"/>
      <c r="UCL26" s="1117"/>
      <c r="UCM26" s="1118"/>
      <c r="UCN26" s="1115"/>
      <c r="UCO26" s="1116"/>
      <c r="UCP26" s="1117"/>
      <c r="UCQ26" s="1118"/>
      <c r="UCR26" s="1115"/>
      <c r="UCS26" s="1116"/>
      <c r="UCT26" s="1117"/>
      <c r="UCU26" s="1118"/>
      <c r="UCV26" s="1115"/>
      <c r="UCW26" s="1116"/>
      <c r="UCX26" s="1117"/>
      <c r="UCY26" s="1118"/>
      <c r="UCZ26" s="1115"/>
      <c r="UDA26" s="1116"/>
      <c r="UDB26" s="1117"/>
      <c r="UDC26" s="1118"/>
      <c r="UDD26" s="1115"/>
      <c r="UDE26" s="1116"/>
      <c r="UDF26" s="1117"/>
      <c r="UDG26" s="1118"/>
      <c r="UDH26" s="1115"/>
      <c r="UDI26" s="1116"/>
      <c r="UDJ26" s="1117"/>
      <c r="UDK26" s="1118"/>
      <c r="UDL26" s="1115"/>
      <c r="UDM26" s="1116"/>
      <c r="UDN26" s="1117"/>
      <c r="UDO26" s="1118"/>
      <c r="UDP26" s="1115"/>
      <c r="UDQ26" s="1116"/>
      <c r="UDR26" s="1117"/>
      <c r="UDS26" s="1118"/>
      <c r="UDT26" s="1115"/>
      <c r="UDU26" s="1116"/>
      <c r="UDV26" s="1117"/>
      <c r="UDW26" s="1118"/>
      <c r="UDX26" s="1115"/>
      <c r="UDY26" s="1116"/>
      <c r="UDZ26" s="1117"/>
      <c r="UEA26" s="1118"/>
      <c r="UEB26" s="1115"/>
      <c r="UEC26" s="1116"/>
      <c r="UED26" s="1117"/>
      <c r="UEE26" s="1118"/>
      <c r="UEF26" s="1115"/>
      <c r="UEG26" s="1116"/>
      <c r="UEH26" s="1117"/>
      <c r="UEI26" s="1118"/>
      <c r="UEJ26" s="1115"/>
      <c r="UEK26" s="1116"/>
      <c r="UEL26" s="1117"/>
      <c r="UEM26" s="1118"/>
      <c r="UEN26" s="1115"/>
      <c r="UEO26" s="1116"/>
      <c r="UEP26" s="1117"/>
      <c r="UEQ26" s="1118"/>
      <c r="UER26" s="1115"/>
      <c r="UES26" s="1116"/>
      <c r="UET26" s="1117"/>
      <c r="UEU26" s="1118"/>
      <c r="UEV26" s="1115"/>
      <c r="UEW26" s="1116"/>
      <c r="UEX26" s="1117"/>
      <c r="UEY26" s="1118"/>
      <c r="UEZ26" s="1115"/>
      <c r="UFA26" s="1116"/>
      <c r="UFB26" s="1117"/>
      <c r="UFC26" s="1118"/>
      <c r="UFD26" s="1115"/>
      <c r="UFE26" s="1116"/>
      <c r="UFF26" s="1117"/>
      <c r="UFG26" s="1118"/>
      <c r="UFH26" s="1115"/>
      <c r="UFI26" s="1116"/>
      <c r="UFJ26" s="1117"/>
      <c r="UFK26" s="1118"/>
      <c r="UFL26" s="1115"/>
      <c r="UFM26" s="1116"/>
      <c r="UFN26" s="1117"/>
      <c r="UFO26" s="1118"/>
      <c r="UFP26" s="1115"/>
      <c r="UFQ26" s="1116"/>
      <c r="UFR26" s="1117"/>
      <c r="UFS26" s="1118"/>
      <c r="UFT26" s="1115"/>
      <c r="UFU26" s="1116"/>
      <c r="UFV26" s="1117"/>
      <c r="UFW26" s="1118"/>
      <c r="UFX26" s="1115"/>
      <c r="UFY26" s="1116"/>
      <c r="UFZ26" s="1117"/>
      <c r="UGA26" s="1118"/>
      <c r="UGB26" s="1115"/>
      <c r="UGC26" s="1116"/>
      <c r="UGD26" s="1117"/>
      <c r="UGE26" s="1118"/>
      <c r="UGF26" s="1115"/>
      <c r="UGG26" s="1116"/>
      <c r="UGH26" s="1117"/>
      <c r="UGI26" s="1118"/>
      <c r="UGJ26" s="1115"/>
      <c r="UGK26" s="1116"/>
      <c r="UGL26" s="1117"/>
      <c r="UGM26" s="1118"/>
      <c r="UGN26" s="1115"/>
      <c r="UGO26" s="1116"/>
      <c r="UGP26" s="1117"/>
      <c r="UGQ26" s="1118"/>
      <c r="UGR26" s="1115"/>
      <c r="UGS26" s="1116"/>
      <c r="UGT26" s="1117"/>
      <c r="UGU26" s="1118"/>
      <c r="UGV26" s="1115"/>
      <c r="UGW26" s="1116"/>
      <c r="UGX26" s="1117"/>
      <c r="UGY26" s="1118"/>
      <c r="UGZ26" s="1115"/>
      <c r="UHA26" s="1116"/>
      <c r="UHB26" s="1117"/>
      <c r="UHC26" s="1118"/>
      <c r="UHD26" s="1115"/>
      <c r="UHE26" s="1116"/>
      <c r="UHF26" s="1117"/>
      <c r="UHG26" s="1118"/>
      <c r="UHH26" s="1115"/>
      <c r="UHI26" s="1116"/>
      <c r="UHJ26" s="1117"/>
      <c r="UHK26" s="1118"/>
      <c r="UHL26" s="1115"/>
      <c r="UHM26" s="1116"/>
      <c r="UHN26" s="1117"/>
      <c r="UHO26" s="1118"/>
      <c r="UHP26" s="1115"/>
      <c r="UHQ26" s="1116"/>
      <c r="UHR26" s="1117"/>
      <c r="UHS26" s="1118"/>
      <c r="UHT26" s="1115"/>
      <c r="UHU26" s="1116"/>
      <c r="UHV26" s="1117"/>
      <c r="UHW26" s="1118"/>
      <c r="UHX26" s="1115"/>
      <c r="UHY26" s="1116"/>
      <c r="UHZ26" s="1117"/>
      <c r="UIA26" s="1118"/>
      <c r="UIB26" s="1115"/>
      <c r="UIC26" s="1116"/>
      <c r="UID26" s="1117"/>
      <c r="UIE26" s="1118"/>
      <c r="UIF26" s="1115"/>
      <c r="UIG26" s="1116"/>
      <c r="UIH26" s="1117"/>
      <c r="UII26" s="1118"/>
      <c r="UIJ26" s="1115"/>
      <c r="UIK26" s="1116"/>
      <c r="UIL26" s="1117"/>
      <c r="UIM26" s="1118"/>
      <c r="UIN26" s="1115"/>
      <c r="UIO26" s="1116"/>
      <c r="UIP26" s="1117"/>
      <c r="UIQ26" s="1118"/>
      <c r="UIR26" s="1115"/>
      <c r="UIS26" s="1116"/>
      <c r="UIT26" s="1117"/>
      <c r="UIU26" s="1118"/>
      <c r="UIV26" s="1115"/>
      <c r="UIW26" s="1116"/>
      <c r="UIX26" s="1117"/>
      <c r="UIY26" s="1118"/>
      <c r="UIZ26" s="1115"/>
      <c r="UJA26" s="1116"/>
      <c r="UJB26" s="1117"/>
      <c r="UJC26" s="1118"/>
      <c r="UJD26" s="1115"/>
      <c r="UJE26" s="1116"/>
      <c r="UJF26" s="1117"/>
      <c r="UJG26" s="1118"/>
      <c r="UJH26" s="1115"/>
      <c r="UJI26" s="1116"/>
      <c r="UJJ26" s="1117"/>
      <c r="UJK26" s="1118"/>
      <c r="UJL26" s="1115"/>
      <c r="UJM26" s="1116"/>
      <c r="UJN26" s="1117"/>
      <c r="UJO26" s="1118"/>
      <c r="UJP26" s="1115"/>
      <c r="UJQ26" s="1116"/>
      <c r="UJR26" s="1117"/>
      <c r="UJS26" s="1118"/>
      <c r="UJT26" s="1115"/>
      <c r="UJU26" s="1116"/>
      <c r="UJV26" s="1117"/>
      <c r="UJW26" s="1118"/>
      <c r="UJX26" s="1115"/>
      <c r="UJY26" s="1116"/>
      <c r="UJZ26" s="1117"/>
      <c r="UKA26" s="1118"/>
      <c r="UKB26" s="1115"/>
      <c r="UKC26" s="1116"/>
      <c r="UKD26" s="1117"/>
      <c r="UKE26" s="1118"/>
      <c r="UKF26" s="1115"/>
      <c r="UKG26" s="1116"/>
      <c r="UKH26" s="1117"/>
      <c r="UKI26" s="1118"/>
      <c r="UKJ26" s="1115"/>
      <c r="UKK26" s="1116"/>
      <c r="UKL26" s="1117"/>
      <c r="UKM26" s="1118"/>
      <c r="UKN26" s="1115"/>
      <c r="UKO26" s="1116"/>
      <c r="UKP26" s="1117"/>
      <c r="UKQ26" s="1118"/>
      <c r="UKR26" s="1115"/>
      <c r="UKS26" s="1116"/>
      <c r="UKT26" s="1117"/>
      <c r="UKU26" s="1118"/>
      <c r="UKV26" s="1115"/>
      <c r="UKW26" s="1116"/>
      <c r="UKX26" s="1117"/>
      <c r="UKY26" s="1118"/>
      <c r="UKZ26" s="1115"/>
      <c r="ULA26" s="1116"/>
      <c r="ULB26" s="1117"/>
      <c r="ULC26" s="1118"/>
      <c r="ULD26" s="1115"/>
      <c r="ULE26" s="1116"/>
      <c r="ULF26" s="1117"/>
      <c r="ULG26" s="1118"/>
      <c r="ULH26" s="1115"/>
      <c r="ULI26" s="1116"/>
      <c r="ULJ26" s="1117"/>
      <c r="ULK26" s="1118"/>
      <c r="ULL26" s="1115"/>
      <c r="ULM26" s="1116"/>
      <c r="ULN26" s="1117"/>
      <c r="ULO26" s="1118"/>
      <c r="ULP26" s="1115"/>
      <c r="ULQ26" s="1116"/>
      <c r="ULR26" s="1117"/>
      <c r="ULS26" s="1118"/>
      <c r="ULT26" s="1115"/>
      <c r="ULU26" s="1116"/>
      <c r="ULV26" s="1117"/>
      <c r="ULW26" s="1118"/>
      <c r="ULX26" s="1115"/>
      <c r="ULY26" s="1116"/>
      <c r="ULZ26" s="1117"/>
      <c r="UMA26" s="1118"/>
      <c r="UMB26" s="1115"/>
      <c r="UMC26" s="1116"/>
      <c r="UMD26" s="1117"/>
      <c r="UME26" s="1118"/>
      <c r="UMF26" s="1115"/>
      <c r="UMG26" s="1116"/>
      <c r="UMH26" s="1117"/>
      <c r="UMI26" s="1118"/>
      <c r="UMJ26" s="1115"/>
      <c r="UMK26" s="1116"/>
      <c r="UML26" s="1117"/>
      <c r="UMM26" s="1118"/>
      <c r="UMN26" s="1115"/>
      <c r="UMO26" s="1116"/>
      <c r="UMP26" s="1117"/>
      <c r="UMQ26" s="1118"/>
      <c r="UMR26" s="1115"/>
      <c r="UMS26" s="1116"/>
      <c r="UMT26" s="1117"/>
      <c r="UMU26" s="1118"/>
      <c r="UMV26" s="1115"/>
      <c r="UMW26" s="1116"/>
      <c r="UMX26" s="1117"/>
      <c r="UMY26" s="1118"/>
      <c r="UMZ26" s="1115"/>
      <c r="UNA26" s="1116"/>
      <c r="UNB26" s="1117"/>
      <c r="UNC26" s="1118"/>
      <c r="UND26" s="1115"/>
      <c r="UNE26" s="1116"/>
      <c r="UNF26" s="1117"/>
      <c r="UNG26" s="1118"/>
      <c r="UNH26" s="1115"/>
      <c r="UNI26" s="1116"/>
      <c r="UNJ26" s="1117"/>
      <c r="UNK26" s="1118"/>
      <c r="UNL26" s="1115"/>
      <c r="UNM26" s="1116"/>
      <c r="UNN26" s="1117"/>
      <c r="UNO26" s="1118"/>
      <c r="UNP26" s="1115"/>
      <c r="UNQ26" s="1116"/>
      <c r="UNR26" s="1117"/>
      <c r="UNS26" s="1118"/>
      <c r="UNT26" s="1115"/>
      <c r="UNU26" s="1116"/>
      <c r="UNV26" s="1117"/>
      <c r="UNW26" s="1118"/>
      <c r="UNX26" s="1115"/>
      <c r="UNY26" s="1116"/>
      <c r="UNZ26" s="1117"/>
      <c r="UOA26" s="1118"/>
      <c r="UOB26" s="1115"/>
      <c r="UOC26" s="1116"/>
      <c r="UOD26" s="1117"/>
      <c r="UOE26" s="1118"/>
      <c r="UOF26" s="1115"/>
      <c r="UOG26" s="1116"/>
      <c r="UOH26" s="1117"/>
      <c r="UOI26" s="1118"/>
      <c r="UOJ26" s="1115"/>
      <c r="UOK26" s="1116"/>
      <c r="UOL26" s="1117"/>
      <c r="UOM26" s="1118"/>
      <c r="UON26" s="1115"/>
      <c r="UOO26" s="1116"/>
      <c r="UOP26" s="1117"/>
      <c r="UOQ26" s="1118"/>
      <c r="UOR26" s="1115"/>
      <c r="UOS26" s="1116"/>
      <c r="UOT26" s="1117"/>
      <c r="UOU26" s="1118"/>
      <c r="UOV26" s="1115"/>
      <c r="UOW26" s="1116"/>
      <c r="UOX26" s="1117"/>
      <c r="UOY26" s="1118"/>
      <c r="UOZ26" s="1115"/>
      <c r="UPA26" s="1116"/>
      <c r="UPB26" s="1117"/>
      <c r="UPC26" s="1118"/>
      <c r="UPD26" s="1115"/>
      <c r="UPE26" s="1116"/>
      <c r="UPF26" s="1117"/>
      <c r="UPG26" s="1118"/>
      <c r="UPH26" s="1115"/>
      <c r="UPI26" s="1116"/>
      <c r="UPJ26" s="1117"/>
      <c r="UPK26" s="1118"/>
      <c r="UPL26" s="1115"/>
      <c r="UPM26" s="1116"/>
      <c r="UPN26" s="1117"/>
      <c r="UPO26" s="1118"/>
      <c r="UPP26" s="1115"/>
      <c r="UPQ26" s="1116"/>
      <c r="UPR26" s="1117"/>
      <c r="UPS26" s="1118"/>
      <c r="UPT26" s="1115"/>
      <c r="UPU26" s="1116"/>
      <c r="UPV26" s="1117"/>
      <c r="UPW26" s="1118"/>
      <c r="UPX26" s="1115"/>
      <c r="UPY26" s="1116"/>
      <c r="UPZ26" s="1117"/>
      <c r="UQA26" s="1118"/>
      <c r="UQB26" s="1115"/>
      <c r="UQC26" s="1116"/>
      <c r="UQD26" s="1117"/>
      <c r="UQE26" s="1118"/>
      <c r="UQF26" s="1115"/>
      <c r="UQG26" s="1116"/>
      <c r="UQH26" s="1117"/>
      <c r="UQI26" s="1118"/>
      <c r="UQJ26" s="1115"/>
      <c r="UQK26" s="1116"/>
      <c r="UQL26" s="1117"/>
      <c r="UQM26" s="1118"/>
      <c r="UQN26" s="1115"/>
      <c r="UQO26" s="1116"/>
      <c r="UQP26" s="1117"/>
      <c r="UQQ26" s="1118"/>
      <c r="UQR26" s="1115"/>
      <c r="UQS26" s="1116"/>
      <c r="UQT26" s="1117"/>
      <c r="UQU26" s="1118"/>
      <c r="UQV26" s="1115"/>
      <c r="UQW26" s="1116"/>
      <c r="UQX26" s="1117"/>
      <c r="UQY26" s="1118"/>
      <c r="UQZ26" s="1115"/>
      <c r="URA26" s="1116"/>
      <c r="URB26" s="1117"/>
      <c r="URC26" s="1118"/>
      <c r="URD26" s="1115"/>
      <c r="URE26" s="1116"/>
      <c r="URF26" s="1117"/>
      <c r="URG26" s="1118"/>
      <c r="URH26" s="1115"/>
      <c r="URI26" s="1116"/>
      <c r="URJ26" s="1117"/>
      <c r="URK26" s="1118"/>
      <c r="URL26" s="1115"/>
      <c r="URM26" s="1116"/>
      <c r="URN26" s="1117"/>
      <c r="URO26" s="1118"/>
      <c r="URP26" s="1115"/>
      <c r="URQ26" s="1116"/>
      <c r="URR26" s="1117"/>
      <c r="URS26" s="1118"/>
      <c r="URT26" s="1115"/>
      <c r="URU26" s="1116"/>
      <c r="URV26" s="1117"/>
      <c r="URW26" s="1118"/>
      <c r="URX26" s="1115"/>
      <c r="URY26" s="1116"/>
      <c r="URZ26" s="1117"/>
      <c r="USA26" s="1118"/>
      <c r="USB26" s="1115"/>
      <c r="USC26" s="1116"/>
      <c r="USD26" s="1117"/>
      <c r="USE26" s="1118"/>
      <c r="USF26" s="1115"/>
      <c r="USG26" s="1116"/>
      <c r="USH26" s="1117"/>
      <c r="USI26" s="1118"/>
      <c r="USJ26" s="1115"/>
      <c r="USK26" s="1116"/>
      <c r="USL26" s="1117"/>
      <c r="USM26" s="1118"/>
      <c r="USN26" s="1115"/>
      <c r="USO26" s="1116"/>
      <c r="USP26" s="1117"/>
      <c r="USQ26" s="1118"/>
      <c r="USR26" s="1115"/>
      <c r="USS26" s="1116"/>
      <c r="UST26" s="1117"/>
      <c r="USU26" s="1118"/>
      <c r="USV26" s="1115"/>
      <c r="USW26" s="1116"/>
      <c r="USX26" s="1117"/>
      <c r="USY26" s="1118"/>
      <c r="USZ26" s="1115"/>
      <c r="UTA26" s="1116"/>
      <c r="UTB26" s="1117"/>
      <c r="UTC26" s="1118"/>
      <c r="UTD26" s="1115"/>
      <c r="UTE26" s="1116"/>
      <c r="UTF26" s="1117"/>
      <c r="UTG26" s="1118"/>
      <c r="UTH26" s="1115"/>
      <c r="UTI26" s="1116"/>
      <c r="UTJ26" s="1117"/>
      <c r="UTK26" s="1118"/>
      <c r="UTL26" s="1115"/>
      <c r="UTM26" s="1116"/>
      <c r="UTN26" s="1117"/>
      <c r="UTO26" s="1118"/>
      <c r="UTP26" s="1115"/>
      <c r="UTQ26" s="1116"/>
      <c r="UTR26" s="1117"/>
      <c r="UTS26" s="1118"/>
      <c r="UTT26" s="1115"/>
      <c r="UTU26" s="1116"/>
      <c r="UTV26" s="1117"/>
      <c r="UTW26" s="1118"/>
      <c r="UTX26" s="1115"/>
      <c r="UTY26" s="1116"/>
      <c r="UTZ26" s="1117"/>
      <c r="UUA26" s="1118"/>
      <c r="UUB26" s="1115"/>
      <c r="UUC26" s="1116"/>
      <c r="UUD26" s="1117"/>
      <c r="UUE26" s="1118"/>
      <c r="UUF26" s="1115"/>
      <c r="UUG26" s="1116"/>
      <c r="UUH26" s="1117"/>
      <c r="UUI26" s="1118"/>
      <c r="UUJ26" s="1115"/>
      <c r="UUK26" s="1116"/>
      <c r="UUL26" s="1117"/>
      <c r="UUM26" s="1118"/>
      <c r="UUN26" s="1115"/>
      <c r="UUO26" s="1116"/>
      <c r="UUP26" s="1117"/>
      <c r="UUQ26" s="1118"/>
      <c r="UUR26" s="1115"/>
      <c r="UUS26" s="1116"/>
      <c r="UUT26" s="1117"/>
      <c r="UUU26" s="1118"/>
      <c r="UUV26" s="1115"/>
      <c r="UUW26" s="1116"/>
      <c r="UUX26" s="1117"/>
      <c r="UUY26" s="1118"/>
      <c r="UUZ26" s="1115"/>
      <c r="UVA26" s="1116"/>
      <c r="UVB26" s="1117"/>
      <c r="UVC26" s="1118"/>
      <c r="UVD26" s="1115"/>
      <c r="UVE26" s="1116"/>
      <c r="UVF26" s="1117"/>
      <c r="UVG26" s="1118"/>
      <c r="UVH26" s="1115"/>
      <c r="UVI26" s="1116"/>
      <c r="UVJ26" s="1117"/>
      <c r="UVK26" s="1118"/>
      <c r="UVL26" s="1115"/>
      <c r="UVM26" s="1116"/>
      <c r="UVN26" s="1117"/>
      <c r="UVO26" s="1118"/>
      <c r="UVP26" s="1115"/>
      <c r="UVQ26" s="1116"/>
      <c r="UVR26" s="1117"/>
      <c r="UVS26" s="1118"/>
      <c r="UVT26" s="1115"/>
      <c r="UVU26" s="1116"/>
      <c r="UVV26" s="1117"/>
      <c r="UVW26" s="1118"/>
      <c r="UVX26" s="1115"/>
      <c r="UVY26" s="1116"/>
      <c r="UVZ26" s="1117"/>
      <c r="UWA26" s="1118"/>
      <c r="UWB26" s="1115"/>
      <c r="UWC26" s="1116"/>
      <c r="UWD26" s="1117"/>
      <c r="UWE26" s="1118"/>
      <c r="UWF26" s="1115"/>
      <c r="UWG26" s="1116"/>
      <c r="UWH26" s="1117"/>
      <c r="UWI26" s="1118"/>
      <c r="UWJ26" s="1115"/>
      <c r="UWK26" s="1116"/>
      <c r="UWL26" s="1117"/>
      <c r="UWM26" s="1118"/>
      <c r="UWN26" s="1115"/>
      <c r="UWO26" s="1116"/>
      <c r="UWP26" s="1117"/>
      <c r="UWQ26" s="1118"/>
      <c r="UWR26" s="1115"/>
      <c r="UWS26" s="1116"/>
      <c r="UWT26" s="1117"/>
      <c r="UWU26" s="1118"/>
      <c r="UWV26" s="1115"/>
      <c r="UWW26" s="1116"/>
      <c r="UWX26" s="1117"/>
      <c r="UWY26" s="1118"/>
      <c r="UWZ26" s="1115"/>
      <c r="UXA26" s="1116"/>
      <c r="UXB26" s="1117"/>
      <c r="UXC26" s="1118"/>
      <c r="UXD26" s="1115"/>
      <c r="UXE26" s="1116"/>
      <c r="UXF26" s="1117"/>
      <c r="UXG26" s="1118"/>
      <c r="UXH26" s="1115"/>
      <c r="UXI26" s="1116"/>
      <c r="UXJ26" s="1117"/>
      <c r="UXK26" s="1118"/>
      <c r="UXL26" s="1115"/>
      <c r="UXM26" s="1116"/>
      <c r="UXN26" s="1117"/>
      <c r="UXO26" s="1118"/>
      <c r="UXP26" s="1115"/>
      <c r="UXQ26" s="1116"/>
      <c r="UXR26" s="1117"/>
      <c r="UXS26" s="1118"/>
      <c r="UXT26" s="1115"/>
      <c r="UXU26" s="1116"/>
      <c r="UXV26" s="1117"/>
      <c r="UXW26" s="1118"/>
      <c r="UXX26" s="1115"/>
      <c r="UXY26" s="1116"/>
      <c r="UXZ26" s="1117"/>
      <c r="UYA26" s="1118"/>
      <c r="UYB26" s="1115"/>
      <c r="UYC26" s="1116"/>
      <c r="UYD26" s="1117"/>
      <c r="UYE26" s="1118"/>
      <c r="UYF26" s="1115"/>
      <c r="UYG26" s="1116"/>
      <c r="UYH26" s="1117"/>
      <c r="UYI26" s="1118"/>
      <c r="UYJ26" s="1115"/>
      <c r="UYK26" s="1116"/>
      <c r="UYL26" s="1117"/>
      <c r="UYM26" s="1118"/>
      <c r="UYN26" s="1115"/>
      <c r="UYO26" s="1116"/>
      <c r="UYP26" s="1117"/>
      <c r="UYQ26" s="1118"/>
      <c r="UYR26" s="1115"/>
      <c r="UYS26" s="1116"/>
      <c r="UYT26" s="1117"/>
      <c r="UYU26" s="1118"/>
      <c r="UYV26" s="1115"/>
      <c r="UYW26" s="1116"/>
      <c r="UYX26" s="1117"/>
      <c r="UYY26" s="1118"/>
      <c r="UYZ26" s="1115"/>
      <c r="UZA26" s="1116"/>
      <c r="UZB26" s="1117"/>
      <c r="UZC26" s="1118"/>
      <c r="UZD26" s="1115"/>
      <c r="UZE26" s="1116"/>
      <c r="UZF26" s="1117"/>
      <c r="UZG26" s="1118"/>
      <c r="UZH26" s="1115"/>
      <c r="UZI26" s="1116"/>
      <c r="UZJ26" s="1117"/>
      <c r="UZK26" s="1118"/>
      <c r="UZL26" s="1115"/>
      <c r="UZM26" s="1116"/>
      <c r="UZN26" s="1117"/>
      <c r="UZO26" s="1118"/>
      <c r="UZP26" s="1115"/>
      <c r="UZQ26" s="1116"/>
      <c r="UZR26" s="1117"/>
      <c r="UZS26" s="1118"/>
      <c r="UZT26" s="1115"/>
      <c r="UZU26" s="1116"/>
      <c r="UZV26" s="1117"/>
      <c r="UZW26" s="1118"/>
      <c r="UZX26" s="1115"/>
      <c r="UZY26" s="1116"/>
      <c r="UZZ26" s="1117"/>
      <c r="VAA26" s="1118"/>
      <c r="VAB26" s="1115"/>
      <c r="VAC26" s="1116"/>
      <c r="VAD26" s="1117"/>
      <c r="VAE26" s="1118"/>
      <c r="VAF26" s="1115"/>
      <c r="VAG26" s="1116"/>
      <c r="VAH26" s="1117"/>
      <c r="VAI26" s="1118"/>
      <c r="VAJ26" s="1115"/>
      <c r="VAK26" s="1116"/>
      <c r="VAL26" s="1117"/>
      <c r="VAM26" s="1118"/>
      <c r="VAN26" s="1115"/>
      <c r="VAO26" s="1116"/>
      <c r="VAP26" s="1117"/>
      <c r="VAQ26" s="1118"/>
      <c r="VAR26" s="1115"/>
      <c r="VAS26" s="1116"/>
      <c r="VAT26" s="1117"/>
      <c r="VAU26" s="1118"/>
      <c r="VAV26" s="1115"/>
      <c r="VAW26" s="1116"/>
      <c r="VAX26" s="1117"/>
      <c r="VAY26" s="1118"/>
      <c r="VAZ26" s="1115"/>
      <c r="VBA26" s="1116"/>
      <c r="VBB26" s="1117"/>
      <c r="VBC26" s="1118"/>
      <c r="VBD26" s="1115"/>
      <c r="VBE26" s="1116"/>
      <c r="VBF26" s="1117"/>
      <c r="VBG26" s="1118"/>
      <c r="VBH26" s="1115"/>
      <c r="VBI26" s="1116"/>
      <c r="VBJ26" s="1117"/>
      <c r="VBK26" s="1118"/>
      <c r="VBL26" s="1115"/>
      <c r="VBM26" s="1116"/>
      <c r="VBN26" s="1117"/>
      <c r="VBO26" s="1118"/>
      <c r="VBP26" s="1115"/>
      <c r="VBQ26" s="1116"/>
      <c r="VBR26" s="1117"/>
      <c r="VBS26" s="1118"/>
      <c r="VBT26" s="1115"/>
      <c r="VBU26" s="1116"/>
      <c r="VBV26" s="1117"/>
      <c r="VBW26" s="1118"/>
      <c r="VBX26" s="1115"/>
      <c r="VBY26" s="1116"/>
      <c r="VBZ26" s="1117"/>
      <c r="VCA26" s="1118"/>
      <c r="VCB26" s="1115"/>
      <c r="VCC26" s="1116"/>
      <c r="VCD26" s="1117"/>
      <c r="VCE26" s="1118"/>
      <c r="VCF26" s="1115"/>
      <c r="VCG26" s="1116"/>
      <c r="VCH26" s="1117"/>
      <c r="VCI26" s="1118"/>
      <c r="VCJ26" s="1115"/>
      <c r="VCK26" s="1116"/>
      <c r="VCL26" s="1117"/>
      <c r="VCM26" s="1118"/>
      <c r="VCN26" s="1115"/>
      <c r="VCO26" s="1116"/>
      <c r="VCP26" s="1117"/>
      <c r="VCQ26" s="1118"/>
      <c r="VCR26" s="1115"/>
      <c r="VCS26" s="1116"/>
      <c r="VCT26" s="1117"/>
      <c r="VCU26" s="1118"/>
      <c r="VCV26" s="1115"/>
      <c r="VCW26" s="1116"/>
      <c r="VCX26" s="1117"/>
      <c r="VCY26" s="1118"/>
      <c r="VCZ26" s="1115"/>
      <c r="VDA26" s="1116"/>
      <c r="VDB26" s="1117"/>
      <c r="VDC26" s="1118"/>
      <c r="VDD26" s="1115"/>
      <c r="VDE26" s="1116"/>
      <c r="VDF26" s="1117"/>
      <c r="VDG26" s="1118"/>
      <c r="VDH26" s="1115"/>
      <c r="VDI26" s="1116"/>
      <c r="VDJ26" s="1117"/>
      <c r="VDK26" s="1118"/>
      <c r="VDL26" s="1115"/>
      <c r="VDM26" s="1116"/>
      <c r="VDN26" s="1117"/>
      <c r="VDO26" s="1118"/>
      <c r="VDP26" s="1115"/>
      <c r="VDQ26" s="1116"/>
      <c r="VDR26" s="1117"/>
      <c r="VDS26" s="1118"/>
      <c r="VDT26" s="1115"/>
      <c r="VDU26" s="1116"/>
      <c r="VDV26" s="1117"/>
      <c r="VDW26" s="1118"/>
      <c r="VDX26" s="1115"/>
      <c r="VDY26" s="1116"/>
      <c r="VDZ26" s="1117"/>
      <c r="VEA26" s="1118"/>
      <c r="VEB26" s="1115"/>
      <c r="VEC26" s="1116"/>
      <c r="VED26" s="1117"/>
      <c r="VEE26" s="1118"/>
      <c r="VEF26" s="1115"/>
      <c r="VEG26" s="1116"/>
      <c r="VEH26" s="1117"/>
      <c r="VEI26" s="1118"/>
      <c r="VEJ26" s="1115"/>
      <c r="VEK26" s="1116"/>
      <c r="VEL26" s="1117"/>
      <c r="VEM26" s="1118"/>
      <c r="VEN26" s="1115"/>
      <c r="VEO26" s="1116"/>
      <c r="VEP26" s="1117"/>
      <c r="VEQ26" s="1118"/>
      <c r="VER26" s="1115"/>
      <c r="VES26" s="1116"/>
      <c r="VET26" s="1117"/>
      <c r="VEU26" s="1118"/>
      <c r="VEV26" s="1115"/>
      <c r="VEW26" s="1116"/>
      <c r="VEX26" s="1117"/>
      <c r="VEY26" s="1118"/>
      <c r="VEZ26" s="1115"/>
      <c r="VFA26" s="1116"/>
      <c r="VFB26" s="1117"/>
      <c r="VFC26" s="1118"/>
      <c r="VFD26" s="1115"/>
      <c r="VFE26" s="1116"/>
      <c r="VFF26" s="1117"/>
      <c r="VFG26" s="1118"/>
      <c r="VFH26" s="1115"/>
      <c r="VFI26" s="1116"/>
      <c r="VFJ26" s="1117"/>
      <c r="VFK26" s="1118"/>
      <c r="VFL26" s="1115"/>
      <c r="VFM26" s="1116"/>
      <c r="VFN26" s="1117"/>
      <c r="VFO26" s="1118"/>
      <c r="VFP26" s="1115"/>
      <c r="VFQ26" s="1116"/>
      <c r="VFR26" s="1117"/>
      <c r="VFS26" s="1118"/>
      <c r="VFT26" s="1115"/>
      <c r="VFU26" s="1116"/>
      <c r="VFV26" s="1117"/>
      <c r="VFW26" s="1118"/>
      <c r="VFX26" s="1115"/>
      <c r="VFY26" s="1116"/>
      <c r="VFZ26" s="1117"/>
      <c r="VGA26" s="1118"/>
      <c r="VGB26" s="1115"/>
      <c r="VGC26" s="1116"/>
      <c r="VGD26" s="1117"/>
      <c r="VGE26" s="1118"/>
      <c r="VGF26" s="1115"/>
      <c r="VGG26" s="1116"/>
      <c r="VGH26" s="1117"/>
      <c r="VGI26" s="1118"/>
      <c r="VGJ26" s="1115"/>
      <c r="VGK26" s="1116"/>
      <c r="VGL26" s="1117"/>
      <c r="VGM26" s="1118"/>
      <c r="VGN26" s="1115"/>
      <c r="VGO26" s="1116"/>
      <c r="VGP26" s="1117"/>
      <c r="VGQ26" s="1118"/>
      <c r="VGR26" s="1115"/>
      <c r="VGS26" s="1116"/>
      <c r="VGT26" s="1117"/>
      <c r="VGU26" s="1118"/>
      <c r="VGV26" s="1115"/>
      <c r="VGW26" s="1116"/>
      <c r="VGX26" s="1117"/>
      <c r="VGY26" s="1118"/>
      <c r="VGZ26" s="1115"/>
      <c r="VHA26" s="1116"/>
      <c r="VHB26" s="1117"/>
      <c r="VHC26" s="1118"/>
      <c r="VHD26" s="1115"/>
      <c r="VHE26" s="1116"/>
      <c r="VHF26" s="1117"/>
      <c r="VHG26" s="1118"/>
      <c r="VHH26" s="1115"/>
      <c r="VHI26" s="1116"/>
      <c r="VHJ26" s="1117"/>
      <c r="VHK26" s="1118"/>
      <c r="VHL26" s="1115"/>
      <c r="VHM26" s="1116"/>
      <c r="VHN26" s="1117"/>
      <c r="VHO26" s="1118"/>
      <c r="VHP26" s="1115"/>
      <c r="VHQ26" s="1116"/>
      <c r="VHR26" s="1117"/>
      <c r="VHS26" s="1118"/>
      <c r="VHT26" s="1115"/>
      <c r="VHU26" s="1116"/>
      <c r="VHV26" s="1117"/>
      <c r="VHW26" s="1118"/>
      <c r="VHX26" s="1115"/>
      <c r="VHY26" s="1116"/>
      <c r="VHZ26" s="1117"/>
      <c r="VIA26" s="1118"/>
      <c r="VIB26" s="1115"/>
      <c r="VIC26" s="1116"/>
      <c r="VID26" s="1117"/>
      <c r="VIE26" s="1118"/>
      <c r="VIF26" s="1115"/>
      <c r="VIG26" s="1116"/>
      <c r="VIH26" s="1117"/>
      <c r="VII26" s="1118"/>
      <c r="VIJ26" s="1115"/>
      <c r="VIK26" s="1116"/>
      <c r="VIL26" s="1117"/>
      <c r="VIM26" s="1118"/>
      <c r="VIN26" s="1115"/>
      <c r="VIO26" s="1116"/>
      <c r="VIP26" s="1117"/>
      <c r="VIQ26" s="1118"/>
      <c r="VIR26" s="1115"/>
      <c r="VIS26" s="1116"/>
      <c r="VIT26" s="1117"/>
      <c r="VIU26" s="1118"/>
      <c r="VIV26" s="1115"/>
      <c r="VIW26" s="1116"/>
      <c r="VIX26" s="1117"/>
      <c r="VIY26" s="1118"/>
      <c r="VIZ26" s="1115"/>
      <c r="VJA26" s="1116"/>
      <c r="VJB26" s="1117"/>
      <c r="VJC26" s="1118"/>
      <c r="VJD26" s="1115"/>
      <c r="VJE26" s="1116"/>
      <c r="VJF26" s="1117"/>
      <c r="VJG26" s="1118"/>
      <c r="VJH26" s="1115"/>
      <c r="VJI26" s="1116"/>
      <c r="VJJ26" s="1117"/>
      <c r="VJK26" s="1118"/>
      <c r="VJL26" s="1115"/>
      <c r="VJM26" s="1116"/>
      <c r="VJN26" s="1117"/>
      <c r="VJO26" s="1118"/>
      <c r="VJP26" s="1115"/>
      <c r="VJQ26" s="1116"/>
      <c r="VJR26" s="1117"/>
      <c r="VJS26" s="1118"/>
      <c r="VJT26" s="1115"/>
      <c r="VJU26" s="1116"/>
      <c r="VJV26" s="1117"/>
      <c r="VJW26" s="1118"/>
      <c r="VJX26" s="1115"/>
      <c r="VJY26" s="1116"/>
      <c r="VJZ26" s="1117"/>
      <c r="VKA26" s="1118"/>
      <c r="VKB26" s="1115"/>
      <c r="VKC26" s="1116"/>
      <c r="VKD26" s="1117"/>
      <c r="VKE26" s="1118"/>
      <c r="VKF26" s="1115"/>
      <c r="VKG26" s="1116"/>
      <c r="VKH26" s="1117"/>
      <c r="VKI26" s="1118"/>
      <c r="VKJ26" s="1115"/>
      <c r="VKK26" s="1116"/>
      <c r="VKL26" s="1117"/>
      <c r="VKM26" s="1118"/>
      <c r="VKN26" s="1115"/>
      <c r="VKO26" s="1116"/>
      <c r="VKP26" s="1117"/>
      <c r="VKQ26" s="1118"/>
      <c r="VKR26" s="1115"/>
      <c r="VKS26" s="1116"/>
      <c r="VKT26" s="1117"/>
      <c r="VKU26" s="1118"/>
      <c r="VKV26" s="1115"/>
      <c r="VKW26" s="1116"/>
      <c r="VKX26" s="1117"/>
      <c r="VKY26" s="1118"/>
      <c r="VKZ26" s="1115"/>
      <c r="VLA26" s="1116"/>
      <c r="VLB26" s="1117"/>
      <c r="VLC26" s="1118"/>
      <c r="VLD26" s="1115"/>
      <c r="VLE26" s="1116"/>
      <c r="VLF26" s="1117"/>
      <c r="VLG26" s="1118"/>
      <c r="VLH26" s="1115"/>
      <c r="VLI26" s="1116"/>
      <c r="VLJ26" s="1117"/>
      <c r="VLK26" s="1118"/>
      <c r="VLL26" s="1115"/>
      <c r="VLM26" s="1116"/>
      <c r="VLN26" s="1117"/>
      <c r="VLO26" s="1118"/>
      <c r="VLP26" s="1115"/>
      <c r="VLQ26" s="1116"/>
      <c r="VLR26" s="1117"/>
      <c r="VLS26" s="1118"/>
      <c r="VLT26" s="1115"/>
      <c r="VLU26" s="1116"/>
      <c r="VLV26" s="1117"/>
      <c r="VLW26" s="1118"/>
      <c r="VLX26" s="1115"/>
      <c r="VLY26" s="1116"/>
      <c r="VLZ26" s="1117"/>
      <c r="VMA26" s="1118"/>
      <c r="VMB26" s="1115"/>
      <c r="VMC26" s="1116"/>
      <c r="VMD26" s="1117"/>
      <c r="VME26" s="1118"/>
      <c r="VMF26" s="1115"/>
      <c r="VMG26" s="1116"/>
      <c r="VMH26" s="1117"/>
      <c r="VMI26" s="1118"/>
      <c r="VMJ26" s="1115"/>
      <c r="VMK26" s="1116"/>
      <c r="VML26" s="1117"/>
      <c r="VMM26" s="1118"/>
      <c r="VMN26" s="1115"/>
      <c r="VMO26" s="1116"/>
      <c r="VMP26" s="1117"/>
      <c r="VMQ26" s="1118"/>
      <c r="VMR26" s="1115"/>
      <c r="VMS26" s="1116"/>
      <c r="VMT26" s="1117"/>
      <c r="VMU26" s="1118"/>
      <c r="VMV26" s="1115"/>
      <c r="VMW26" s="1116"/>
      <c r="VMX26" s="1117"/>
      <c r="VMY26" s="1118"/>
      <c r="VMZ26" s="1115"/>
      <c r="VNA26" s="1116"/>
      <c r="VNB26" s="1117"/>
      <c r="VNC26" s="1118"/>
      <c r="VND26" s="1115"/>
      <c r="VNE26" s="1116"/>
      <c r="VNF26" s="1117"/>
      <c r="VNG26" s="1118"/>
      <c r="VNH26" s="1115"/>
      <c r="VNI26" s="1116"/>
      <c r="VNJ26" s="1117"/>
      <c r="VNK26" s="1118"/>
      <c r="VNL26" s="1115"/>
      <c r="VNM26" s="1116"/>
      <c r="VNN26" s="1117"/>
      <c r="VNO26" s="1118"/>
      <c r="VNP26" s="1115"/>
      <c r="VNQ26" s="1116"/>
      <c r="VNR26" s="1117"/>
      <c r="VNS26" s="1118"/>
      <c r="VNT26" s="1115"/>
      <c r="VNU26" s="1116"/>
      <c r="VNV26" s="1117"/>
      <c r="VNW26" s="1118"/>
      <c r="VNX26" s="1115"/>
      <c r="VNY26" s="1116"/>
      <c r="VNZ26" s="1117"/>
      <c r="VOA26" s="1118"/>
      <c r="VOB26" s="1115"/>
      <c r="VOC26" s="1116"/>
      <c r="VOD26" s="1117"/>
      <c r="VOE26" s="1118"/>
      <c r="VOF26" s="1115"/>
      <c r="VOG26" s="1116"/>
      <c r="VOH26" s="1117"/>
      <c r="VOI26" s="1118"/>
      <c r="VOJ26" s="1115"/>
      <c r="VOK26" s="1116"/>
      <c r="VOL26" s="1117"/>
      <c r="VOM26" s="1118"/>
      <c r="VON26" s="1115"/>
      <c r="VOO26" s="1116"/>
      <c r="VOP26" s="1117"/>
      <c r="VOQ26" s="1118"/>
      <c r="VOR26" s="1115"/>
      <c r="VOS26" s="1116"/>
      <c r="VOT26" s="1117"/>
      <c r="VOU26" s="1118"/>
      <c r="VOV26" s="1115"/>
      <c r="VOW26" s="1116"/>
      <c r="VOX26" s="1117"/>
      <c r="VOY26" s="1118"/>
      <c r="VOZ26" s="1115"/>
      <c r="VPA26" s="1116"/>
      <c r="VPB26" s="1117"/>
      <c r="VPC26" s="1118"/>
      <c r="VPD26" s="1115"/>
      <c r="VPE26" s="1116"/>
      <c r="VPF26" s="1117"/>
      <c r="VPG26" s="1118"/>
      <c r="VPH26" s="1115"/>
      <c r="VPI26" s="1116"/>
      <c r="VPJ26" s="1117"/>
      <c r="VPK26" s="1118"/>
      <c r="VPL26" s="1115"/>
      <c r="VPM26" s="1116"/>
      <c r="VPN26" s="1117"/>
      <c r="VPO26" s="1118"/>
      <c r="VPP26" s="1115"/>
      <c r="VPQ26" s="1116"/>
      <c r="VPR26" s="1117"/>
      <c r="VPS26" s="1118"/>
      <c r="VPT26" s="1115"/>
      <c r="VPU26" s="1116"/>
      <c r="VPV26" s="1117"/>
      <c r="VPW26" s="1118"/>
      <c r="VPX26" s="1115"/>
      <c r="VPY26" s="1116"/>
      <c r="VPZ26" s="1117"/>
      <c r="VQA26" s="1118"/>
      <c r="VQB26" s="1115"/>
      <c r="VQC26" s="1116"/>
      <c r="VQD26" s="1117"/>
      <c r="VQE26" s="1118"/>
      <c r="VQF26" s="1115"/>
      <c r="VQG26" s="1116"/>
      <c r="VQH26" s="1117"/>
      <c r="VQI26" s="1118"/>
      <c r="VQJ26" s="1115"/>
      <c r="VQK26" s="1116"/>
      <c r="VQL26" s="1117"/>
      <c r="VQM26" s="1118"/>
      <c r="VQN26" s="1115"/>
      <c r="VQO26" s="1116"/>
      <c r="VQP26" s="1117"/>
      <c r="VQQ26" s="1118"/>
      <c r="VQR26" s="1115"/>
      <c r="VQS26" s="1116"/>
      <c r="VQT26" s="1117"/>
      <c r="VQU26" s="1118"/>
      <c r="VQV26" s="1115"/>
      <c r="VQW26" s="1116"/>
      <c r="VQX26" s="1117"/>
      <c r="VQY26" s="1118"/>
      <c r="VQZ26" s="1115"/>
      <c r="VRA26" s="1116"/>
      <c r="VRB26" s="1117"/>
      <c r="VRC26" s="1118"/>
      <c r="VRD26" s="1115"/>
      <c r="VRE26" s="1116"/>
      <c r="VRF26" s="1117"/>
      <c r="VRG26" s="1118"/>
      <c r="VRH26" s="1115"/>
      <c r="VRI26" s="1116"/>
      <c r="VRJ26" s="1117"/>
      <c r="VRK26" s="1118"/>
      <c r="VRL26" s="1115"/>
      <c r="VRM26" s="1116"/>
      <c r="VRN26" s="1117"/>
      <c r="VRO26" s="1118"/>
      <c r="VRP26" s="1115"/>
      <c r="VRQ26" s="1116"/>
      <c r="VRR26" s="1117"/>
      <c r="VRS26" s="1118"/>
      <c r="VRT26" s="1115"/>
      <c r="VRU26" s="1116"/>
      <c r="VRV26" s="1117"/>
      <c r="VRW26" s="1118"/>
      <c r="VRX26" s="1115"/>
      <c r="VRY26" s="1116"/>
      <c r="VRZ26" s="1117"/>
      <c r="VSA26" s="1118"/>
      <c r="VSB26" s="1115"/>
      <c r="VSC26" s="1116"/>
      <c r="VSD26" s="1117"/>
      <c r="VSE26" s="1118"/>
      <c r="VSF26" s="1115"/>
      <c r="VSG26" s="1116"/>
      <c r="VSH26" s="1117"/>
      <c r="VSI26" s="1118"/>
      <c r="VSJ26" s="1115"/>
      <c r="VSK26" s="1116"/>
      <c r="VSL26" s="1117"/>
      <c r="VSM26" s="1118"/>
      <c r="VSN26" s="1115"/>
      <c r="VSO26" s="1116"/>
      <c r="VSP26" s="1117"/>
      <c r="VSQ26" s="1118"/>
      <c r="VSR26" s="1115"/>
      <c r="VSS26" s="1116"/>
      <c r="VST26" s="1117"/>
      <c r="VSU26" s="1118"/>
      <c r="VSV26" s="1115"/>
      <c r="VSW26" s="1116"/>
      <c r="VSX26" s="1117"/>
      <c r="VSY26" s="1118"/>
      <c r="VSZ26" s="1115"/>
      <c r="VTA26" s="1116"/>
      <c r="VTB26" s="1117"/>
      <c r="VTC26" s="1118"/>
      <c r="VTD26" s="1115"/>
      <c r="VTE26" s="1116"/>
      <c r="VTF26" s="1117"/>
      <c r="VTG26" s="1118"/>
      <c r="VTH26" s="1115"/>
      <c r="VTI26" s="1116"/>
      <c r="VTJ26" s="1117"/>
      <c r="VTK26" s="1118"/>
      <c r="VTL26" s="1115"/>
      <c r="VTM26" s="1116"/>
      <c r="VTN26" s="1117"/>
      <c r="VTO26" s="1118"/>
      <c r="VTP26" s="1115"/>
      <c r="VTQ26" s="1116"/>
      <c r="VTR26" s="1117"/>
      <c r="VTS26" s="1118"/>
      <c r="VTT26" s="1115"/>
      <c r="VTU26" s="1116"/>
      <c r="VTV26" s="1117"/>
      <c r="VTW26" s="1118"/>
      <c r="VTX26" s="1115"/>
      <c r="VTY26" s="1116"/>
      <c r="VTZ26" s="1117"/>
      <c r="VUA26" s="1118"/>
      <c r="VUB26" s="1115"/>
      <c r="VUC26" s="1116"/>
      <c r="VUD26" s="1117"/>
      <c r="VUE26" s="1118"/>
      <c r="VUF26" s="1115"/>
      <c r="VUG26" s="1116"/>
      <c r="VUH26" s="1117"/>
      <c r="VUI26" s="1118"/>
      <c r="VUJ26" s="1115"/>
      <c r="VUK26" s="1116"/>
      <c r="VUL26" s="1117"/>
      <c r="VUM26" s="1118"/>
      <c r="VUN26" s="1115"/>
      <c r="VUO26" s="1116"/>
      <c r="VUP26" s="1117"/>
      <c r="VUQ26" s="1118"/>
      <c r="VUR26" s="1115"/>
      <c r="VUS26" s="1116"/>
      <c r="VUT26" s="1117"/>
      <c r="VUU26" s="1118"/>
      <c r="VUV26" s="1115"/>
      <c r="VUW26" s="1116"/>
      <c r="VUX26" s="1117"/>
      <c r="VUY26" s="1118"/>
      <c r="VUZ26" s="1115"/>
      <c r="VVA26" s="1116"/>
      <c r="VVB26" s="1117"/>
      <c r="VVC26" s="1118"/>
      <c r="VVD26" s="1115"/>
      <c r="VVE26" s="1116"/>
      <c r="VVF26" s="1117"/>
      <c r="VVG26" s="1118"/>
      <c r="VVH26" s="1115"/>
      <c r="VVI26" s="1116"/>
      <c r="VVJ26" s="1117"/>
      <c r="VVK26" s="1118"/>
      <c r="VVL26" s="1115"/>
      <c r="VVM26" s="1116"/>
      <c r="VVN26" s="1117"/>
      <c r="VVO26" s="1118"/>
      <c r="VVP26" s="1115"/>
      <c r="VVQ26" s="1116"/>
      <c r="VVR26" s="1117"/>
      <c r="VVS26" s="1118"/>
      <c r="VVT26" s="1115"/>
      <c r="VVU26" s="1116"/>
      <c r="VVV26" s="1117"/>
      <c r="VVW26" s="1118"/>
      <c r="VVX26" s="1115"/>
      <c r="VVY26" s="1116"/>
      <c r="VVZ26" s="1117"/>
      <c r="VWA26" s="1118"/>
      <c r="VWB26" s="1115"/>
      <c r="VWC26" s="1116"/>
      <c r="VWD26" s="1117"/>
      <c r="VWE26" s="1118"/>
      <c r="VWF26" s="1115"/>
      <c r="VWG26" s="1116"/>
      <c r="VWH26" s="1117"/>
      <c r="VWI26" s="1118"/>
      <c r="VWJ26" s="1115"/>
      <c r="VWK26" s="1116"/>
      <c r="VWL26" s="1117"/>
      <c r="VWM26" s="1118"/>
      <c r="VWN26" s="1115"/>
      <c r="VWO26" s="1116"/>
      <c r="VWP26" s="1117"/>
      <c r="VWQ26" s="1118"/>
      <c r="VWR26" s="1115"/>
      <c r="VWS26" s="1116"/>
      <c r="VWT26" s="1117"/>
      <c r="VWU26" s="1118"/>
      <c r="VWV26" s="1115"/>
      <c r="VWW26" s="1116"/>
      <c r="VWX26" s="1117"/>
      <c r="VWY26" s="1118"/>
      <c r="VWZ26" s="1115"/>
      <c r="VXA26" s="1116"/>
      <c r="VXB26" s="1117"/>
      <c r="VXC26" s="1118"/>
      <c r="VXD26" s="1115"/>
      <c r="VXE26" s="1116"/>
      <c r="VXF26" s="1117"/>
      <c r="VXG26" s="1118"/>
      <c r="VXH26" s="1115"/>
      <c r="VXI26" s="1116"/>
      <c r="VXJ26" s="1117"/>
      <c r="VXK26" s="1118"/>
      <c r="VXL26" s="1115"/>
      <c r="VXM26" s="1116"/>
      <c r="VXN26" s="1117"/>
      <c r="VXO26" s="1118"/>
      <c r="VXP26" s="1115"/>
      <c r="VXQ26" s="1116"/>
      <c r="VXR26" s="1117"/>
      <c r="VXS26" s="1118"/>
      <c r="VXT26" s="1115"/>
      <c r="VXU26" s="1116"/>
      <c r="VXV26" s="1117"/>
      <c r="VXW26" s="1118"/>
      <c r="VXX26" s="1115"/>
      <c r="VXY26" s="1116"/>
      <c r="VXZ26" s="1117"/>
      <c r="VYA26" s="1118"/>
      <c r="VYB26" s="1115"/>
      <c r="VYC26" s="1116"/>
      <c r="VYD26" s="1117"/>
      <c r="VYE26" s="1118"/>
      <c r="VYF26" s="1115"/>
      <c r="VYG26" s="1116"/>
      <c r="VYH26" s="1117"/>
      <c r="VYI26" s="1118"/>
      <c r="VYJ26" s="1115"/>
      <c r="VYK26" s="1116"/>
      <c r="VYL26" s="1117"/>
      <c r="VYM26" s="1118"/>
      <c r="VYN26" s="1115"/>
      <c r="VYO26" s="1116"/>
      <c r="VYP26" s="1117"/>
      <c r="VYQ26" s="1118"/>
      <c r="VYR26" s="1115"/>
      <c r="VYS26" s="1116"/>
      <c r="VYT26" s="1117"/>
      <c r="VYU26" s="1118"/>
      <c r="VYV26" s="1115"/>
      <c r="VYW26" s="1116"/>
      <c r="VYX26" s="1117"/>
      <c r="VYY26" s="1118"/>
      <c r="VYZ26" s="1115"/>
      <c r="VZA26" s="1116"/>
      <c r="VZB26" s="1117"/>
      <c r="VZC26" s="1118"/>
      <c r="VZD26" s="1115"/>
      <c r="VZE26" s="1116"/>
      <c r="VZF26" s="1117"/>
      <c r="VZG26" s="1118"/>
      <c r="VZH26" s="1115"/>
      <c r="VZI26" s="1116"/>
      <c r="VZJ26" s="1117"/>
      <c r="VZK26" s="1118"/>
      <c r="VZL26" s="1115"/>
      <c r="VZM26" s="1116"/>
      <c r="VZN26" s="1117"/>
      <c r="VZO26" s="1118"/>
      <c r="VZP26" s="1115"/>
      <c r="VZQ26" s="1116"/>
      <c r="VZR26" s="1117"/>
      <c r="VZS26" s="1118"/>
      <c r="VZT26" s="1115"/>
      <c r="VZU26" s="1116"/>
      <c r="VZV26" s="1117"/>
      <c r="VZW26" s="1118"/>
      <c r="VZX26" s="1115"/>
      <c r="VZY26" s="1116"/>
      <c r="VZZ26" s="1117"/>
      <c r="WAA26" s="1118"/>
      <c r="WAB26" s="1115"/>
      <c r="WAC26" s="1116"/>
      <c r="WAD26" s="1117"/>
      <c r="WAE26" s="1118"/>
      <c r="WAF26" s="1115"/>
      <c r="WAG26" s="1116"/>
      <c r="WAH26" s="1117"/>
      <c r="WAI26" s="1118"/>
      <c r="WAJ26" s="1115"/>
      <c r="WAK26" s="1116"/>
      <c r="WAL26" s="1117"/>
      <c r="WAM26" s="1118"/>
      <c r="WAN26" s="1115"/>
      <c r="WAO26" s="1116"/>
      <c r="WAP26" s="1117"/>
      <c r="WAQ26" s="1118"/>
      <c r="WAR26" s="1115"/>
      <c r="WAS26" s="1116"/>
      <c r="WAT26" s="1117"/>
      <c r="WAU26" s="1118"/>
      <c r="WAV26" s="1115"/>
      <c r="WAW26" s="1116"/>
      <c r="WAX26" s="1117"/>
      <c r="WAY26" s="1118"/>
      <c r="WAZ26" s="1115"/>
      <c r="WBA26" s="1116"/>
      <c r="WBB26" s="1117"/>
      <c r="WBC26" s="1118"/>
      <c r="WBD26" s="1115"/>
      <c r="WBE26" s="1116"/>
      <c r="WBF26" s="1117"/>
      <c r="WBG26" s="1118"/>
      <c r="WBH26" s="1115"/>
      <c r="WBI26" s="1116"/>
      <c r="WBJ26" s="1117"/>
      <c r="WBK26" s="1118"/>
      <c r="WBL26" s="1115"/>
      <c r="WBM26" s="1116"/>
      <c r="WBN26" s="1117"/>
      <c r="WBO26" s="1118"/>
      <c r="WBP26" s="1115"/>
      <c r="WBQ26" s="1116"/>
      <c r="WBR26" s="1117"/>
      <c r="WBS26" s="1118"/>
      <c r="WBT26" s="1115"/>
      <c r="WBU26" s="1116"/>
      <c r="WBV26" s="1117"/>
      <c r="WBW26" s="1118"/>
      <c r="WBX26" s="1115"/>
      <c r="WBY26" s="1116"/>
      <c r="WBZ26" s="1117"/>
      <c r="WCA26" s="1118"/>
      <c r="WCB26" s="1115"/>
      <c r="WCC26" s="1116"/>
      <c r="WCD26" s="1117"/>
      <c r="WCE26" s="1118"/>
      <c r="WCF26" s="1115"/>
      <c r="WCG26" s="1116"/>
      <c r="WCH26" s="1117"/>
      <c r="WCI26" s="1118"/>
      <c r="WCJ26" s="1115"/>
      <c r="WCK26" s="1116"/>
      <c r="WCL26" s="1117"/>
      <c r="WCM26" s="1118"/>
      <c r="WCN26" s="1115"/>
      <c r="WCO26" s="1116"/>
      <c r="WCP26" s="1117"/>
      <c r="WCQ26" s="1118"/>
      <c r="WCR26" s="1115"/>
      <c r="WCS26" s="1116"/>
      <c r="WCT26" s="1117"/>
      <c r="WCU26" s="1118"/>
      <c r="WCV26" s="1115"/>
      <c r="WCW26" s="1116"/>
      <c r="WCX26" s="1117"/>
      <c r="WCY26" s="1118"/>
      <c r="WCZ26" s="1115"/>
      <c r="WDA26" s="1116"/>
      <c r="WDB26" s="1117"/>
      <c r="WDC26" s="1118"/>
      <c r="WDD26" s="1115"/>
      <c r="WDE26" s="1116"/>
      <c r="WDF26" s="1117"/>
      <c r="WDG26" s="1118"/>
      <c r="WDH26" s="1115"/>
      <c r="WDI26" s="1116"/>
      <c r="WDJ26" s="1117"/>
      <c r="WDK26" s="1118"/>
      <c r="WDL26" s="1115"/>
      <c r="WDM26" s="1116"/>
      <c r="WDN26" s="1117"/>
      <c r="WDO26" s="1118"/>
      <c r="WDP26" s="1115"/>
      <c r="WDQ26" s="1116"/>
      <c r="WDR26" s="1117"/>
      <c r="WDS26" s="1118"/>
      <c r="WDT26" s="1115"/>
      <c r="WDU26" s="1116"/>
      <c r="WDV26" s="1117"/>
      <c r="WDW26" s="1118"/>
      <c r="WDX26" s="1115"/>
      <c r="WDY26" s="1116"/>
      <c r="WDZ26" s="1117"/>
      <c r="WEA26" s="1118"/>
      <c r="WEB26" s="1115"/>
      <c r="WEC26" s="1116"/>
      <c r="WED26" s="1117"/>
      <c r="WEE26" s="1118"/>
      <c r="WEF26" s="1115"/>
      <c r="WEG26" s="1116"/>
      <c r="WEH26" s="1117"/>
      <c r="WEI26" s="1118"/>
      <c r="WEJ26" s="1115"/>
      <c r="WEK26" s="1116"/>
      <c r="WEL26" s="1117"/>
      <c r="WEM26" s="1118"/>
      <c r="WEN26" s="1115"/>
      <c r="WEO26" s="1116"/>
      <c r="WEP26" s="1117"/>
      <c r="WEQ26" s="1118"/>
      <c r="WER26" s="1115"/>
      <c r="WES26" s="1116"/>
      <c r="WET26" s="1117"/>
      <c r="WEU26" s="1118"/>
      <c r="WEV26" s="1115"/>
      <c r="WEW26" s="1116"/>
      <c r="WEX26" s="1117"/>
      <c r="WEY26" s="1118"/>
      <c r="WEZ26" s="1115"/>
      <c r="WFA26" s="1116"/>
      <c r="WFB26" s="1117"/>
      <c r="WFC26" s="1118"/>
      <c r="WFD26" s="1115"/>
      <c r="WFE26" s="1116"/>
      <c r="WFF26" s="1117"/>
      <c r="WFG26" s="1118"/>
      <c r="WFH26" s="1115"/>
      <c r="WFI26" s="1116"/>
      <c r="WFJ26" s="1117"/>
      <c r="WFK26" s="1118"/>
      <c r="WFL26" s="1115"/>
      <c r="WFM26" s="1116"/>
      <c r="WFN26" s="1117"/>
      <c r="WFO26" s="1118"/>
      <c r="WFP26" s="1115"/>
      <c r="WFQ26" s="1116"/>
      <c r="WFR26" s="1117"/>
      <c r="WFS26" s="1118"/>
      <c r="WFT26" s="1115"/>
      <c r="WFU26" s="1116"/>
      <c r="WFV26" s="1117"/>
      <c r="WFW26" s="1118"/>
      <c r="WFX26" s="1115"/>
      <c r="WFY26" s="1116"/>
      <c r="WFZ26" s="1117"/>
      <c r="WGA26" s="1118"/>
      <c r="WGB26" s="1115"/>
      <c r="WGC26" s="1116"/>
      <c r="WGD26" s="1117"/>
      <c r="WGE26" s="1118"/>
      <c r="WGF26" s="1115"/>
      <c r="WGG26" s="1116"/>
      <c r="WGH26" s="1117"/>
      <c r="WGI26" s="1118"/>
      <c r="WGJ26" s="1115"/>
      <c r="WGK26" s="1116"/>
      <c r="WGL26" s="1117"/>
      <c r="WGM26" s="1118"/>
      <c r="WGN26" s="1115"/>
      <c r="WGO26" s="1116"/>
      <c r="WGP26" s="1117"/>
      <c r="WGQ26" s="1118"/>
      <c r="WGR26" s="1115"/>
      <c r="WGS26" s="1116"/>
      <c r="WGT26" s="1117"/>
      <c r="WGU26" s="1118"/>
      <c r="WGV26" s="1115"/>
      <c r="WGW26" s="1116"/>
      <c r="WGX26" s="1117"/>
      <c r="WGY26" s="1118"/>
      <c r="WGZ26" s="1115"/>
      <c r="WHA26" s="1116"/>
      <c r="WHB26" s="1117"/>
      <c r="WHC26" s="1118"/>
      <c r="WHD26" s="1115"/>
      <c r="WHE26" s="1116"/>
      <c r="WHF26" s="1117"/>
      <c r="WHG26" s="1118"/>
      <c r="WHH26" s="1115"/>
      <c r="WHI26" s="1116"/>
      <c r="WHJ26" s="1117"/>
      <c r="WHK26" s="1118"/>
      <c r="WHL26" s="1115"/>
      <c r="WHM26" s="1116"/>
      <c r="WHN26" s="1117"/>
      <c r="WHO26" s="1118"/>
      <c r="WHP26" s="1115"/>
      <c r="WHQ26" s="1116"/>
      <c r="WHR26" s="1117"/>
      <c r="WHS26" s="1118"/>
      <c r="WHT26" s="1115"/>
      <c r="WHU26" s="1116"/>
      <c r="WHV26" s="1117"/>
      <c r="WHW26" s="1118"/>
      <c r="WHX26" s="1115"/>
      <c r="WHY26" s="1116"/>
      <c r="WHZ26" s="1117"/>
      <c r="WIA26" s="1118"/>
      <c r="WIB26" s="1115"/>
      <c r="WIC26" s="1116"/>
      <c r="WID26" s="1117"/>
      <c r="WIE26" s="1118"/>
      <c r="WIF26" s="1115"/>
      <c r="WIG26" s="1116"/>
      <c r="WIH26" s="1117"/>
      <c r="WII26" s="1118"/>
      <c r="WIJ26" s="1115"/>
      <c r="WIK26" s="1116"/>
      <c r="WIL26" s="1117"/>
      <c r="WIM26" s="1118"/>
      <c r="WIN26" s="1115"/>
      <c r="WIO26" s="1116"/>
      <c r="WIP26" s="1117"/>
      <c r="WIQ26" s="1118"/>
      <c r="WIR26" s="1115"/>
      <c r="WIS26" s="1116"/>
      <c r="WIT26" s="1117"/>
      <c r="WIU26" s="1118"/>
      <c r="WIV26" s="1115"/>
      <c r="WIW26" s="1116"/>
      <c r="WIX26" s="1117"/>
      <c r="WIY26" s="1118"/>
      <c r="WIZ26" s="1115"/>
      <c r="WJA26" s="1116"/>
      <c r="WJB26" s="1117"/>
      <c r="WJC26" s="1118"/>
      <c r="WJD26" s="1115"/>
      <c r="WJE26" s="1116"/>
      <c r="WJF26" s="1117"/>
      <c r="WJG26" s="1118"/>
      <c r="WJH26" s="1115"/>
      <c r="WJI26" s="1116"/>
      <c r="WJJ26" s="1117"/>
      <c r="WJK26" s="1118"/>
      <c r="WJL26" s="1115"/>
      <c r="WJM26" s="1116"/>
      <c r="WJN26" s="1117"/>
      <c r="WJO26" s="1118"/>
      <c r="WJP26" s="1115"/>
      <c r="WJQ26" s="1116"/>
      <c r="WJR26" s="1117"/>
      <c r="WJS26" s="1118"/>
      <c r="WJT26" s="1115"/>
      <c r="WJU26" s="1116"/>
      <c r="WJV26" s="1117"/>
      <c r="WJW26" s="1118"/>
      <c r="WJX26" s="1115"/>
      <c r="WJY26" s="1116"/>
      <c r="WJZ26" s="1117"/>
      <c r="WKA26" s="1118"/>
      <c r="WKB26" s="1115"/>
      <c r="WKC26" s="1116"/>
      <c r="WKD26" s="1117"/>
      <c r="WKE26" s="1118"/>
      <c r="WKF26" s="1115"/>
      <c r="WKG26" s="1116"/>
      <c r="WKH26" s="1117"/>
      <c r="WKI26" s="1118"/>
      <c r="WKJ26" s="1115"/>
      <c r="WKK26" s="1116"/>
      <c r="WKL26" s="1117"/>
      <c r="WKM26" s="1118"/>
      <c r="WKN26" s="1115"/>
      <c r="WKO26" s="1116"/>
      <c r="WKP26" s="1117"/>
      <c r="WKQ26" s="1118"/>
      <c r="WKR26" s="1115"/>
      <c r="WKS26" s="1116"/>
      <c r="WKT26" s="1117"/>
      <c r="WKU26" s="1118"/>
      <c r="WKV26" s="1115"/>
      <c r="WKW26" s="1116"/>
      <c r="WKX26" s="1117"/>
      <c r="WKY26" s="1118"/>
      <c r="WKZ26" s="1115"/>
      <c r="WLA26" s="1116"/>
      <c r="WLB26" s="1117"/>
      <c r="WLC26" s="1118"/>
      <c r="WLD26" s="1115"/>
      <c r="WLE26" s="1116"/>
      <c r="WLF26" s="1117"/>
      <c r="WLG26" s="1118"/>
      <c r="WLH26" s="1115"/>
      <c r="WLI26" s="1116"/>
      <c r="WLJ26" s="1117"/>
      <c r="WLK26" s="1118"/>
      <c r="WLL26" s="1115"/>
      <c r="WLM26" s="1116"/>
      <c r="WLN26" s="1117"/>
      <c r="WLO26" s="1118"/>
      <c r="WLP26" s="1115"/>
      <c r="WLQ26" s="1116"/>
      <c r="WLR26" s="1117"/>
      <c r="WLS26" s="1118"/>
      <c r="WLT26" s="1115"/>
      <c r="WLU26" s="1116"/>
      <c r="WLV26" s="1117"/>
      <c r="WLW26" s="1118"/>
      <c r="WLX26" s="1115"/>
      <c r="WLY26" s="1116"/>
      <c r="WLZ26" s="1117"/>
      <c r="WMA26" s="1118"/>
      <c r="WMB26" s="1115"/>
      <c r="WMC26" s="1116"/>
      <c r="WMD26" s="1117"/>
      <c r="WME26" s="1118"/>
      <c r="WMF26" s="1115"/>
      <c r="WMG26" s="1116"/>
      <c r="WMH26" s="1117"/>
      <c r="WMI26" s="1118"/>
      <c r="WMJ26" s="1115"/>
      <c r="WMK26" s="1116"/>
      <c r="WML26" s="1117"/>
      <c r="WMM26" s="1118"/>
      <c r="WMN26" s="1115"/>
      <c r="WMO26" s="1116"/>
      <c r="WMP26" s="1117"/>
      <c r="WMQ26" s="1118"/>
      <c r="WMR26" s="1115"/>
      <c r="WMS26" s="1116"/>
      <c r="WMT26" s="1117"/>
      <c r="WMU26" s="1118"/>
      <c r="WMV26" s="1115"/>
      <c r="WMW26" s="1116"/>
      <c r="WMX26" s="1117"/>
      <c r="WMY26" s="1118"/>
      <c r="WMZ26" s="1115"/>
      <c r="WNA26" s="1116"/>
      <c r="WNB26" s="1117"/>
      <c r="WNC26" s="1118"/>
      <c r="WND26" s="1115"/>
      <c r="WNE26" s="1116"/>
      <c r="WNF26" s="1117"/>
      <c r="WNG26" s="1118"/>
      <c r="WNH26" s="1115"/>
      <c r="WNI26" s="1116"/>
      <c r="WNJ26" s="1117"/>
      <c r="WNK26" s="1118"/>
      <c r="WNL26" s="1115"/>
      <c r="WNM26" s="1116"/>
      <c r="WNN26" s="1117"/>
      <c r="WNO26" s="1118"/>
      <c r="WNP26" s="1115"/>
      <c r="WNQ26" s="1116"/>
      <c r="WNR26" s="1117"/>
      <c r="WNS26" s="1118"/>
      <c r="WNT26" s="1115"/>
      <c r="WNU26" s="1116"/>
      <c r="WNV26" s="1117"/>
      <c r="WNW26" s="1118"/>
      <c r="WNX26" s="1115"/>
      <c r="WNY26" s="1116"/>
      <c r="WNZ26" s="1117"/>
      <c r="WOA26" s="1118"/>
      <c r="WOB26" s="1115"/>
      <c r="WOC26" s="1116"/>
      <c r="WOD26" s="1117"/>
      <c r="WOE26" s="1118"/>
      <c r="WOF26" s="1115"/>
      <c r="WOG26" s="1116"/>
      <c r="WOH26" s="1117"/>
      <c r="WOI26" s="1118"/>
      <c r="WOJ26" s="1115"/>
      <c r="WOK26" s="1116"/>
      <c r="WOL26" s="1117"/>
      <c r="WOM26" s="1118"/>
      <c r="WON26" s="1115"/>
      <c r="WOO26" s="1116"/>
      <c r="WOP26" s="1117"/>
      <c r="WOQ26" s="1118"/>
      <c r="WOR26" s="1115"/>
      <c r="WOS26" s="1116"/>
      <c r="WOT26" s="1117"/>
      <c r="WOU26" s="1118"/>
      <c r="WOV26" s="1115"/>
      <c r="WOW26" s="1116"/>
      <c r="WOX26" s="1117"/>
      <c r="WOY26" s="1118"/>
      <c r="WOZ26" s="1115"/>
      <c r="WPA26" s="1116"/>
      <c r="WPB26" s="1117"/>
      <c r="WPC26" s="1118"/>
      <c r="WPD26" s="1115"/>
      <c r="WPE26" s="1116"/>
      <c r="WPF26" s="1117"/>
      <c r="WPG26" s="1118"/>
      <c r="WPH26" s="1115"/>
      <c r="WPI26" s="1116"/>
      <c r="WPJ26" s="1117"/>
      <c r="WPK26" s="1118"/>
      <c r="WPL26" s="1115"/>
      <c r="WPM26" s="1116"/>
      <c r="WPN26" s="1117"/>
      <c r="WPO26" s="1118"/>
      <c r="WPP26" s="1115"/>
      <c r="WPQ26" s="1116"/>
      <c r="WPR26" s="1117"/>
      <c r="WPS26" s="1118"/>
      <c r="WPT26" s="1115"/>
      <c r="WPU26" s="1116"/>
      <c r="WPV26" s="1117"/>
      <c r="WPW26" s="1118"/>
      <c r="WPX26" s="1115"/>
      <c r="WPY26" s="1116"/>
      <c r="WPZ26" s="1117"/>
      <c r="WQA26" s="1118"/>
      <c r="WQB26" s="1115"/>
      <c r="WQC26" s="1116"/>
      <c r="WQD26" s="1117"/>
      <c r="WQE26" s="1118"/>
      <c r="WQF26" s="1115"/>
      <c r="WQG26" s="1116"/>
      <c r="WQH26" s="1117"/>
      <c r="WQI26" s="1118"/>
      <c r="WQJ26" s="1115"/>
      <c r="WQK26" s="1116"/>
      <c r="WQL26" s="1117"/>
      <c r="WQM26" s="1118"/>
      <c r="WQN26" s="1115"/>
      <c r="WQO26" s="1116"/>
      <c r="WQP26" s="1117"/>
      <c r="WQQ26" s="1118"/>
      <c r="WQR26" s="1115"/>
      <c r="WQS26" s="1116"/>
      <c r="WQT26" s="1117"/>
      <c r="WQU26" s="1118"/>
      <c r="WQV26" s="1115"/>
      <c r="WQW26" s="1116"/>
      <c r="WQX26" s="1117"/>
      <c r="WQY26" s="1118"/>
      <c r="WQZ26" s="1115"/>
      <c r="WRA26" s="1116"/>
      <c r="WRB26" s="1117"/>
      <c r="WRC26" s="1118"/>
      <c r="WRD26" s="1115"/>
      <c r="WRE26" s="1116"/>
      <c r="WRF26" s="1117"/>
      <c r="WRG26" s="1118"/>
      <c r="WRH26" s="1115"/>
      <c r="WRI26" s="1116"/>
      <c r="WRJ26" s="1117"/>
      <c r="WRK26" s="1118"/>
      <c r="WRL26" s="1115"/>
      <c r="WRM26" s="1116"/>
      <c r="WRN26" s="1117"/>
      <c r="WRO26" s="1118"/>
      <c r="WRP26" s="1115"/>
      <c r="WRQ26" s="1116"/>
      <c r="WRR26" s="1117"/>
      <c r="WRS26" s="1118"/>
      <c r="WRT26" s="1115"/>
      <c r="WRU26" s="1116"/>
      <c r="WRV26" s="1117"/>
      <c r="WRW26" s="1118"/>
      <c r="WRX26" s="1115"/>
      <c r="WRY26" s="1116"/>
      <c r="WRZ26" s="1117"/>
      <c r="WSA26" s="1118"/>
      <c r="WSB26" s="1115"/>
      <c r="WSC26" s="1116"/>
      <c r="WSD26" s="1117"/>
      <c r="WSE26" s="1118"/>
      <c r="WSF26" s="1115"/>
      <c r="WSG26" s="1116"/>
      <c r="WSH26" s="1117"/>
      <c r="WSI26" s="1118"/>
      <c r="WSJ26" s="1115"/>
      <c r="WSK26" s="1116"/>
      <c r="WSL26" s="1117"/>
      <c r="WSM26" s="1118"/>
      <c r="WSN26" s="1115"/>
      <c r="WSO26" s="1116"/>
      <c r="WSP26" s="1117"/>
      <c r="WSQ26" s="1118"/>
      <c r="WSR26" s="1115"/>
      <c r="WSS26" s="1116"/>
      <c r="WST26" s="1117"/>
      <c r="WSU26" s="1118"/>
      <c r="WSV26" s="1115"/>
      <c r="WSW26" s="1116"/>
      <c r="WSX26" s="1117"/>
      <c r="WSY26" s="1118"/>
      <c r="WSZ26" s="1115"/>
      <c r="WTA26" s="1116"/>
      <c r="WTB26" s="1117"/>
      <c r="WTC26" s="1118"/>
      <c r="WTD26" s="1115"/>
      <c r="WTE26" s="1116"/>
      <c r="WTF26" s="1117"/>
      <c r="WTG26" s="1118"/>
      <c r="WTH26" s="1115"/>
      <c r="WTI26" s="1116"/>
      <c r="WTJ26" s="1117"/>
      <c r="WTK26" s="1118"/>
      <c r="WTL26" s="1115"/>
      <c r="WTM26" s="1116"/>
      <c r="WTN26" s="1117"/>
      <c r="WTO26" s="1118"/>
      <c r="WTP26" s="1115"/>
      <c r="WTQ26" s="1116"/>
      <c r="WTR26" s="1117"/>
      <c r="WTS26" s="1118"/>
      <c r="WTT26" s="1115"/>
      <c r="WTU26" s="1116"/>
      <c r="WTV26" s="1117"/>
      <c r="WTW26" s="1118"/>
      <c r="WTX26" s="1115"/>
      <c r="WTY26" s="1116"/>
      <c r="WTZ26" s="1117"/>
      <c r="WUA26" s="1118"/>
      <c r="WUB26" s="1115"/>
      <c r="WUC26" s="1116"/>
      <c r="WUD26" s="1117"/>
      <c r="WUE26" s="1118"/>
      <c r="WUF26" s="1115"/>
      <c r="WUG26" s="1116"/>
      <c r="WUH26" s="1117"/>
      <c r="WUI26" s="1118"/>
      <c r="WUJ26" s="1115"/>
      <c r="WUK26" s="1116"/>
      <c r="WUL26" s="1117"/>
      <c r="WUM26" s="1118"/>
      <c r="WUN26" s="1115"/>
      <c r="WUO26" s="1116"/>
      <c r="WUP26" s="1117"/>
      <c r="WUQ26" s="1118"/>
      <c r="WUR26" s="1115"/>
      <c r="WUS26" s="1116"/>
      <c r="WUT26" s="1117"/>
      <c r="WUU26" s="1118"/>
      <c r="WUV26" s="1115"/>
      <c r="WUW26" s="1116"/>
      <c r="WUX26" s="1117"/>
      <c r="WUY26" s="1118"/>
      <c r="WUZ26" s="1115"/>
      <c r="WVA26" s="1116"/>
      <c r="WVB26" s="1117"/>
      <c r="WVC26" s="1118"/>
      <c r="WVD26" s="1115"/>
      <c r="WVE26" s="1116"/>
      <c r="WVF26" s="1117"/>
      <c r="WVG26" s="1118"/>
      <c r="WVH26" s="1115"/>
      <c r="WVI26" s="1116"/>
      <c r="WVJ26" s="1117"/>
      <c r="WVK26" s="1118"/>
      <c r="WVL26" s="1115"/>
      <c r="WVM26" s="1116"/>
      <c r="WVN26" s="1117"/>
      <c r="WVO26" s="1118"/>
      <c r="WVP26" s="1115"/>
      <c r="WVQ26" s="1116"/>
      <c r="WVR26" s="1117"/>
      <c r="WVS26" s="1118"/>
      <c r="WVT26" s="1115"/>
      <c r="WVU26" s="1116"/>
      <c r="WVV26" s="1117"/>
      <c r="WVW26" s="1118"/>
      <c r="WVX26" s="1115"/>
      <c r="WVY26" s="1116"/>
      <c r="WVZ26" s="1117"/>
      <c r="WWA26" s="1118"/>
      <c r="WWB26" s="1115"/>
      <c r="WWC26" s="1116"/>
      <c r="WWD26" s="1117"/>
      <c r="WWE26" s="1118"/>
      <c r="WWF26" s="1115"/>
      <c r="WWG26" s="1116"/>
      <c r="WWH26" s="1117"/>
      <c r="WWI26" s="1118"/>
      <c r="WWJ26" s="1115"/>
      <c r="WWK26" s="1116"/>
      <c r="WWL26" s="1117"/>
      <c r="WWM26" s="1118"/>
      <c r="WWN26" s="1115"/>
      <c r="WWO26" s="1116"/>
      <c r="WWP26" s="1117"/>
      <c r="WWQ26" s="1118"/>
      <c r="WWR26" s="1115"/>
      <c r="WWS26" s="1116"/>
      <c r="WWT26" s="1117"/>
      <c r="WWU26" s="1118"/>
      <c r="WWV26" s="1115"/>
      <c r="WWW26" s="1116"/>
      <c r="WWX26" s="1117"/>
      <c r="WWY26" s="1118"/>
      <c r="WWZ26" s="1115"/>
      <c r="WXA26" s="1116"/>
      <c r="WXB26" s="1117"/>
      <c r="WXC26" s="1118"/>
      <c r="WXD26" s="1115"/>
      <c r="WXE26" s="1116"/>
      <c r="WXF26" s="1117"/>
      <c r="WXG26" s="1118"/>
      <c r="WXH26" s="1115"/>
      <c r="WXI26" s="1116"/>
      <c r="WXJ26" s="1117"/>
      <c r="WXK26" s="1118"/>
      <c r="WXL26" s="1115"/>
      <c r="WXM26" s="1116"/>
      <c r="WXN26" s="1117"/>
      <c r="WXO26" s="1118"/>
      <c r="WXP26" s="1115"/>
      <c r="WXQ26" s="1116"/>
      <c r="WXR26" s="1117"/>
      <c r="WXS26" s="1118"/>
      <c r="WXT26" s="1115"/>
      <c r="WXU26" s="1116"/>
      <c r="WXV26" s="1117"/>
      <c r="WXW26" s="1118"/>
      <c r="WXX26" s="1115"/>
      <c r="WXY26" s="1116"/>
      <c r="WXZ26" s="1117"/>
      <c r="WYA26" s="1118"/>
      <c r="WYB26" s="1115"/>
      <c r="WYC26" s="1116"/>
      <c r="WYD26" s="1117"/>
      <c r="WYE26" s="1118"/>
      <c r="WYF26" s="1115"/>
      <c r="WYG26" s="1116"/>
      <c r="WYH26" s="1117"/>
      <c r="WYI26" s="1118"/>
      <c r="WYJ26" s="1115"/>
      <c r="WYK26" s="1116"/>
      <c r="WYL26" s="1117"/>
      <c r="WYM26" s="1118"/>
      <c r="WYN26" s="1115"/>
      <c r="WYO26" s="1116"/>
      <c r="WYP26" s="1117"/>
      <c r="WYQ26" s="1118"/>
      <c r="WYR26" s="1115"/>
      <c r="WYS26" s="1116"/>
      <c r="WYT26" s="1117"/>
      <c r="WYU26" s="1118"/>
      <c r="WYV26" s="1115"/>
      <c r="WYW26" s="1116"/>
      <c r="WYX26" s="1117"/>
      <c r="WYY26" s="1118"/>
      <c r="WYZ26" s="1115"/>
      <c r="WZA26" s="1116"/>
      <c r="WZB26" s="1117"/>
      <c r="WZC26" s="1118"/>
      <c r="WZD26" s="1115"/>
      <c r="WZE26" s="1116"/>
      <c r="WZF26" s="1117"/>
      <c r="WZG26" s="1118"/>
      <c r="WZH26" s="1115"/>
      <c r="WZI26" s="1116"/>
      <c r="WZJ26" s="1117"/>
      <c r="WZK26" s="1118"/>
      <c r="WZL26" s="1115"/>
      <c r="WZM26" s="1116"/>
      <c r="WZN26" s="1117"/>
      <c r="WZO26" s="1118"/>
      <c r="WZP26" s="1115"/>
      <c r="WZQ26" s="1116"/>
      <c r="WZR26" s="1117"/>
      <c r="WZS26" s="1118"/>
      <c r="WZT26" s="1115"/>
      <c r="WZU26" s="1116"/>
      <c r="WZV26" s="1117"/>
      <c r="WZW26" s="1118"/>
      <c r="WZX26" s="1115"/>
      <c r="WZY26" s="1116"/>
      <c r="WZZ26" s="1117"/>
      <c r="XAA26" s="1118"/>
      <c r="XAB26" s="1115"/>
      <c r="XAC26" s="1116"/>
      <c r="XAD26" s="1117"/>
      <c r="XAE26" s="1118"/>
      <c r="XAF26" s="1115"/>
      <c r="XAG26" s="1116"/>
      <c r="XAH26" s="1117"/>
      <c r="XAI26" s="1118"/>
      <c r="XAJ26" s="1115"/>
      <c r="XAK26" s="1116"/>
      <c r="XAL26" s="1117"/>
      <c r="XAM26" s="1118"/>
      <c r="XAN26" s="1115"/>
      <c r="XAO26" s="1116"/>
      <c r="XAP26" s="1117"/>
      <c r="XAQ26" s="1118"/>
      <c r="XAR26" s="1115"/>
      <c r="XAS26" s="1116"/>
      <c r="XAT26" s="1117"/>
      <c r="XAU26" s="1118"/>
      <c r="XAV26" s="1115"/>
      <c r="XAW26" s="1116"/>
      <c r="XAX26" s="1117"/>
      <c r="XAY26" s="1118"/>
      <c r="XAZ26" s="1115"/>
      <c r="XBA26" s="1116"/>
      <c r="XBB26" s="1117"/>
      <c r="XBC26" s="1118"/>
      <c r="XBD26" s="1115"/>
      <c r="XBE26" s="1116"/>
      <c r="XBF26" s="1117"/>
      <c r="XBG26" s="1118"/>
      <c r="XBH26" s="1115"/>
      <c r="XBI26" s="1116"/>
      <c r="XBJ26" s="1117"/>
      <c r="XBK26" s="1118"/>
      <c r="XBL26" s="1115"/>
      <c r="XBM26" s="1116"/>
      <c r="XBN26" s="1117"/>
      <c r="XBO26" s="1118"/>
      <c r="XBP26" s="1115"/>
      <c r="XBQ26" s="1116"/>
      <c r="XBR26" s="1117"/>
      <c r="XBS26" s="1118"/>
      <c r="XBT26" s="1115"/>
      <c r="XBU26" s="1116"/>
      <c r="XBV26" s="1117"/>
      <c r="XBW26" s="1118"/>
      <c r="XBX26" s="1115"/>
      <c r="XBY26" s="1116"/>
      <c r="XBZ26" s="1117"/>
      <c r="XCA26" s="1118"/>
      <c r="XCB26" s="1115"/>
      <c r="XCC26" s="1116"/>
      <c r="XCD26" s="1117"/>
      <c r="XCE26" s="1118"/>
      <c r="XCF26" s="1115"/>
      <c r="XCG26" s="1116"/>
      <c r="XCH26" s="1117"/>
      <c r="XCI26" s="1118"/>
      <c r="XCJ26" s="1115"/>
      <c r="XCK26" s="1116"/>
      <c r="XCL26" s="1117"/>
      <c r="XCM26" s="1118"/>
      <c r="XCN26" s="1115"/>
      <c r="XCO26" s="1116"/>
      <c r="XCP26" s="1117"/>
      <c r="XCQ26" s="1118"/>
      <c r="XCR26" s="1115"/>
      <c r="XCS26" s="1116"/>
      <c r="XCT26" s="1117"/>
      <c r="XCU26" s="1118"/>
      <c r="XCV26" s="1115"/>
      <c r="XCW26" s="1116"/>
      <c r="XCX26" s="1117"/>
      <c r="XCY26" s="1118"/>
      <c r="XCZ26" s="1115"/>
      <c r="XDA26" s="1116"/>
      <c r="XDB26" s="1117"/>
      <c r="XDC26" s="1118"/>
      <c r="XDD26" s="1115"/>
      <c r="XDE26" s="1116"/>
      <c r="XDF26" s="1117"/>
      <c r="XDG26" s="1118"/>
      <c r="XDH26" s="1115"/>
      <c r="XDI26" s="1116"/>
      <c r="XDJ26" s="1117"/>
      <c r="XDK26" s="1118"/>
      <c r="XDL26" s="1115"/>
      <c r="XDM26" s="1116"/>
      <c r="XDN26" s="1117"/>
      <c r="XDO26" s="1118"/>
      <c r="XDP26" s="1115"/>
      <c r="XDQ26" s="1116"/>
      <c r="XDR26" s="1117"/>
      <c r="XDS26" s="1118"/>
      <c r="XDT26" s="1115"/>
      <c r="XDU26" s="1116"/>
    </row>
    <row r="27" spans="1:16349" s="921" customFormat="1" hidden="1" outlineLevel="1" collapsed="1">
      <c r="A27" s="996">
        <v>2</v>
      </c>
      <c r="B27" s="997" t="s">
        <v>21</v>
      </c>
      <c r="C27" s="998"/>
      <c r="D27" s="999"/>
      <c r="E27" s="1000">
        <v>0</v>
      </c>
      <c r="F27" s="1000">
        <v>0</v>
      </c>
      <c r="G27" s="1000">
        <v>0</v>
      </c>
      <c r="H27" s="1000">
        <f>G27</f>
        <v>0</v>
      </c>
      <c r="I27" s="1000">
        <f>H27</f>
        <v>0</v>
      </c>
      <c r="J27" s="1057">
        <v>0</v>
      </c>
      <c r="K27" s="1057">
        <v>0</v>
      </c>
      <c r="L27" s="1057">
        <v>0</v>
      </c>
      <c r="M27" s="1057">
        <v>0</v>
      </c>
      <c r="N27" s="1057">
        <v>0</v>
      </c>
      <c r="O27" s="1057">
        <v>0</v>
      </c>
      <c r="P27" s="1057">
        <v>0</v>
      </c>
      <c r="Q27" s="1074">
        <v>32443400</v>
      </c>
      <c r="R27" s="1074">
        <v>34588400</v>
      </c>
      <c r="S27" s="1074">
        <v>34588400</v>
      </c>
      <c r="T27" s="1074">
        <v>34588400</v>
      </c>
      <c r="U27" s="1074">
        <v>34588400</v>
      </c>
      <c r="V27" s="1074">
        <v>34588400</v>
      </c>
      <c r="W27" s="1074">
        <v>39653900</v>
      </c>
      <c r="X27" s="1074">
        <v>39653900</v>
      </c>
      <c r="Y27" s="1074">
        <v>39653900</v>
      </c>
      <c r="Z27" s="1004">
        <v>39653900</v>
      </c>
      <c r="AA27" s="1090">
        <v>40297400</v>
      </c>
      <c r="AB27" s="1090">
        <v>40297400</v>
      </c>
      <c r="AC27" s="1090">
        <v>40297400</v>
      </c>
      <c r="AD27" s="1090">
        <v>40814400</v>
      </c>
      <c r="AE27" s="1091">
        <v>40814400</v>
      </c>
      <c r="AF27" s="1090">
        <v>45830400</v>
      </c>
      <c r="AG27" s="1127">
        <v>46116400</v>
      </c>
      <c r="AH27" s="1127">
        <v>46116400</v>
      </c>
      <c r="AI27" s="1128">
        <v>48580400</v>
      </c>
    </row>
    <row r="28" spans="1:16349" s="921" customFormat="1" hidden="1" outlineLevel="2">
      <c r="A28" s="1001"/>
      <c r="B28" s="954" t="s">
        <v>21</v>
      </c>
      <c r="C28" s="959">
        <v>1</v>
      </c>
      <c r="D28" s="956" t="s">
        <v>19</v>
      </c>
      <c r="E28" s="1002"/>
      <c r="F28" s="1002"/>
      <c r="G28" s="1002"/>
      <c r="H28" s="1002"/>
      <c r="I28" s="1002"/>
      <c r="J28" s="1002"/>
      <c r="K28" s="1058"/>
      <c r="L28" s="1058"/>
      <c r="M28" s="1058"/>
      <c r="N28" s="1058"/>
      <c r="O28" s="1058"/>
      <c r="P28" s="1058"/>
      <c r="Q28" s="1058">
        <v>24853400</v>
      </c>
      <c r="R28" s="1058">
        <v>26998400</v>
      </c>
      <c r="S28" s="1058"/>
      <c r="T28" s="1058"/>
      <c r="U28" s="1058"/>
      <c r="V28" s="1058">
        <v>26998400</v>
      </c>
      <c r="W28" s="1058">
        <v>32063900</v>
      </c>
      <c r="X28" s="1058">
        <v>32063900</v>
      </c>
      <c r="Y28" s="1058">
        <v>32063900</v>
      </c>
      <c r="Z28" s="992">
        <v>32063900</v>
      </c>
      <c r="AA28" s="1092">
        <v>32707400</v>
      </c>
      <c r="AB28" s="1092">
        <v>32707400</v>
      </c>
      <c r="AC28" s="1092">
        <v>32707400</v>
      </c>
      <c r="AD28" s="1093">
        <v>33224400</v>
      </c>
      <c r="AE28" s="1093">
        <v>33224400</v>
      </c>
      <c r="AF28" s="1092">
        <v>38240400</v>
      </c>
      <c r="AG28" s="1092">
        <v>38526400</v>
      </c>
      <c r="AH28" s="1092">
        <v>38526400</v>
      </c>
      <c r="AI28" s="1129">
        <v>40990400</v>
      </c>
    </row>
    <row r="29" spans="1:16349" s="921" customFormat="1" hidden="1" outlineLevel="2">
      <c r="A29" s="1001"/>
      <c r="B29" s="967" t="s">
        <v>21</v>
      </c>
      <c r="C29" s="968">
        <v>2</v>
      </c>
      <c r="D29" s="969" t="s">
        <v>22</v>
      </c>
      <c r="E29" s="1002"/>
      <c r="F29" s="1002"/>
      <c r="G29" s="1002"/>
      <c r="H29" s="1002"/>
      <c r="I29" s="1002"/>
      <c r="J29" s="1002"/>
      <c r="K29" s="1058"/>
      <c r="L29" s="1058"/>
      <c r="M29" s="1058"/>
      <c r="N29" s="1058"/>
      <c r="O29" s="1058"/>
      <c r="P29" s="1058"/>
      <c r="Q29" s="1058">
        <v>7590000</v>
      </c>
      <c r="R29" s="1058">
        <v>7590000</v>
      </c>
      <c r="S29" s="1058"/>
      <c r="T29" s="1058"/>
      <c r="U29" s="1058"/>
      <c r="V29" s="1058">
        <v>7590000</v>
      </c>
      <c r="W29" s="1058">
        <v>7590000</v>
      </c>
      <c r="X29" s="1058">
        <v>7590000</v>
      </c>
      <c r="Y29" s="1058">
        <v>7590000</v>
      </c>
      <c r="Z29" s="992">
        <v>7590000</v>
      </c>
      <c r="AA29" s="1092">
        <v>7590000</v>
      </c>
      <c r="AB29" s="1092">
        <v>7590000</v>
      </c>
      <c r="AC29" s="1092">
        <v>7590000</v>
      </c>
      <c r="AD29" s="1092">
        <v>7590000</v>
      </c>
      <c r="AE29" s="1092">
        <v>7590000</v>
      </c>
      <c r="AF29" s="1092">
        <v>7590000</v>
      </c>
      <c r="AG29" s="1092">
        <v>7590000</v>
      </c>
      <c r="AH29" s="1092">
        <v>7590000</v>
      </c>
      <c r="AI29" s="1129">
        <v>7590000</v>
      </c>
    </row>
    <row r="30" spans="1:16349" s="920" customFormat="1" hidden="1" outlineLevel="1" collapsed="1">
      <c r="A30" s="961">
        <v>3</v>
      </c>
      <c r="B30" s="962" t="s">
        <v>23</v>
      </c>
      <c r="C30" s="963"/>
      <c r="D30" s="964"/>
      <c r="E30" s="1003">
        <v>0</v>
      </c>
      <c r="F30" s="1003">
        <v>0</v>
      </c>
      <c r="G30" s="1004">
        <v>8046500</v>
      </c>
      <c r="H30" s="1004">
        <f>G30</f>
        <v>8046500</v>
      </c>
      <c r="I30" s="1004">
        <v>8046500</v>
      </c>
      <c r="J30" s="1004">
        <v>8046500</v>
      </c>
      <c r="K30" s="1004">
        <v>13255000</v>
      </c>
      <c r="L30" s="1004">
        <v>20163000</v>
      </c>
      <c r="M30" s="1004">
        <v>20163000</v>
      </c>
      <c r="N30" s="1004">
        <v>30375400</v>
      </c>
      <c r="O30" s="1004">
        <v>30375400</v>
      </c>
      <c r="P30" s="1004">
        <v>30375400</v>
      </c>
      <c r="Q30" s="1004">
        <v>51979400</v>
      </c>
      <c r="R30" s="1004">
        <v>52639400</v>
      </c>
      <c r="S30" s="1004">
        <v>59030400</v>
      </c>
      <c r="T30" s="1004">
        <v>59030400</v>
      </c>
      <c r="U30" s="1004">
        <v>66796400</v>
      </c>
      <c r="V30" s="1004">
        <v>66796400</v>
      </c>
      <c r="W30" s="1004">
        <v>68116400</v>
      </c>
      <c r="X30" s="1004">
        <v>87458800</v>
      </c>
      <c r="Y30" s="1004">
        <v>87458800</v>
      </c>
      <c r="Z30" s="1004">
        <v>87458800</v>
      </c>
      <c r="AA30" s="1004">
        <v>163237800</v>
      </c>
      <c r="AB30" s="1004">
        <v>163237800</v>
      </c>
      <c r="AC30" s="1004">
        <v>213975300</v>
      </c>
      <c r="AD30" s="1004">
        <v>213975300</v>
      </c>
      <c r="AE30" s="1094">
        <v>219227800</v>
      </c>
      <c r="AF30" s="1004">
        <v>226421800</v>
      </c>
      <c r="AG30" s="1004">
        <v>229501800</v>
      </c>
      <c r="AH30" s="1004">
        <v>229501800</v>
      </c>
      <c r="AI30" s="1130">
        <v>229501800</v>
      </c>
    </row>
    <row r="31" spans="1:16349" s="920" customFormat="1" hidden="1" outlineLevel="2">
      <c r="A31" s="971"/>
      <c r="B31" s="985" t="s">
        <v>23</v>
      </c>
      <c r="C31" s="959">
        <v>1</v>
      </c>
      <c r="D31" s="956" t="s">
        <v>19</v>
      </c>
      <c r="E31" s="992">
        <f>SUM('Hana - INN'!F89:F99)</f>
        <v>39315000</v>
      </c>
      <c r="F31" s="992">
        <v>0</v>
      </c>
      <c r="G31" s="992">
        <v>8046500</v>
      </c>
      <c r="H31" s="992">
        <f>G31</f>
        <v>8046500</v>
      </c>
      <c r="I31" s="992">
        <v>8046500</v>
      </c>
      <c r="J31" s="992">
        <v>8046500</v>
      </c>
      <c r="K31" s="992">
        <v>13255000</v>
      </c>
      <c r="L31" s="992">
        <v>20163000</v>
      </c>
      <c r="M31" s="992">
        <v>20163000</v>
      </c>
      <c r="N31" s="992">
        <v>29715400</v>
      </c>
      <c r="O31" s="992">
        <v>29715400</v>
      </c>
      <c r="P31" s="992">
        <v>29715400</v>
      </c>
      <c r="Q31" s="992">
        <v>51319400</v>
      </c>
      <c r="R31" s="992">
        <v>51319400</v>
      </c>
      <c r="S31" s="992">
        <v>57710400</v>
      </c>
      <c r="T31" s="992">
        <v>57710400</v>
      </c>
      <c r="U31" s="992">
        <v>65476400</v>
      </c>
      <c r="V31" s="992">
        <v>65476400</v>
      </c>
      <c r="W31" s="992">
        <v>66796400</v>
      </c>
      <c r="X31" s="992">
        <v>86138800</v>
      </c>
      <c r="Y31" s="992">
        <v>86138800</v>
      </c>
      <c r="Z31" s="992">
        <v>86138800</v>
      </c>
      <c r="AA31" s="992">
        <v>161917800</v>
      </c>
      <c r="AB31" s="992">
        <v>161917800</v>
      </c>
      <c r="AC31" s="992">
        <v>212655300</v>
      </c>
      <c r="AD31" s="992">
        <v>212655300</v>
      </c>
      <c r="AE31" s="993">
        <v>217907800</v>
      </c>
      <c r="AF31" s="992">
        <v>225101800</v>
      </c>
      <c r="AG31" s="992">
        <v>228181800</v>
      </c>
      <c r="AH31" s="992">
        <v>228181800</v>
      </c>
      <c r="AI31" s="992">
        <v>228181800</v>
      </c>
    </row>
    <row r="32" spans="1:16349" s="920" customFormat="1" hidden="1" outlineLevel="2">
      <c r="A32" s="971"/>
      <c r="B32" s="985" t="s">
        <v>23</v>
      </c>
      <c r="C32" s="959">
        <v>2</v>
      </c>
      <c r="D32" s="956" t="s">
        <v>24</v>
      </c>
      <c r="E32" s="992">
        <v>0</v>
      </c>
      <c r="F32" s="992">
        <v>0</v>
      </c>
      <c r="G32" s="992">
        <v>0</v>
      </c>
      <c r="H32" s="992">
        <f>G32</f>
        <v>0</v>
      </c>
      <c r="I32" s="992">
        <f>H32</f>
        <v>0</v>
      </c>
      <c r="J32" s="992">
        <v>0</v>
      </c>
      <c r="K32" s="1058">
        <v>0</v>
      </c>
      <c r="L32" s="1058">
        <v>0</v>
      </c>
      <c r="M32" s="992">
        <v>0</v>
      </c>
      <c r="N32" s="992">
        <v>660000</v>
      </c>
      <c r="O32" s="992">
        <v>660000</v>
      </c>
      <c r="P32" s="992">
        <v>660000</v>
      </c>
      <c r="Q32" s="992">
        <v>660000</v>
      </c>
      <c r="R32" s="992">
        <v>660000</v>
      </c>
      <c r="S32" s="992">
        <v>660000</v>
      </c>
      <c r="T32" s="992">
        <v>660000</v>
      </c>
      <c r="U32" s="992">
        <v>660000</v>
      </c>
      <c r="V32" s="992">
        <v>660000</v>
      </c>
      <c r="W32" s="992">
        <v>660000</v>
      </c>
      <c r="X32" s="992">
        <v>660000</v>
      </c>
      <c r="Y32" s="992">
        <v>660000</v>
      </c>
      <c r="Z32" s="992">
        <v>660000</v>
      </c>
      <c r="AA32" s="992">
        <v>660000</v>
      </c>
      <c r="AB32" s="992">
        <v>660000</v>
      </c>
      <c r="AC32" s="992">
        <v>660000</v>
      </c>
      <c r="AD32" s="992">
        <v>660000</v>
      </c>
      <c r="AE32" s="992">
        <v>660000</v>
      </c>
      <c r="AF32" s="992">
        <v>660000</v>
      </c>
      <c r="AG32" s="992">
        <v>660000</v>
      </c>
      <c r="AH32" s="992">
        <v>660000</v>
      </c>
      <c r="AI32" s="992">
        <v>660000</v>
      </c>
    </row>
    <row r="33" spans="1:35" s="920" customFormat="1" hidden="1" outlineLevel="2">
      <c r="A33" s="971"/>
      <c r="B33" s="985" t="s">
        <v>23</v>
      </c>
      <c r="C33" s="959">
        <v>3</v>
      </c>
      <c r="D33" s="956" t="s">
        <v>26</v>
      </c>
      <c r="E33" s="992">
        <v>0</v>
      </c>
      <c r="F33" s="992">
        <v>0</v>
      </c>
      <c r="G33" s="992">
        <v>0</v>
      </c>
      <c r="H33" s="992">
        <f>G33</f>
        <v>0</v>
      </c>
      <c r="I33" s="992">
        <f>H33</f>
        <v>0</v>
      </c>
      <c r="J33" s="992">
        <v>0</v>
      </c>
      <c r="K33" s="1058">
        <v>0</v>
      </c>
      <c r="L33" s="1058">
        <v>0</v>
      </c>
      <c r="M33" s="992">
        <v>0</v>
      </c>
      <c r="N33" s="1059">
        <v>0</v>
      </c>
      <c r="O33" s="1059">
        <v>0</v>
      </c>
      <c r="P33" s="1058">
        <v>0</v>
      </c>
      <c r="Q33" s="1075">
        <v>0</v>
      </c>
      <c r="R33" s="1062">
        <v>0</v>
      </c>
      <c r="S33" s="1062">
        <v>0</v>
      </c>
      <c r="T33" s="1062">
        <v>0</v>
      </c>
      <c r="U33" s="1062">
        <v>0</v>
      </c>
      <c r="V33" s="1062">
        <v>0</v>
      </c>
      <c r="W33" s="992">
        <v>0</v>
      </c>
      <c r="X33" s="992">
        <v>0</v>
      </c>
      <c r="Y33" s="992">
        <v>0</v>
      </c>
      <c r="Z33" s="992">
        <v>0</v>
      </c>
      <c r="AA33" s="992">
        <v>0</v>
      </c>
      <c r="AB33" s="992">
        <v>0</v>
      </c>
      <c r="AC33" s="992">
        <v>0</v>
      </c>
      <c r="AD33" s="992">
        <v>0</v>
      </c>
      <c r="AE33" s="992">
        <v>0</v>
      </c>
      <c r="AF33" s="992">
        <v>0</v>
      </c>
      <c r="AG33" s="992">
        <v>0</v>
      </c>
      <c r="AH33" s="992">
        <v>0</v>
      </c>
      <c r="AI33" s="992">
        <v>0</v>
      </c>
    </row>
    <row r="34" spans="1:35" s="920" customFormat="1" hidden="1" outlineLevel="2">
      <c r="A34" s="971"/>
      <c r="B34" s="985" t="s">
        <v>23</v>
      </c>
      <c r="C34" s="959">
        <v>4</v>
      </c>
      <c r="D34" s="972" t="s">
        <v>27</v>
      </c>
      <c r="E34" s="992">
        <v>0</v>
      </c>
      <c r="F34" s="992">
        <v>0</v>
      </c>
      <c r="G34" s="992">
        <v>0</v>
      </c>
      <c r="H34" s="992">
        <f>G34</f>
        <v>0</v>
      </c>
      <c r="I34" s="992">
        <f>H34</f>
        <v>0</v>
      </c>
      <c r="J34" s="992">
        <v>0</v>
      </c>
      <c r="K34" s="1058">
        <v>0</v>
      </c>
      <c r="L34" s="1058">
        <v>0</v>
      </c>
      <c r="M34" s="992">
        <v>0</v>
      </c>
      <c r="N34" s="1059">
        <v>0</v>
      </c>
      <c r="O34" s="1059">
        <v>0</v>
      </c>
      <c r="P34" s="1058">
        <v>0</v>
      </c>
      <c r="Q34" s="1075">
        <v>0</v>
      </c>
      <c r="R34" s="1062">
        <v>0</v>
      </c>
      <c r="S34" s="1062">
        <v>0</v>
      </c>
      <c r="T34" s="1062">
        <v>0</v>
      </c>
      <c r="U34" s="1062">
        <v>0</v>
      </c>
      <c r="V34" s="1062">
        <v>0</v>
      </c>
      <c r="W34" s="992">
        <v>0</v>
      </c>
      <c r="X34" s="992">
        <v>0</v>
      </c>
      <c r="Y34" s="992">
        <v>0</v>
      </c>
      <c r="Z34" s="992">
        <v>0</v>
      </c>
      <c r="AA34" s="992">
        <v>0</v>
      </c>
      <c r="AB34" s="992">
        <v>0</v>
      </c>
      <c r="AC34" s="992">
        <v>0</v>
      </c>
      <c r="AD34" s="992">
        <v>0</v>
      </c>
      <c r="AE34" s="992">
        <v>0</v>
      </c>
      <c r="AF34" s="992">
        <v>0</v>
      </c>
      <c r="AG34" s="992">
        <v>0</v>
      </c>
      <c r="AH34" s="992">
        <v>0</v>
      </c>
      <c r="AI34" s="992">
        <v>0</v>
      </c>
    </row>
    <row r="35" spans="1:35" s="920" customFormat="1" hidden="1" outlineLevel="2">
      <c r="A35" s="971"/>
      <c r="B35" s="985" t="s">
        <v>23</v>
      </c>
      <c r="C35" s="959">
        <v>5</v>
      </c>
      <c r="D35" s="1005" t="s">
        <v>34</v>
      </c>
      <c r="E35" s="992"/>
      <c r="F35" s="992"/>
      <c r="G35" s="992"/>
      <c r="H35" s="992"/>
      <c r="I35" s="992"/>
      <c r="J35" s="992"/>
      <c r="K35" s="1058"/>
      <c r="L35" s="1058"/>
      <c r="M35" s="992"/>
      <c r="N35" s="1059"/>
      <c r="O35" s="1059"/>
      <c r="P35" s="1058"/>
      <c r="Q35" s="1075"/>
      <c r="R35" s="992">
        <v>660000</v>
      </c>
      <c r="S35" s="992">
        <v>660000</v>
      </c>
      <c r="T35" s="992">
        <v>660000</v>
      </c>
      <c r="U35" s="992">
        <v>660000</v>
      </c>
      <c r="V35" s="992">
        <v>660000</v>
      </c>
      <c r="W35" s="992">
        <v>660000</v>
      </c>
      <c r="X35" s="992">
        <v>660000</v>
      </c>
      <c r="Y35" s="992">
        <v>660000</v>
      </c>
      <c r="Z35" s="992">
        <v>660000</v>
      </c>
      <c r="AA35" s="992">
        <v>660000</v>
      </c>
      <c r="AB35" s="992">
        <v>660000</v>
      </c>
      <c r="AC35" s="992">
        <v>660000</v>
      </c>
      <c r="AD35" s="992">
        <v>660000</v>
      </c>
      <c r="AE35" s="992">
        <v>660000</v>
      </c>
      <c r="AF35" s="992">
        <v>660000</v>
      </c>
      <c r="AG35" s="992">
        <v>660000</v>
      </c>
      <c r="AH35" s="992">
        <v>660000</v>
      </c>
      <c r="AI35" s="992">
        <v>660000</v>
      </c>
    </row>
    <row r="36" spans="1:35" s="918" customFormat="1" hidden="1" outlineLevel="1" collapsed="1">
      <c r="A36" s="1006">
        <v>4</v>
      </c>
      <c r="B36" s="962" t="s">
        <v>29</v>
      </c>
      <c r="C36" s="1007"/>
      <c r="D36" s="1008"/>
      <c r="E36" s="1004">
        <f>E37</f>
        <v>0</v>
      </c>
      <c r="F36" s="1004">
        <v>692350</v>
      </c>
      <c r="G36" s="1004">
        <f>F36</f>
        <v>692350</v>
      </c>
      <c r="H36" s="1004">
        <f>G36</f>
        <v>692350</v>
      </c>
      <c r="I36" s="1004">
        <v>3200700</v>
      </c>
      <c r="J36" s="1004">
        <v>3200700</v>
      </c>
      <c r="K36" s="1004">
        <v>3200700</v>
      </c>
      <c r="L36" s="1060">
        <v>3200700</v>
      </c>
      <c r="M36" s="1004">
        <v>4313000</v>
      </c>
      <c r="N36" s="1004">
        <v>4313000</v>
      </c>
      <c r="O36" s="1004">
        <v>4313000</v>
      </c>
      <c r="P36" s="1004">
        <v>4449200</v>
      </c>
      <c r="Q36" s="1004">
        <f>P36</f>
        <v>4449200</v>
      </c>
      <c r="R36" s="1004">
        <v>4449200</v>
      </c>
      <c r="S36" s="1004">
        <v>5005350</v>
      </c>
      <c r="T36" s="1004">
        <v>5005350</v>
      </c>
      <c r="U36" s="1004">
        <v>5005350</v>
      </c>
      <c r="V36" s="1004">
        <v>5005350</v>
      </c>
      <c r="W36" s="1004">
        <v>5005350</v>
      </c>
      <c r="X36" s="1004">
        <v>5005350</v>
      </c>
      <c r="Y36" s="1004">
        <v>910160403.92708302</v>
      </c>
      <c r="Z36" s="1004">
        <v>1275666723.9270799</v>
      </c>
      <c r="AA36" s="1004">
        <v>1275666723.9270799</v>
      </c>
      <c r="AB36" s="1004">
        <v>1275666723.9270799</v>
      </c>
      <c r="AC36" s="1004">
        <v>1275666723.9270799</v>
      </c>
      <c r="AD36" s="1095">
        <v>1275666723.9270799</v>
      </c>
      <c r="AE36" s="1096">
        <v>16993787.5</v>
      </c>
      <c r="AF36" s="1095">
        <v>17593748.5</v>
      </c>
      <c r="AG36" s="1095">
        <v>19895074.5</v>
      </c>
      <c r="AH36" s="1095">
        <v>19974524.5</v>
      </c>
      <c r="AI36" s="1130">
        <v>19974524.5</v>
      </c>
    </row>
    <row r="37" spans="1:35" s="922" customFormat="1" hidden="1" outlineLevel="2">
      <c r="A37" s="1009"/>
      <c r="B37" s="1010" t="s">
        <v>29</v>
      </c>
      <c r="C37" s="1011">
        <v>1</v>
      </c>
      <c r="D37" s="1012" t="s">
        <v>30</v>
      </c>
      <c r="E37" s="1013">
        <v>0</v>
      </c>
      <c r="F37" s="1013">
        <v>692350</v>
      </c>
      <c r="G37" s="1013">
        <f>F37</f>
        <v>692350</v>
      </c>
      <c r="H37" s="1013">
        <f>G37</f>
        <v>692350</v>
      </c>
      <c r="I37" s="1013">
        <v>3200700</v>
      </c>
      <c r="J37" s="1013">
        <v>3200700</v>
      </c>
      <c r="K37" s="1013">
        <v>3200700</v>
      </c>
      <c r="L37" s="1013">
        <v>3200700</v>
      </c>
      <c r="M37" s="1013">
        <v>4313000</v>
      </c>
      <c r="N37" s="1013">
        <v>4313000</v>
      </c>
      <c r="O37" s="1013">
        <v>4313000</v>
      </c>
      <c r="P37" s="1013">
        <v>4449200</v>
      </c>
      <c r="Q37" s="1064"/>
      <c r="R37" s="1064"/>
      <c r="S37" s="1013">
        <v>5005350</v>
      </c>
      <c r="T37" s="1013">
        <v>5005350</v>
      </c>
      <c r="U37" s="1013">
        <v>5005350</v>
      </c>
      <c r="V37" s="1013">
        <v>5005350</v>
      </c>
      <c r="W37" s="1013">
        <v>5005350</v>
      </c>
      <c r="X37" s="1013">
        <v>5005350</v>
      </c>
      <c r="Y37" s="978">
        <v>910160403.92708302</v>
      </c>
      <c r="Z37" s="978">
        <v>1275666723.9270799</v>
      </c>
      <c r="AA37" s="978">
        <v>1275666723.9270799</v>
      </c>
      <c r="AB37" s="978">
        <v>1275666723.9270799</v>
      </c>
      <c r="AC37" s="978">
        <v>1275666723.9270799</v>
      </c>
      <c r="AD37" s="978">
        <v>1275666723.9270799</v>
      </c>
      <c r="AE37" s="1097">
        <v>16993787.5</v>
      </c>
      <c r="AF37" s="1013">
        <v>17593748.5</v>
      </c>
      <c r="AG37" s="1013">
        <v>19895074.5</v>
      </c>
      <c r="AH37" s="1013">
        <v>19974524.5</v>
      </c>
      <c r="AI37" s="1131">
        <v>19974524.5</v>
      </c>
    </row>
    <row r="38" spans="1:35" s="922" customFormat="1" ht="13.5" hidden="1" outlineLevel="1" collapsed="1" thickBot="1">
      <c r="A38" s="1014"/>
      <c r="B38" s="1015"/>
      <c r="C38" s="1016"/>
      <c r="D38" s="1017"/>
      <c r="E38" s="1018"/>
      <c r="F38" s="1018"/>
      <c r="G38" s="1018"/>
      <c r="H38" s="1018"/>
      <c r="I38" s="1018"/>
      <c r="J38" s="1018"/>
      <c r="K38" s="1018"/>
      <c r="L38" s="1018"/>
      <c r="M38" s="1018"/>
      <c r="N38" s="1018"/>
      <c r="O38" s="1018"/>
      <c r="P38" s="1018"/>
      <c r="Q38" s="1076"/>
      <c r="R38" s="1076"/>
      <c r="S38" s="1018"/>
      <c r="T38" s="1018"/>
      <c r="U38" s="1018"/>
      <c r="V38" s="1018"/>
      <c r="W38" s="1018"/>
      <c r="X38" s="1018"/>
      <c r="Y38" s="1098"/>
      <c r="Z38" s="1098"/>
      <c r="AA38" s="1098"/>
      <c r="AB38" s="1098"/>
      <c r="AC38" s="1098"/>
      <c r="AD38" s="1098"/>
      <c r="AE38" s="1099"/>
      <c r="AF38" s="1018"/>
      <c r="AG38" s="1018"/>
      <c r="AH38" s="1018"/>
      <c r="AI38" s="1132"/>
    </row>
    <row r="39" spans="1:35" s="923" customFormat="1" ht="13.5" collapsed="1" thickBot="1">
      <c r="A39" s="1019" t="s">
        <v>31</v>
      </c>
      <c r="B39" s="1020" t="s">
        <v>35</v>
      </c>
      <c r="C39" s="1020"/>
      <c r="D39" s="1020"/>
      <c r="E39" s="1021">
        <f t="shared" ref="E39:AI39" si="1">SUM(E23,E27,E30,E36)</f>
        <v>0</v>
      </c>
      <c r="F39" s="1021">
        <f t="shared" si="1"/>
        <v>3194850</v>
      </c>
      <c r="G39" s="1021">
        <f t="shared" si="1"/>
        <v>11241350</v>
      </c>
      <c r="H39" s="1021">
        <f t="shared" si="1"/>
        <v>23407350</v>
      </c>
      <c r="I39" s="1021">
        <f t="shared" si="1"/>
        <v>36195200</v>
      </c>
      <c r="J39" s="1021">
        <f t="shared" si="1"/>
        <v>36195200</v>
      </c>
      <c r="K39" s="1021">
        <f t="shared" si="1"/>
        <v>43262700</v>
      </c>
      <c r="L39" s="1021">
        <f t="shared" si="1"/>
        <v>50170700</v>
      </c>
      <c r="M39" s="1021">
        <f t="shared" si="1"/>
        <v>59874000</v>
      </c>
      <c r="N39" s="1021">
        <f t="shared" si="1"/>
        <v>70086400</v>
      </c>
      <c r="O39" s="1021">
        <f t="shared" si="1"/>
        <v>70086400</v>
      </c>
      <c r="P39" s="1021">
        <f t="shared" si="1"/>
        <v>70222600</v>
      </c>
      <c r="Q39" s="1021">
        <f t="shared" si="1"/>
        <v>154817000</v>
      </c>
      <c r="R39" s="1021">
        <f t="shared" si="1"/>
        <v>157622000</v>
      </c>
      <c r="S39" s="1021">
        <f t="shared" si="1"/>
        <v>174711150</v>
      </c>
      <c r="T39" s="1021">
        <f t="shared" si="1"/>
        <v>177901150</v>
      </c>
      <c r="U39" s="1021">
        <f t="shared" si="1"/>
        <v>185931150</v>
      </c>
      <c r="V39" s="1021">
        <f t="shared" si="1"/>
        <v>185931150</v>
      </c>
      <c r="W39" s="1021">
        <f t="shared" si="1"/>
        <v>192316650</v>
      </c>
      <c r="X39" s="1021">
        <f t="shared" si="1"/>
        <v>230749550</v>
      </c>
      <c r="Y39" s="1021">
        <f t="shared" si="1"/>
        <v>1135904603.927083</v>
      </c>
      <c r="Z39" s="1021">
        <f t="shared" si="1"/>
        <v>1520275923.9270799</v>
      </c>
      <c r="AA39" s="1021">
        <f t="shared" si="1"/>
        <v>1596698423.9270799</v>
      </c>
      <c r="AB39" s="1021">
        <f t="shared" si="1"/>
        <v>1596698423.9270799</v>
      </c>
      <c r="AC39" s="1021">
        <f t="shared" si="1"/>
        <v>1647435923.9270799</v>
      </c>
      <c r="AD39" s="1021">
        <f t="shared" si="1"/>
        <v>1647952923.9270799</v>
      </c>
      <c r="AE39" s="1021">
        <f t="shared" si="1"/>
        <v>394532487.5</v>
      </c>
      <c r="AF39" s="1021">
        <f t="shared" si="1"/>
        <v>413601448.5</v>
      </c>
      <c r="AG39" s="1021">
        <f t="shared" si="1"/>
        <v>421347774.5</v>
      </c>
      <c r="AH39" s="1021">
        <f t="shared" si="1"/>
        <v>421427224.5</v>
      </c>
      <c r="AI39" s="1133">
        <f t="shared" si="1"/>
        <v>426135224.5</v>
      </c>
    </row>
    <row r="40" spans="1:35" hidden="1" outlineLevel="1">
      <c r="A40" s="1022">
        <v>1</v>
      </c>
      <c r="B40" s="1023" t="s">
        <v>18</v>
      </c>
      <c r="C40" s="1024"/>
      <c r="D40" s="1025"/>
      <c r="E40" s="1026">
        <v>0</v>
      </c>
      <c r="F40" s="1026">
        <v>0</v>
      </c>
      <c r="G40" s="1026">
        <v>0</v>
      </c>
      <c r="H40" s="1026">
        <v>0</v>
      </c>
      <c r="I40" s="1026">
        <v>0</v>
      </c>
      <c r="J40" s="1047">
        <v>4163500</v>
      </c>
      <c r="K40" s="1047">
        <v>4163500</v>
      </c>
      <c r="L40" s="1047">
        <v>4163500</v>
      </c>
      <c r="M40" s="1047">
        <v>4163500</v>
      </c>
      <c r="N40" s="1047">
        <v>4163500</v>
      </c>
      <c r="O40" s="1047">
        <v>16824500</v>
      </c>
      <c r="P40" s="1047">
        <v>16824500</v>
      </c>
      <c r="Q40" s="1047">
        <v>16824500</v>
      </c>
      <c r="R40" s="1047">
        <v>16824500</v>
      </c>
      <c r="S40" s="1047">
        <v>16824500</v>
      </c>
      <c r="T40" s="1047">
        <v>16824500</v>
      </c>
      <c r="U40" s="1047">
        <v>16824500</v>
      </c>
      <c r="V40" s="1047">
        <v>33280500</v>
      </c>
      <c r="W40" s="1047">
        <v>33280500</v>
      </c>
      <c r="X40" s="1047">
        <v>33280500</v>
      </c>
      <c r="Y40" s="1047">
        <v>33280500</v>
      </c>
      <c r="Z40" s="1047">
        <v>33280500</v>
      </c>
      <c r="AA40" s="1047">
        <f>Z40</f>
        <v>33280500</v>
      </c>
      <c r="AB40" s="1047">
        <f>SUM(AB41:AB42)</f>
        <v>33280500</v>
      </c>
      <c r="AC40" s="1047">
        <f>AB40</f>
        <v>33280500</v>
      </c>
      <c r="AD40" s="1047">
        <f>AC40</f>
        <v>33280500</v>
      </c>
      <c r="AE40" s="1047">
        <f>AD40</f>
        <v>33280500</v>
      </c>
      <c r="AF40" s="1047">
        <f>SUM(AF41:AF42)</f>
        <v>103015000</v>
      </c>
      <c r="AG40" s="1047">
        <f>AF40</f>
        <v>103015000</v>
      </c>
      <c r="AH40" s="1047">
        <f>AF40</f>
        <v>103015000</v>
      </c>
      <c r="AI40" s="1134"/>
    </row>
    <row r="41" spans="1:35" s="924" customFormat="1" hidden="1" outlineLevel="2">
      <c r="A41" s="1027"/>
      <c r="B41" s="985" t="s">
        <v>18</v>
      </c>
      <c r="C41" s="955">
        <v>1</v>
      </c>
      <c r="D41" s="956" t="s">
        <v>19</v>
      </c>
      <c r="E41" s="1028">
        <v>0</v>
      </c>
      <c r="F41" s="1028">
        <v>0</v>
      </c>
      <c r="G41" s="1028"/>
      <c r="H41" s="1028"/>
      <c r="I41" s="1028"/>
      <c r="J41" s="1028">
        <v>4163500</v>
      </c>
      <c r="K41" s="1028">
        <v>4163500</v>
      </c>
      <c r="L41" s="1028">
        <v>4163500</v>
      </c>
      <c r="M41" s="1028">
        <v>4163500</v>
      </c>
      <c r="N41" s="1028">
        <v>4163500</v>
      </c>
      <c r="O41" s="1028">
        <v>16824500</v>
      </c>
      <c r="P41" s="1028">
        <v>16824500</v>
      </c>
      <c r="Q41" s="1028">
        <v>16824500</v>
      </c>
      <c r="R41" s="1028">
        <v>16824500</v>
      </c>
      <c r="S41" s="1028">
        <v>16824500</v>
      </c>
      <c r="T41" s="1028">
        <v>16824500</v>
      </c>
      <c r="U41" s="1028">
        <v>16824500</v>
      </c>
      <c r="V41" s="1028">
        <v>33280500</v>
      </c>
      <c r="W41" s="1028">
        <v>33280500</v>
      </c>
      <c r="X41" s="1028">
        <v>33280501</v>
      </c>
      <c r="Y41" s="1028">
        <v>33280502</v>
      </c>
      <c r="Z41" s="1028">
        <v>33280503</v>
      </c>
      <c r="AA41" s="1028">
        <v>33280504</v>
      </c>
      <c r="AB41" s="992">
        <v>33280500</v>
      </c>
      <c r="AC41" s="1061"/>
      <c r="AD41" s="1028"/>
      <c r="AE41" s="1100"/>
      <c r="AF41" s="1028">
        <v>70565000</v>
      </c>
      <c r="AG41" s="1135"/>
      <c r="AH41" s="1135"/>
      <c r="AI41" s="1136"/>
    </row>
    <row r="42" spans="1:35" s="924" customFormat="1" hidden="1" outlineLevel="2">
      <c r="A42" s="1027"/>
      <c r="B42" s="989" t="s">
        <v>18</v>
      </c>
      <c r="C42" s="990">
        <v>2</v>
      </c>
      <c r="D42" s="991" t="s">
        <v>36</v>
      </c>
      <c r="E42" s="1028">
        <v>0</v>
      </c>
      <c r="F42" s="1028">
        <v>0</v>
      </c>
      <c r="G42" s="1028"/>
      <c r="H42" s="1028"/>
      <c r="I42" s="1028"/>
      <c r="J42" s="1028">
        <v>0</v>
      </c>
      <c r="K42" s="1061"/>
      <c r="L42" s="1061"/>
      <c r="M42" s="1061"/>
      <c r="N42" s="1061"/>
      <c r="O42" s="1061"/>
      <c r="P42" s="1061"/>
      <c r="Q42" s="1061"/>
      <c r="R42" s="1061"/>
      <c r="S42" s="1061"/>
      <c r="T42" s="1061"/>
      <c r="U42" s="1061"/>
      <c r="V42" s="1061"/>
      <c r="W42" s="1061"/>
      <c r="X42" s="1061"/>
      <c r="Y42" s="1061"/>
      <c r="Z42" s="1061"/>
      <c r="AA42" s="1061"/>
      <c r="AB42" s="1072">
        <v>0</v>
      </c>
      <c r="AC42" s="1061"/>
      <c r="AD42" s="1028"/>
      <c r="AE42" s="1100"/>
      <c r="AF42" s="1028">
        <v>32450000</v>
      </c>
      <c r="AG42" s="1135"/>
      <c r="AH42" s="1135"/>
      <c r="AI42" s="1136"/>
    </row>
    <row r="43" spans="1:35" s="925" customFormat="1" hidden="1" outlineLevel="1" collapsed="1">
      <c r="A43" s="1029">
        <v>2</v>
      </c>
      <c r="B43" s="997" t="s">
        <v>21</v>
      </c>
      <c r="C43" s="1030"/>
      <c r="D43" s="1031"/>
      <c r="E43" s="1004">
        <v>0</v>
      </c>
      <c r="F43" s="1004">
        <v>0</v>
      </c>
      <c r="G43" s="1004">
        <v>0</v>
      </c>
      <c r="H43" s="1004">
        <v>0</v>
      </c>
      <c r="I43" s="1004">
        <v>0</v>
      </c>
      <c r="J43" s="1004">
        <v>1936000</v>
      </c>
      <c r="K43" s="1004">
        <v>1936000</v>
      </c>
      <c r="L43" s="1004">
        <v>1936000</v>
      </c>
      <c r="M43" s="1004">
        <v>1936000</v>
      </c>
      <c r="N43" s="1004">
        <v>1936000</v>
      </c>
      <c r="O43" s="1004">
        <v>4136000</v>
      </c>
      <c r="P43" s="1004">
        <v>4378000</v>
      </c>
      <c r="Q43" s="1004">
        <v>4378000</v>
      </c>
      <c r="R43" s="1004">
        <v>4378000</v>
      </c>
      <c r="S43" s="1004">
        <v>4378000</v>
      </c>
      <c r="T43" s="1004">
        <v>4378000</v>
      </c>
      <c r="U43" s="1004">
        <v>4378000</v>
      </c>
      <c r="V43" s="1004">
        <v>4378000</v>
      </c>
      <c r="W43" s="1004">
        <v>4378000</v>
      </c>
      <c r="X43" s="1004">
        <v>4378000</v>
      </c>
      <c r="Y43" s="1004">
        <v>4378000</v>
      </c>
      <c r="Z43" s="1004">
        <v>4378000</v>
      </c>
      <c r="AA43" s="1004">
        <f t="shared" ref="AA43:AH43" si="2">Z43</f>
        <v>4378000</v>
      </c>
      <c r="AB43" s="1004">
        <f t="shared" si="2"/>
        <v>4378000</v>
      </c>
      <c r="AC43" s="1004">
        <f t="shared" si="2"/>
        <v>4378000</v>
      </c>
      <c r="AD43" s="1004">
        <f t="shared" si="2"/>
        <v>4378000</v>
      </c>
      <c r="AE43" s="1004">
        <f t="shared" si="2"/>
        <v>4378000</v>
      </c>
      <c r="AF43" s="1004">
        <f t="shared" si="2"/>
        <v>4378000</v>
      </c>
      <c r="AG43" s="1004">
        <f t="shared" si="2"/>
        <v>4378000</v>
      </c>
      <c r="AH43" s="1004">
        <f t="shared" si="2"/>
        <v>4378000</v>
      </c>
      <c r="AI43" s="1137"/>
    </row>
    <row r="44" spans="1:35" s="924" customFormat="1" hidden="1" outlineLevel="2">
      <c r="A44" s="1001"/>
      <c r="B44" s="954" t="s">
        <v>21</v>
      </c>
      <c r="C44" s="959">
        <v>1</v>
      </c>
      <c r="D44" s="956" t="s">
        <v>19</v>
      </c>
      <c r="E44" s="992">
        <v>0</v>
      </c>
      <c r="F44" s="992">
        <v>0</v>
      </c>
      <c r="G44" s="992"/>
      <c r="H44" s="992"/>
      <c r="I44" s="992"/>
      <c r="J44" s="992">
        <v>1936000</v>
      </c>
      <c r="K44" s="1062"/>
      <c r="L44" s="1062"/>
      <c r="M44" s="1062"/>
      <c r="N44" s="992">
        <v>1936000</v>
      </c>
      <c r="O44" s="992">
        <v>4136000</v>
      </c>
      <c r="P44" s="992">
        <v>4378000</v>
      </c>
      <c r="Q44" s="992">
        <v>4378000</v>
      </c>
      <c r="R44" s="992">
        <v>4378000</v>
      </c>
      <c r="S44" s="992">
        <v>4378000</v>
      </c>
      <c r="T44" s="992">
        <v>4378000</v>
      </c>
      <c r="U44" s="1062"/>
      <c r="V44" s="1062"/>
      <c r="W44" s="1062"/>
      <c r="X44" s="1062"/>
      <c r="Y44" s="1062"/>
      <c r="Z44" s="1062"/>
      <c r="AA44" s="1062"/>
      <c r="AB44" s="1062"/>
      <c r="AC44" s="1062"/>
      <c r="AD44" s="992"/>
      <c r="AE44" s="993"/>
      <c r="AF44" s="1101"/>
      <c r="AG44" s="1101"/>
      <c r="AH44" s="1101"/>
      <c r="AI44" s="1138"/>
    </row>
    <row r="45" spans="1:35" s="924" customFormat="1" hidden="1" outlineLevel="2">
      <c r="A45" s="1001"/>
      <c r="B45" s="967" t="s">
        <v>21</v>
      </c>
      <c r="C45" s="968">
        <v>2</v>
      </c>
      <c r="D45" s="969" t="s">
        <v>22</v>
      </c>
      <c r="E45" s="992">
        <v>0</v>
      </c>
      <c r="F45" s="992">
        <v>0</v>
      </c>
      <c r="G45" s="992"/>
      <c r="H45" s="992"/>
      <c r="I45" s="992"/>
      <c r="J45" s="992">
        <v>0</v>
      </c>
      <c r="K45" s="1062"/>
      <c r="L45" s="1062"/>
      <c r="M45" s="1062"/>
      <c r="N45" s="1062"/>
      <c r="O45" s="1062"/>
      <c r="P45" s="1062"/>
      <c r="Q45" s="1062"/>
      <c r="R45" s="1062"/>
      <c r="S45" s="1062"/>
      <c r="T45" s="1062"/>
      <c r="U45" s="1062"/>
      <c r="V45" s="1062"/>
      <c r="W45" s="1062"/>
      <c r="X45" s="1062"/>
      <c r="Y45" s="1062"/>
      <c r="Z45" s="1062"/>
      <c r="AA45" s="1062"/>
      <c r="AB45" s="1062"/>
      <c r="AC45" s="1062"/>
      <c r="AD45" s="992"/>
      <c r="AE45" s="993"/>
      <c r="AF45" s="1101"/>
      <c r="AG45" s="1101"/>
      <c r="AH45" s="1101"/>
      <c r="AI45" s="1138"/>
    </row>
    <row r="46" spans="1:35" s="925" customFormat="1" hidden="1" outlineLevel="1" collapsed="1">
      <c r="A46" s="1006">
        <v>3</v>
      </c>
      <c r="B46" s="962" t="s">
        <v>23</v>
      </c>
      <c r="C46" s="1007"/>
      <c r="D46" s="1008"/>
      <c r="E46" s="1004">
        <v>0</v>
      </c>
      <c r="F46" s="1004">
        <v>0</v>
      </c>
      <c r="G46" s="1004">
        <v>0</v>
      </c>
      <c r="H46" s="1004">
        <v>0</v>
      </c>
      <c r="I46" s="1004">
        <v>0</v>
      </c>
      <c r="J46" s="1004">
        <v>0</v>
      </c>
      <c r="K46" s="1063">
        <v>0</v>
      </c>
      <c r="L46" s="1004">
        <v>1969000</v>
      </c>
      <c r="M46" s="1004">
        <v>1969000</v>
      </c>
      <c r="N46" s="1004">
        <v>5929000</v>
      </c>
      <c r="O46" s="1004">
        <v>5929000</v>
      </c>
      <c r="P46" s="1004">
        <v>5929000</v>
      </c>
      <c r="Q46" s="1004">
        <v>5929000</v>
      </c>
      <c r="R46" s="1004">
        <v>5929000</v>
      </c>
      <c r="S46" s="1004">
        <v>5929000</v>
      </c>
      <c r="T46" s="1004">
        <v>5929000</v>
      </c>
      <c r="U46" s="1004">
        <v>7001500</v>
      </c>
      <c r="V46" s="1004">
        <v>7727500</v>
      </c>
      <c r="W46" s="1004">
        <v>7727500</v>
      </c>
      <c r="X46" s="1004">
        <v>7727500</v>
      </c>
      <c r="Y46" s="1004">
        <v>7727500</v>
      </c>
      <c r="Z46" s="1004">
        <v>7727500</v>
      </c>
      <c r="AA46" s="1004">
        <f>SUM(AA47:AA50)</f>
        <v>9845000</v>
      </c>
      <c r="AB46" s="1004">
        <f>AA46</f>
        <v>9845000</v>
      </c>
      <c r="AC46" s="1004">
        <f>SUM(AC47:AC50)</f>
        <v>10340000</v>
      </c>
      <c r="AD46" s="1004">
        <f>SUM(AD47:AD50)</f>
        <v>10340000</v>
      </c>
      <c r="AE46" s="1004">
        <f>SUM(AE47:AE50)</f>
        <v>10340000</v>
      </c>
      <c r="AF46" s="1004">
        <f>AE46</f>
        <v>10340000</v>
      </c>
      <c r="AG46" s="1004">
        <f>AF46</f>
        <v>10340000</v>
      </c>
      <c r="AH46" s="1004">
        <f>AG46</f>
        <v>10340000</v>
      </c>
      <c r="AI46" s="1137"/>
    </row>
    <row r="47" spans="1:35" s="924" customFormat="1" hidden="1" outlineLevel="2">
      <c r="A47" s="1009"/>
      <c r="B47" s="985" t="s">
        <v>23</v>
      </c>
      <c r="C47" s="959">
        <v>1</v>
      </c>
      <c r="D47" s="956" t="s">
        <v>19</v>
      </c>
      <c r="E47" s="1013">
        <v>0</v>
      </c>
      <c r="F47" s="1013">
        <v>0</v>
      </c>
      <c r="G47" s="1013"/>
      <c r="H47" s="1013"/>
      <c r="I47" s="1013"/>
      <c r="J47" s="1013"/>
      <c r="K47" s="1064"/>
      <c r="L47" s="1013">
        <v>1969000</v>
      </c>
      <c r="M47" s="1064"/>
      <c r="N47" s="1013">
        <v>5929000</v>
      </c>
      <c r="O47" s="1013">
        <v>5929000</v>
      </c>
      <c r="P47" s="1013">
        <v>5929000</v>
      </c>
      <c r="Q47" s="1013">
        <v>5929000</v>
      </c>
      <c r="R47" s="1013">
        <v>5929000</v>
      </c>
      <c r="S47" s="1013">
        <v>5929000</v>
      </c>
      <c r="T47" s="1013">
        <v>5929000</v>
      </c>
      <c r="U47" s="992">
        <v>7001500</v>
      </c>
      <c r="V47" s="1013">
        <v>7727500</v>
      </c>
      <c r="W47" s="1013">
        <v>7727500</v>
      </c>
      <c r="X47" s="1013">
        <v>7727500</v>
      </c>
      <c r="Y47" s="1013">
        <v>7727500</v>
      </c>
      <c r="Z47" s="1013">
        <v>7727500</v>
      </c>
      <c r="AA47" s="1013">
        <v>9845000</v>
      </c>
      <c r="AB47" s="1064"/>
      <c r="AC47" s="1013">
        <v>10340000</v>
      </c>
      <c r="AD47" s="1013">
        <v>10340000</v>
      </c>
      <c r="AE47" s="1013">
        <v>10340000</v>
      </c>
      <c r="AF47" s="1102"/>
      <c r="AG47" s="1102"/>
      <c r="AH47" s="1102"/>
      <c r="AI47" s="1139"/>
    </row>
    <row r="48" spans="1:35" s="924" customFormat="1" hidden="1" outlineLevel="2">
      <c r="A48" s="1009"/>
      <c r="B48" s="985" t="s">
        <v>23</v>
      </c>
      <c r="C48" s="959">
        <v>2</v>
      </c>
      <c r="D48" s="956" t="s">
        <v>24</v>
      </c>
      <c r="E48" s="1013">
        <v>0</v>
      </c>
      <c r="F48" s="1013">
        <v>0</v>
      </c>
      <c r="G48" s="1013"/>
      <c r="H48" s="1013"/>
      <c r="I48" s="1013"/>
      <c r="J48" s="1013"/>
      <c r="K48" s="1064"/>
      <c r="L48" s="1065">
        <v>0</v>
      </c>
      <c r="M48" s="1064"/>
      <c r="N48" s="1064">
        <v>0</v>
      </c>
      <c r="O48" s="1065">
        <v>0</v>
      </c>
      <c r="P48" s="1065">
        <v>0</v>
      </c>
      <c r="Q48" s="1065">
        <v>0</v>
      </c>
      <c r="R48" s="1065">
        <v>0</v>
      </c>
      <c r="S48" s="1065">
        <v>0</v>
      </c>
      <c r="T48" s="1065">
        <v>0</v>
      </c>
      <c r="U48" s="1065">
        <v>0</v>
      </c>
      <c r="V48" s="1065">
        <v>0</v>
      </c>
      <c r="W48" s="1064"/>
      <c r="X48" s="1064"/>
      <c r="Y48" s="1064"/>
      <c r="Z48" s="1065">
        <v>0</v>
      </c>
      <c r="AA48" s="1065">
        <v>0</v>
      </c>
      <c r="AB48" s="1064"/>
      <c r="AC48" s="1065">
        <v>0</v>
      </c>
      <c r="AD48" s="1013"/>
      <c r="AE48" s="1097"/>
      <c r="AF48" s="1102"/>
      <c r="AG48" s="1102"/>
      <c r="AH48" s="1102"/>
      <c r="AI48" s="1139"/>
    </row>
    <row r="49" spans="1:16352" s="924" customFormat="1" hidden="1" outlineLevel="2">
      <c r="A49" s="1009"/>
      <c r="B49" s="985" t="s">
        <v>23</v>
      </c>
      <c r="C49" s="959">
        <v>3</v>
      </c>
      <c r="D49" s="956" t="s">
        <v>26</v>
      </c>
      <c r="E49" s="1013">
        <v>0</v>
      </c>
      <c r="F49" s="1013">
        <v>0</v>
      </c>
      <c r="G49" s="1013"/>
      <c r="H49" s="1013"/>
      <c r="I49" s="1013"/>
      <c r="J49" s="1013"/>
      <c r="K49" s="1064"/>
      <c r="L49" s="1065">
        <v>0</v>
      </c>
      <c r="M49" s="1064"/>
      <c r="N49" s="1064">
        <v>0</v>
      </c>
      <c r="O49" s="1065">
        <v>0</v>
      </c>
      <c r="P49" s="1065">
        <v>0</v>
      </c>
      <c r="Q49" s="1065">
        <v>0</v>
      </c>
      <c r="R49" s="1065">
        <v>0</v>
      </c>
      <c r="S49" s="1065">
        <v>0</v>
      </c>
      <c r="T49" s="1065">
        <v>0</v>
      </c>
      <c r="U49" s="1065">
        <v>0</v>
      </c>
      <c r="V49" s="1065">
        <v>0</v>
      </c>
      <c r="W49" s="1064"/>
      <c r="X49" s="1064"/>
      <c r="Y49" s="1064"/>
      <c r="Z49" s="1065">
        <v>0</v>
      </c>
      <c r="AA49" s="1065">
        <v>0</v>
      </c>
      <c r="AB49" s="1064"/>
      <c r="AC49" s="1065">
        <v>0</v>
      </c>
      <c r="AD49" s="1013"/>
      <c r="AE49" s="1097"/>
      <c r="AF49" s="1102"/>
      <c r="AG49" s="1102"/>
      <c r="AH49" s="1102"/>
      <c r="AI49" s="1139"/>
    </row>
    <row r="50" spans="1:16352" s="924" customFormat="1" hidden="1" outlineLevel="2">
      <c r="A50" s="1009"/>
      <c r="B50" s="985" t="s">
        <v>23</v>
      </c>
      <c r="C50" s="959">
        <v>4</v>
      </c>
      <c r="D50" s="1005" t="s">
        <v>34</v>
      </c>
      <c r="E50" s="1013">
        <v>0</v>
      </c>
      <c r="F50" s="1013">
        <v>0</v>
      </c>
      <c r="G50" s="1013"/>
      <c r="H50" s="1013"/>
      <c r="I50" s="1013"/>
      <c r="J50" s="1013"/>
      <c r="K50" s="1064"/>
      <c r="L50" s="1065">
        <v>0</v>
      </c>
      <c r="M50" s="1064"/>
      <c r="N50" s="1064">
        <v>0</v>
      </c>
      <c r="O50" s="1065">
        <v>0</v>
      </c>
      <c r="P50" s="1065">
        <v>0</v>
      </c>
      <c r="Q50" s="1065">
        <v>0</v>
      </c>
      <c r="R50" s="1065">
        <v>0</v>
      </c>
      <c r="S50" s="1065">
        <v>0</v>
      </c>
      <c r="T50" s="1065">
        <v>0</v>
      </c>
      <c r="U50" s="1065">
        <v>0</v>
      </c>
      <c r="V50" s="1065">
        <v>0</v>
      </c>
      <c r="W50" s="1064"/>
      <c r="X50" s="1064"/>
      <c r="Y50" s="1064"/>
      <c r="Z50" s="1065">
        <v>0</v>
      </c>
      <c r="AA50" s="1065">
        <v>0</v>
      </c>
      <c r="AB50" s="1064"/>
      <c r="AC50" s="1065">
        <v>0</v>
      </c>
      <c r="AD50" s="1013"/>
      <c r="AE50" s="1097"/>
      <c r="AF50" s="1102"/>
      <c r="AG50" s="1102"/>
      <c r="AH50" s="1102"/>
      <c r="AI50" s="1139"/>
    </row>
    <row r="51" spans="1:16352" s="926" customFormat="1" hidden="1" outlineLevel="1" collapsed="1">
      <c r="A51" s="1032">
        <v>4</v>
      </c>
      <c r="B51" s="1033" t="s">
        <v>29</v>
      </c>
      <c r="C51" s="1034"/>
      <c r="D51" s="1035"/>
      <c r="E51" s="1036">
        <v>0</v>
      </c>
      <c r="F51" s="1036">
        <v>0</v>
      </c>
      <c r="G51" s="1036">
        <v>0</v>
      </c>
      <c r="H51" s="1036">
        <v>0</v>
      </c>
      <c r="I51" s="1036">
        <v>0</v>
      </c>
      <c r="J51" s="1036">
        <v>0</v>
      </c>
      <c r="K51" s="1036">
        <v>0</v>
      </c>
      <c r="L51" s="1036">
        <v>0</v>
      </c>
      <c r="M51" s="1066">
        <v>22612718.5</v>
      </c>
      <c r="N51" s="1066">
        <v>22612718.5</v>
      </c>
      <c r="O51" s="1066">
        <v>22612718.5</v>
      </c>
      <c r="P51" s="1066">
        <v>22612718.5</v>
      </c>
      <c r="Q51" s="1066">
        <v>22612718.5</v>
      </c>
      <c r="R51" s="1036">
        <v>52127258.5</v>
      </c>
      <c r="S51" s="1036">
        <v>55399690.5</v>
      </c>
      <c r="T51" s="1036">
        <v>55399690.5</v>
      </c>
      <c r="U51" s="1036">
        <v>55399690.5</v>
      </c>
      <c r="V51" s="1036">
        <v>55399690.5</v>
      </c>
      <c r="W51" s="1036">
        <v>55399690.5</v>
      </c>
      <c r="X51" s="1036">
        <v>61708701.5</v>
      </c>
      <c r="Y51" s="1036">
        <v>61708701.5</v>
      </c>
      <c r="Z51" s="1036">
        <v>61708701.5</v>
      </c>
      <c r="AA51" s="1036">
        <v>61907326.5</v>
      </c>
      <c r="AB51" s="1036">
        <f>SUM(AB52)</f>
        <v>61907326.5</v>
      </c>
      <c r="AC51" s="1036">
        <f>SUM(AC52)</f>
        <v>62678445.5</v>
      </c>
      <c r="AD51" s="1036">
        <f>SUM(AD52)</f>
        <v>64556870.5</v>
      </c>
      <c r="AE51" s="1036">
        <f>SUM(AE52)</f>
        <v>64643130.5</v>
      </c>
      <c r="AF51" s="1036">
        <f>SUM(AF52)</f>
        <v>66095930.5</v>
      </c>
      <c r="AG51" s="1036">
        <f>AF51</f>
        <v>66095930.5</v>
      </c>
      <c r="AH51" s="1036">
        <f>SUM(AH52)</f>
        <v>67982868</v>
      </c>
      <c r="AI51" s="1140"/>
      <c r="AJ51" s="932"/>
      <c r="AK51" s="932"/>
      <c r="AL51" s="932"/>
      <c r="AM51" s="932"/>
      <c r="AN51" s="932"/>
      <c r="AO51" s="932"/>
      <c r="AP51" s="932"/>
      <c r="AQ51" s="932"/>
      <c r="AR51" s="932"/>
      <c r="AS51" s="932"/>
      <c r="AT51" s="932"/>
      <c r="AU51" s="932"/>
      <c r="AV51" s="932"/>
      <c r="AW51" s="932"/>
      <c r="AX51" s="932"/>
      <c r="AY51" s="932"/>
      <c r="AZ51" s="932"/>
      <c r="BA51" s="932"/>
      <c r="BB51" s="932"/>
      <c r="BC51" s="932"/>
      <c r="BD51" s="932"/>
      <c r="BE51" s="932"/>
      <c r="BF51" s="932"/>
      <c r="BG51" s="932"/>
      <c r="BH51" s="932"/>
      <c r="BI51" s="932"/>
      <c r="BJ51" s="932"/>
      <c r="BK51" s="932"/>
      <c r="BL51" s="932"/>
      <c r="BM51" s="932"/>
      <c r="BN51" s="932"/>
      <c r="BO51" s="932"/>
      <c r="BP51" s="932"/>
      <c r="BQ51" s="932"/>
      <c r="BR51" s="932"/>
      <c r="BS51" s="932"/>
      <c r="BT51" s="932"/>
      <c r="BU51" s="932"/>
      <c r="BV51" s="932"/>
      <c r="BW51" s="932"/>
      <c r="BX51" s="932"/>
      <c r="BY51" s="932"/>
      <c r="BZ51" s="932"/>
      <c r="CA51" s="932"/>
      <c r="CB51" s="932"/>
      <c r="CC51" s="932"/>
      <c r="CD51" s="932"/>
      <c r="CE51" s="932"/>
      <c r="CF51" s="932"/>
      <c r="CG51" s="932"/>
      <c r="CH51" s="932"/>
      <c r="CI51" s="932"/>
      <c r="CJ51" s="932"/>
      <c r="CK51" s="932"/>
      <c r="CL51" s="932"/>
      <c r="CM51" s="932"/>
      <c r="CN51" s="932"/>
      <c r="CO51" s="932"/>
      <c r="CP51" s="932"/>
      <c r="CQ51" s="932"/>
      <c r="CR51" s="932"/>
      <c r="CS51" s="932"/>
      <c r="CT51" s="932"/>
      <c r="CU51" s="932"/>
      <c r="CV51" s="932"/>
      <c r="CW51" s="932"/>
      <c r="CX51" s="932"/>
      <c r="CY51" s="932"/>
      <c r="CZ51" s="932"/>
      <c r="DA51" s="932"/>
      <c r="DB51" s="932"/>
      <c r="DC51" s="932"/>
      <c r="DD51" s="932"/>
      <c r="DE51" s="932"/>
      <c r="DF51" s="932"/>
      <c r="DG51" s="932"/>
      <c r="DH51" s="932"/>
      <c r="DI51" s="932"/>
      <c r="DJ51" s="932"/>
      <c r="DK51" s="932"/>
      <c r="DL51" s="932"/>
      <c r="DM51" s="932"/>
      <c r="DN51" s="932"/>
      <c r="DO51" s="932"/>
      <c r="DP51" s="932"/>
      <c r="DQ51" s="932"/>
      <c r="DR51" s="932"/>
      <c r="DS51" s="932"/>
      <c r="DT51" s="932"/>
      <c r="DU51" s="932"/>
      <c r="DV51" s="932"/>
      <c r="DW51" s="932"/>
      <c r="DX51" s="932"/>
      <c r="DY51" s="932"/>
      <c r="DZ51" s="932"/>
      <c r="EA51" s="932"/>
      <c r="EB51" s="932"/>
      <c r="EC51" s="932"/>
      <c r="ED51" s="932"/>
      <c r="EE51" s="932"/>
      <c r="EF51" s="932"/>
      <c r="EG51" s="932"/>
      <c r="EH51" s="932"/>
      <c r="EI51" s="932"/>
      <c r="EJ51" s="932"/>
      <c r="EK51" s="932"/>
      <c r="EL51" s="932"/>
      <c r="EM51" s="932"/>
      <c r="EN51" s="932"/>
      <c r="EO51" s="932"/>
      <c r="EP51" s="932"/>
      <c r="EQ51" s="932"/>
      <c r="ER51" s="932"/>
      <c r="ES51" s="932"/>
      <c r="ET51" s="932"/>
      <c r="EU51" s="932"/>
      <c r="EV51" s="932"/>
      <c r="EW51" s="932"/>
      <c r="EX51" s="932"/>
      <c r="EY51" s="932"/>
      <c r="EZ51" s="932"/>
      <c r="FA51" s="932"/>
      <c r="FB51" s="932"/>
      <c r="FC51" s="932"/>
      <c r="FD51" s="932"/>
      <c r="FE51" s="932"/>
      <c r="FF51" s="932"/>
      <c r="FG51" s="932"/>
      <c r="FH51" s="932"/>
      <c r="FI51" s="932"/>
      <c r="FJ51" s="932"/>
      <c r="FK51" s="932"/>
      <c r="FL51" s="932"/>
      <c r="FM51" s="932"/>
      <c r="FN51" s="932"/>
      <c r="FO51" s="932"/>
      <c r="FP51" s="932"/>
      <c r="FQ51" s="932"/>
      <c r="FR51" s="932"/>
      <c r="FS51" s="932"/>
      <c r="FT51" s="932"/>
      <c r="FU51" s="932"/>
      <c r="FV51" s="932"/>
      <c r="FW51" s="932"/>
      <c r="FX51" s="932"/>
      <c r="FY51" s="932"/>
      <c r="FZ51" s="932"/>
      <c r="GA51" s="932"/>
      <c r="GB51" s="932"/>
      <c r="GC51" s="932"/>
      <c r="GD51" s="932"/>
      <c r="GE51" s="932"/>
      <c r="GF51" s="932"/>
      <c r="GG51" s="932"/>
      <c r="GH51" s="932"/>
      <c r="GI51" s="932"/>
      <c r="GJ51" s="932"/>
      <c r="GK51" s="932"/>
      <c r="GL51" s="932"/>
      <c r="GM51" s="932"/>
      <c r="GN51" s="932"/>
      <c r="GO51" s="932"/>
      <c r="GP51" s="932"/>
      <c r="GQ51" s="932"/>
      <c r="GR51" s="932"/>
      <c r="GS51" s="932"/>
      <c r="GT51" s="932"/>
      <c r="GU51" s="932"/>
      <c r="GV51" s="932"/>
      <c r="GW51" s="932"/>
      <c r="GX51" s="932"/>
      <c r="GY51" s="932"/>
      <c r="GZ51" s="932"/>
      <c r="HA51" s="932"/>
      <c r="HB51" s="932"/>
      <c r="HC51" s="932"/>
      <c r="HD51" s="932"/>
      <c r="HE51" s="932"/>
      <c r="HF51" s="932"/>
      <c r="HG51" s="932"/>
      <c r="HH51" s="932"/>
      <c r="HI51" s="932"/>
      <c r="HJ51" s="932"/>
      <c r="HK51" s="932"/>
      <c r="HL51" s="932"/>
      <c r="HM51" s="932"/>
      <c r="HN51" s="932"/>
      <c r="HO51" s="932"/>
      <c r="HP51" s="932"/>
      <c r="HQ51" s="932"/>
      <c r="HR51" s="932"/>
      <c r="HS51" s="932"/>
      <c r="HT51" s="932"/>
      <c r="HU51" s="932"/>
      <c r="HV51" s="932"/>
      <c r="HW51" s="932"/>
      <c r="HX51" s="932"/>
      <c r="HY51" s="932"/>
      <c r="HZ51" s="932"/>
      <c r="IA51" s="932"/>
      <c r="IB51" s="932"/>
      <c r="IC51" s="932"/>
      <c r="ID51" s="932"/>
      <c r="IE51" s="932"/>
      <c r="IF51" s="932"/>
      <c r="IG51" s="932"/>
      <c r="IH51" s="932"/>
      <c r="II51" s="932"/>
      <c r="IJ51" s="932"/>
      <c r="IK51" s="932"/>
      <c r="IL51" s="932"/>
      <c r="IM51" s="932"/>
      <c r="IN51" s="932"/>
      <c r="IO51" s="932"/>
      <c r="IP51" s="932"/>
      <c r="IQ51" s="932"/>
      <c r="IR51" s="932"/>
      <c r="IS51" s="932"/>
      <c r="IT51" s="932"/>
      <c r="IU51" s="932"/>
      <c r="IV51" s="932"/>
      <c r="IW51" s="932"/>
      <c r="IX51" s="932"/>
      <c r="IY51" s="932"/>
      <c r="IZ51" s="932"/>
      <c r="JA51" s="932"/>
      <c r="JB51" s="932"/>
      <c r="JC51" s="932"/>
      <c r="JD51" s="932"/>
      <c r="JE51" s="932"/>
      <c r="JF51" s="932"/>
      <c r="JG51" s="932"/>
      <c r="JH51" s="932"/>
      <c r="JI51" s="932"/>
      <c r="JJ51" s="932"/>
      <c r="JK51" s="932"/>
      <c r="JL51" s="932"/>
      <c r="JM51" s="932"/>
      <c r="JN51" s="932"/>
      <c r="JO51" s="932"/>
      <c r="JP51" s="932"/>
      <c r="JQ51" s="932"/>
      <c r="JR51" s="932"/>
      <c r="JS51" s="932"/>
      <c r="JT51" s="932"/>
      <c r="JU51" s="932"/>
      <c r="JV51" s="932"/>
      <c r="JW51" s="932"/>
      <c r="JX51" s="932"/>
      <c r="JY51" s="932"/>
      <c r="JZ51" s="932"/>
      <c r="KA51" s="932"/>
      <c r="KB51" s="932"/>
      <c r="KC51" s="932"/>
      <c r="KD51" s="932"/>
      <c r="KE51" s="932"/>
      <c r="KF51" s="932"/>
      <c r="KG51" s="932"/>
      <c r="KH51" s="932"/>
      <c r="KI51" s="932"/>
      <c r="KJ51" s="932"/>
      <c r="KK51" s="932"/>
      <c r="KL51" s="932"/>
      <c r="KM51" s="932"/>
      <c r="KN51" s="932"/>
      <c r="KO51" s="932"/>
      <c r="KP51" s="932"/>
      <c r="KQ51" s="932"/>
      <c r="KR51" s="932"/>
      <c r="KS51" s="932"/>
      <c r="KT51" s="932"/>
      <c r="KU51" s="932"/>
      <c r="KV51" s="932"/>
      <c r="KW51" s="932"/>
      <c r="KX51" s="932"/>
      <c r="KY51" s="932"/>
      <c r="KZ51" s="932"/>
      <c r="LA51" s="932"/>
      <c r="LB51" s="932"/>
      <c r="LC51" s="932"/>
      <c r="LD51" s="932"/>
      <c r="LE51" s="932"/>
      <c r="LF51" s="932"/>
      <c r="LG51" s="932"/>
      <c r="LH51" s="932"/>
      <c r="LI51" s="932"/>
      <c r="LJ51" s="932"/>
      <c r="LK51" s="932"/>
      <c r="LL51" s="932"/>
      <c r="LM51" s="932"/>
      <c r="LN51" s="932"/>
      <c r="LO51" s="932"/>
      <c r="LP51" s="932"/>
      <c r="LQ51" s="932"/>
      <c r="LR51" s="932"/>
      <c r="LS51" s="932"/>
      <c r="LT51" s="932"/>
      <c r="LU51" s="932"/>
      <c r="LV51" s="932"/>
      <c r="LW51" s="932"/>
      <c r="LX51" s="932"/>
      <c r="LY51" s="932"/>
      <c r="LZ51" s="932"/>
      <c r="MA51" s="932"/>
      <c r="MB51" s="932"/>
      <c r="MC51" s="932"/>
      <c r="MD51" s="932"/>
      <c r="ME51" s="932"/>
      <c r="MF51" s="932"/>
      <c r="MG51" s="932"/>
      <c r="MH51" s="932"/>
      <c r="MI51" s="932"/>
      <c r="MJ51" s="932"/>
      <c r="MK51" s="932"/>
      <c r="ML51" s="932"/>
      <c r="MM51" s="932"/>
      <c r="MN51" s="932"/>
      <c r="MO51" s="932"/>
      <c r="MP51" s="932"/>
      <c r="MQ51" s="932"/>
      <c r="MR51" s="932"/>
      <c r="MS51" s="932"/>
      <c r="MT51" s="932"/>
      <c r="MU51" s="932"/>
      <c r="MV51" s="932"/>
      <c r="MW51" s="932"/>
      <c r="MX51" s="932"/>
      <c r="MY51" s="932"/>
      <c r="MZ51" s="932"/>
      <c r="NA51" s="932"/>
      <c r="NB51" s="932"/>
      <c r="NC51" s="932"/>
      <c r="ND51" s="932"/>
      <c r="NE51" s="932"/>
      <c r="NF51" s="932"/>
      <c r="NG51" s="932"/>
      <c r="NH51" s="932"/>
      <c r="NI51" s="932"/>
      <c r="NJ51" s="932"/>
      <c r="NK51" s="932"/>
      <c r="NL51" s="932"/>
      <c r="NM51" s="932"/>
      <c r="NN51" s="932"/>
      <c r="NO51" s="932"/>
      <c r="NP51" s="932"/>
      <c r="NQ51" s="932"/>
      <c r="NR51" s="932"/>
      <c r="NS51" s="932"/>
      <c r="NT51" s="932"/>
      <c r="NU51" s="932"/>
      <c r="NV51" s="932"/>
      <c r="NW51" s="932"/>
      <c r="NX51" s="932"/>
      <c r="NY51" s="932"/>
      <c r="NZ51" s="932"/>
      <c r="OA51" s="932"/>
      <c r="OB51" s="932"/>
      <c r="OC51" s="932"/>
      <c r="OD51" s="932"/>
      <c r="OE51" s="932"/>
      <c r="OF51" s="932"/>
      <c r="OG51" s="932"/>
      <c r="OH51" s="932"/>
      <c r="OI51" s="932"/>
      <c r="OJ51" s="932"/>
      <c r="OK51" s="932"/>
      <c r="OL51" s="932"/>
      <c r="OM51" s="932"/>
      <c r="ON51" s="932"/>
      <c r="OO51" s="932"/>
      <c r="OP51" s="932"/>
      <c r="OQ51" s="932"/>
      <c r="OR51" s="932"/>
      <c r="OS51" s="932"/>
      <c r="OT51" s="932"/>
      <c r="OU51" s="932"/>
      <c r="OV51" s="932"/>
      <c r="OW51" s="932"/>
      <c r="OX51" s="932"/>
      <c r="OY51" s="932"/>
      <c r="OZ51" s="932"/>
      <c r="PA51" s="932"/>
      <c r="PB51" s="932"/>
      <c r="PC51" s="932"/>
      <c r="PD51" s="932"/>
      <c r="PE51" s="932"/>
      <c r="PF51" s="932"/>
      <c r="PG51" s="932"/>
      <c r="PH51" s="932"/>
      <c r="PI51" s="932"/>
      <c r="PJ51" s="932"/>
      <c r="PK51" s="932"/>
      <c r="PL51" s="932"/>
      <c r="PM51" s="932"/>
      <c r="PN51" s="932"/>
      <c r="PO51" s="932"/>
      <c r="PP51" s="932"/>
      <c r="PQ51" s="932"/>
      <c r="PR51" s="932"/>
      <c r="PS51" s="932"/>
      <c r="PT51" s="932"/>
      <c r="PU51" s="932"/>
      <c r="PV51" s="932"/>
      <c r="PW51" s="932"/>
      <c r="PX51" s="932"/>
      <c r="PY51" s="932"/>
      <c r="PZ51" s="932"/>
      <c r="QA51" s="932"/>
      <c r="QB51" s="932"/>
      <c r="QC51" s="932"/>
      <c r="QD51" s="932"/>
      <c r="QE51" s="932"/>
      <c r="QF51" s="932"/>
      <c r="QG51" s="932"/>
      <c r="QH51" s="932"/>
      <c r="QI51" s="932"/>
      <c r="QJ51" s="932"/>
      <c r="QK51" s="932"/>
      <c r="QL51" s="932"/>
      <c r="QM51" s="932"/>
      <c r="QN51" s="932"/>
      <c r="QO51" s="932"/>
      <c r="QP51" s="932"/>
      <c r="QQ51" s="932"/>
      <c r="QR51" s="932"/>
      <c r="QS51" s="932"/>
      <c r="QT51" s="932"/>
      <c r="QU51" s="932"/>
      <c r="QV51" s="932"/>
      <c r="QW51" s="932"/>
      <c r="QX51" s="932"/>
      <c r="QY51" s="932"/>
      <c r="QZ51" s="932"/>
      <c r="RA51" s="932"/>
      <c r="RB51" s="932"/>
      <c r="RC51" s="932"/>
      <c r="RD51" s="932"/>
      <c r="RE51" s="932"/>
      <c r="RF51" s="932"/>
      <c r="RG51" s="932"/>
      <c r="RH51" s="932"/>
      <c r="RI51" s="932"/>
      <c r="RJ51" s="932"/>
      <c r="RK51" s="932"/>
      <c r="RL51" s="932"/>
      <c r="RM51" s="932"/>
      <c r="RN51" s="932"/>
      <c r="RO51" s="932"/>
      <c r="RP51" s="932"/>
      <c r="RQ51" s="932"/>
      <c r="RR51" s="932"/>
      <c r="RS51" s="932"/>
      <c r="RT51" s="932"/>
      <c r="RU51" s="932"/>
      <c r="RV51" s="932"/>
      <c r="RW51" s="932"/>
      <c r="RX51" s="932"/>
      <c r="RY51" s="932"/>
      <c r="RZ51" s="932"/>
      <c r="SA51" s="932"/>
      <c r="SB51" s="932"/>
      <c r="SC51" s="932"/>
      <c r="SD51" s="932"/>
      <c r="SE51" s="932"/>
      <c r="SF51" s="932"/>
      <c r="SG51" s="932"/>
      <c r="SH51" s="932"/>
      <c r="SI51" s="932"/>
      <c r="SJ51" s="932"/>
      <c r="SK51" s="932"/>
      <c r="SL51" s="932"/>
      <c r="SM51" s="932"/>
      <c r="SN51" s="932"/>
      <c r="SO51" s="932"/>
      <c r="SP51" s="932"/>
      <c r="SQ51" s="932"/>
      <c r="SR51" s="932"/>
      <c r="SS51" s="932"/>
      <c r="ST51" s="932"/>
      <c r="SU51" s="932"/>
      <c r="SV51" s="932"/>
      <c r="SW51" s="932"/>
      <c r="SX51" s="932"/>
      <c r="SY51" s="932"/>
      <c r="SZ51" s="932"/>
      <c r="TA51" s="932"/>
      <c r="TB51" s="932"/>
      <c r="TC51" s="932"/>
      <c r="TD51" s="932"/>
      <c r="TE51" s="932"/>
      <c r="TF51" s="932"/>
      <c r="TG51" s="932"/>
      <c r="TH51" s="932"/>
      <c r="TI51" s="932"/>
      <c r="TJ51" s="932"/>
      <c r="TK51" s="932"/>
      <c r="TL51" s="932"/>
      <c r="TM51" s="932"/>
      <c r="TN51" s="932"/>
      <c r="TO51" s="932"/>
      <c r="TP51" s="932"/>
      <c r="TQ51" s="932"/>
      <c r="TR51" s="932"/>
      <c r="TS51" s="932"/>
      <c r="TT51" s="932"/>
      <c r="TU51" s="932"/>
      <c r="TV51" s="932"/>
      <c r="TW51" s="932"/>
      <c r="TX51" s="932"/>
      <c r="TY51" s="932"/>
      <c r="TZ51" s="932"/>
      <c r="UA51" s="932"/>
      <c r="UB51" s="932"/>
      <c r="UC51" s="932"/>
      <c r="UD51" s="932"/>
      <c r="UE51" s="932"/>
      <c r="UF51" s="932"/>
      <c r="UG51" s="932"/>
      <c r="UH51" s="932"/>
      <c r="UI51" s="932"/>
      <c r="UJ51" s="932"/>
      <c r="UK51" s="932"/>
      <c r="UL51" s="932"/>
      <c r="UM51" s="932"/>
      <c r="UN51" s="932"/>
      <c r="UO51" s="932"/>
      <c r="UP51" s="932"/>
      <c r="UQ51" s="932"/>
      <c r="UR51" s="932"/>
      <c r="US51" s="932"/>
      <c r="UT51" s="932"/>
      <c r="UU51" s="932"/>
      <c r="UV51" s="932"/>
      <c r="UW51" s="932"/>
      <c r="UX51" s="932"/>
      <c r="UY51" s="932"/>
      <c r="UZ51" s="932"/>
      <c r="VA51" s="932"/>
      <c r="VB51" s="932"/>
      <c r="VC51" s="932"/>
      <c r="VD51" s="932"/>
      <c r="VE51" s="932"/>
      <c r="VF51" s="932"/>
      <c r="VG51" s="932"/>
      <c r="VH51" s="932"/>
      <c r="VI51" s="932"/>
      <c r="VJ51" s="932"/>
      <c r="VK51" s="932"/>
      <c r="VL51" s="932"/>
      <c r="VM51" s="932"/>
      <c r="VN51" s="932"/>
      <c r="VO51" s="932"/>
      <c r="VP51" s="932"/>
      <c r="VQ51" s="932"/>
      <c r="VR51" s="932"/>
      <c r="VS51" s="932"/>
      <c r="VT51" s="932"/>
      <c r="VU51" s="932"/>
      <c r="VV51" s="932"/>
      <c r="VW51" s="932"/>
      <c r="VX51" s="932"/>
      <c r="VY51" s="932"/>
      <c r="VZ51" s="932"/>
      <c r="WA51" s="932"/>
      <c r="WB51" s="932"/>
      <c r="WC51" s="932"/>
      <c r="WD51" s="932"/>
      <c r="WE51" s="932"/>
      <c r="WF51" s="932"/>
      <c r="WG51" s="932"/>
      <c r="WH51" s="932"/>
      <c r="WI51" s="932"/>
      <c r="WJ51" s="932"/>
      <c r="WK51" s="932"/>
      <c r="WL51" s="932"/>
      <c r="WM51" s="932"/>
      <c r="WN51" s="932"/>
      <c r="WO51" s="932"/>
      <c r="WP51" s="932"/>
      <c r="WQ51" s="932"/>
      <c r="WR51" s="932"/>
      <c r="WS51" s="932"/>
      <c r="WT51" s="932"/>
      <c r="WU51" s="932"/>
      <c r="WV51" s="932"/>
      <c r="WW51" s="932"/>
      <c r="WX51" s="932"/>
      <c r="WY51" s="932"/>
      <c r="WZ51" s="932"/>
      <c r="XA51" s="932"/>
      <c r="XB51" s="932"/>
      <c r="XC51" s="932"/>
      <c r="XD51" s="932"/>
      <c r="XE51" s="932"/>
      <c r="XF51" s="932"/>
      <c r="XG51" s="932"/>
      <c r="XH51" s="932"/>
      <c r="XI51" s="932"/>
      <c r="XJ51" s="932"/>
      <c r="XK51" s="932"/>
      <c r="XL51" s="932"/>
      <c r="XM51" s="932"/>
      <c r="XN51" s="932"/>
      <c r="XO51" s="932"/>
      <c r="XP51" s="932"/>
      <c r="XQ51" s="932"/>
      <c r="XR51" s="932"/>
      <c r="XS51" s="932"/>
      <c r="XT51" s="932"/>
      <c r="XU51" s="932"/>
      <c r="XV51" s="932"/>
      <c r="XW51" s="932"/>
      <c r="XX51" s="932"/>
      <c r="XY51" s="932"/>
      <c r="XZ51" s="932"/>
      <c r="YA51" s="932"/>
      <c r="YB51" s="932"/>
      <c r="YC51" s="932"/>
      <c r="YD51" s="932"/>
      <c r="YE51" s="932"/>
      <c r="YF51" s="932"/>
      <c r="YG51" s="932"/>
      <c r="YH51" s="932"/>
      <c r="YI51" s="932"/>
      <c r="YJ51" s="932"/>
      <c r="YK51" s="932"/>
      <c r="YL51" s="932"/>
      <c r="YM51" s="932"/>
      <c r="YN51" s="932"/>
      <c r="YO51" s="932"/>
      <c r="YP51" s="932"/>
      <c r="YQ51" s="932"/>
      <c r="YR51" s="932"/>
      <c r="YS51" s="932"/>
      <c r="YT51" s="932"/>
      <c r="YU51" s="932"/>
      <c r="YV51" s="932"/>
      <c r="YW51" s="932"/>
      <c r="YX51" s="932"/>
      <c r="YY51" s="932"/>
      <c r="YZ51" s="932"/>
      <c r="ZA51" s="932"/>
      <c r="ZB51" s="932"/>
      <c r="ZC51" s="932"/>
      <c r="ZD51" s="932"/>
      <c r="ZE51" s="932"/>
      <c r="ZF51" s="932"/>
      <c r="ZG51" s="932"/>
      <c r="ZH51" s="932"/>
      <c r="ZI51" s="932"/>
      <c r="ZJ51" s="932"/>
      <c r="ZK51" s="932"/>
      <c r="ZL51" s="932"/>
      <c r="ZM51" s="932"/>
      <c r="ZN51" s="932"/>
      <c r="ZO51" s="932"/>
      <c r="ZP51" s="932"/>
      <c r="ZQ51" s="932"/>
      <c r="ZR51" s="932"/>
      <c r="ZS51" s="932"/>
      <c r="ZT51" s="932"/>
      <c r="ZU51" s="932"/>
      <c r="ZV51" s="932"/>
      <c r="ZW51" s="932"/>
      <c r="ZX51" s="932"/>
      <c r="ZY51" s="932"/>
      <c r="ZZ51" s="932"/>
      <c r="AAA51" s="932"/>
      <c r="AAB51" s="932"/>
      <c r="AAC51" s="932"/>
      <c r="AAD51" s="932"/>
      <c r="AAE51" s="932"/>
      <c r="AAF51" s="932"/>
      <c r="AAG51" s="932"/>
      <c r="AAH51" s="932"/>
      <c r="AAI51" s="932"/>
      <c r="AAJ51" s="932"/>
      <c r="AAK51" s="932"/>
      <c r="AAL51" s="932"/>
      <c r="AAM51" s="932"/>
      <c r="AAN51" s="932"/>
      <c r="AAO51" s="932"/>
      <c r="AAP51" s="932"/>
      <c r="AAQ51" s="932"/>
      <c r="AAR51" s="932"/>
      <c r="AAS51" s="932"/>
      <c r="AAT51" s="932"/>
      <c r="AAU51" s="932"/>
      <c r="AAV51" s="932"/>
      <c r="AAW51" s="932"/>
      <c r="AAX51" s="932"/>
      <c r="AAY51" s="932"/>
      <c r="AAZ51" s="932"/>
      <c r="ABA51" s="932"/>
      <c r="ABB51" s="932"/>
      <c r="ABC51" s="932"/>
      <c r="ABD51" s="932"/>
      <c r="ABE51" s="932"/>
      <c r="ABF51" s="932"/>
      <c r="ABG51" s="932"/>
      <c r="ABH51" s="932"/>
      <c r="ABI51" s="932"/>
      <c r="ABJ51" s="932"/>
      <c r="ABK51" s="932"/>
      <c r="ABL51" s="932"/>
      <c r="ABM51" s="932"/>
      <c r="ABN51" s="932"/>
      <c r="ABO51" s="932"/>
      <c r="ABP51" s="932"/>
      <c r="ABQ51" s="932"/>
      <c r="ABR51" s="932"/>
      <c r="ABS51" s="932"/>
      <c r="ABT51" s="932"/>
      <c r="ABU51" s="932"/>
      <c r="ABV51" s="932"/>
      <c r="ABW51" s="932"/>
      <c r="ABX51" s="932"/>
      <c r="ABY51" s="932"/>
      <c r="ABZ51" s="932"/>
      <c r="ACA51" s="932"/>
      <c r="ACB51" s="932"/>
      <c r="ACC51" s="932"/>
      <c r="ACD51" s="932"/>
      <c r="ACE51" s="932"/>
      <c r="ACF51" s="932"/>
      <c r="ACG51" s="932"/>
      <c r="ACH51" s="932"/>
      <c r="ACI51" s="932"/>
      <c r="ACJ51" s="932"/>
      <c r="ACK51" s="932"/>
      <c r="ACL51" s="932"/>
      <c r="ACM51" s="932"/>
      <c r="ACN51" s="932"/>
      <c r="ACO51" s="932"/>
      <c r="ACP51" s="932"/>
      <c r="ACQ51" s="932"/>
      <c r="ACR51" s="932"/>
      <c r="ACS51" s="932"/>
      <c r="ACT51" s="932"/>
      <c r="ACU51" s="932"/>
      <c r="ACV51" s="932"/>
      <c r="ACW51" s="932"/>
      <c r="ACX51" s="932"/>
      <c r="ACY51" s="932"/>
      <c r="ACZ51" s="932"/>
      <c r="ADA51" s="932"/>
      <c r="ADB51" s="932"/>
      <c r="ADC51" s="932"/>
      <c r="ADD51" s="932"/>
      <c r="ADE51" s="932"/>
      <c r="ADF51" s="932"/>
      <c r="ADG51" s="932"/>
      <c r="ADH51" s="932"/>
      <c r="ADI51" s="932"/>
      <c r="ADJ51" s="932"/>
      <c r="ADK51" s="932"/>
      <c r="ADL51" s="932"/>
      <c r="ADM51" s="932"/>
      <c r="ADN51" s="932"/>
      <c r="ADO51" s="932"/>
      <c r="ADP51" s="932"/>
      <c r="ADQ51" s="932"/>
      <c r="ADR51" s="932"/>
      <c r="ADS51" s="932"/>
      <c r="ADT51" s="932"/>
      <c r="ADU51" s="932"/>
      <c r="ADV51" s="932"/>
      <c r="ADW51" s="932"/>
      <c r="ADX51" s="932"/>
      <c r="ADY51" s="932"/>
      <c r="ADZ51" s="932"/>
      <c r="AEA51" s="932"/>
      <c r="AEB51" s="932"/>
      <c r="AEC51" s="932"/>
      <c r="AED51" s="932"/>
      <c r="AEE51" s="932"/>
      <c r="AEF51" s="932"/>
      <c r="AEG51" s="932"/>
      <c r="AEH51" s="932"/>
      <c r="AEI51" s="932"/>
      <c r="AEJ51" s="932"/>
      <c r="AEK51" s="932"/>
      <c r="AEL51" s="932"/>
      <c r="AEM51" s="932"/>
      <c r="AEN51" s="932"/>
      <c r="AEO51" s="932"/>
      <c r="AEP51" s="932"/>
      <c r="AEQ51" s="932"/>
      <c r="AER51" s="932"/>
      <c r="AES51" s="932"/>
      <c r="AET51" s="932"/>
      <c r="AEU51" s="932"/>
      <c r="AEV51" s="932"/>
      <c r="AEW51" s="932"/>
      <c r="AEX51" s="932"/>
      <c r="AEY51" s="932"/>
      <c r="AEZ51" s="932"/>
      <c r="AFA51" s="932"/>
      <c r="AFB51" s="932"/>
      <c r="AFC51" s="932"/>
      <c r="AFD51" s="932"/>
      <c r="AFE51" s="932"/>
      <c r="AFF51" s="932"/>
      <c r="AFG51" s="932"/>
      <c r="AFH51" s="932"/>
      <c r="AFI51" s="932"/>
      <c r="AFJ51" s="932"/>
      <c r="AFK51" s="932"/>
      <c r="AFL51" s="932"/>
      <c r="AFM51" s="932"/>
      <c r="AFN51" s="932"/>
      <c r="AFO51" s="932"/>
      <c r="AFP51" s="932"/>
      <c r="AFQ51" s="932"/>
      <c r="AFR51" s="932"/>
      <c r="AFS51" s="932"/>
      <c r="AFT51" s="932"/>
      <c r="AFU51" s="932"/>
      <c r="AFV51" s="932"/>
      <c r="AFW51" s="932"/>
      <c r="AFX51" s="932"/>
      <c r="AFY51" s="932"/>
      <c r="AFZ51" s="932"/>
      <c r="AGA51" s="932"/>
      <c r="AGB51" s="932"/>
      <c r="AGC51" s="932"/>
      <c r="AGD51" s="932"/>
      <c r="AGE51" s="932"/>
      <c r="AGF51" s="932"/>
      <c r="AGG51" s="932"/>
      <c r="AGH51" s="932"/>
      <c r="AGI51" s="932"/>
      <c r="AGJ51" s="932"/>
      <c r="AGK51" s="932"/>
      <c r="AGL51" s="932"/>
      <c r="AGM51" s="932"/>
      <c r="AGN51" s="932"/>
      <c r="AGO51" s="932"/>
      <c r="AGP51" s="932"/>
      <c r="AGQ51" s="932"/>
      <c r="AGR51" s="932"/>
      <c r="AGS51" s="932"/>
      <c r="AGT51" s="932"/>
      <c r="AGU51" s="932"/>
      <c r="AGV51" s="932"/>
      <c r="AGW51" s="932"/>
      <c r="AGX51" s="932"/>
      <c r="AGY51" s="932"/>
      <c r="AGZ51" s="932"/>
      <c r="AHA51" s="932"/>
      <c r="AHB51" s="932"/>
      <c r="AHC51" s="932"/>
      <c r="AHD51" s="932"/>
      <c r="AHE51" s="932"/>
      <c r="AHF51" s="932"/>
      <c r="AHG51" s="932"/>
      <c r="AHH51" s="932"/>
      <c r="AHI51" s="932"/>
      <c r="AHJ51" s="932"/>
      <c r="AHK51" s="932"/>
      <c r="AHL51" s="932"/>
      <c r="AHM51" s="932"/>
      <c r="AHN51" s="932"/>
      <c r="AHO51" s="932"/>
      <c r="AHP51" s="932"/>
      <c r="AHQ51" s="932"/>
      <c r="AHR51" s="932"/>
      <c r="AHS51" s="932"/>
      <c r="AHT51" s="932"/>
      <c r="AHU51" s="932"/>
      <c r="AHV51" s="932"/>
      <c r="AHW51" s="932"/>
      <c r="AHX51" s="932"/>
      <c r="AHY51" s="932"/>
      <c r="AHZ51" s="932"/>
      <c r="AIA51" s="932"/>
      <c r="AIB51" s="932"/>
      <c r="AIC51" s="932"/>
      <c r="AID51" s="932"/>
      <c r="AIE51" s="932"/>
      <c r="AIF51" s="932"/>
      <c r="AIG51" s="932"/>
      <c r="AIH51" s="932"/>
      <c r="AII51" s="932"/>
      <c r="AIJ51" s="932"/>
      <c r="AIK51" s="932"/>
      <c r="AIL51" s="932"/>
      <c r="AIM51" s="932"/>
      <c r="AIN51" s="932"/>
      <c r="AIO51" s="932"/>
      <c r="AIP51" s="932"/>
      <c r="AIQ51" s="932"/>
      <c r="AIR51" s="932"/>
      <c r="AIS51" s="932"/>
      <c r="AIT51" s="932"/>
      <c r="AIU51" s="932"/>
      <c r="AIV51" s="932"/>
      <c r="AIW51" s="932"/>
      <c r="AIX51" s="932"/>
      <c r="AIY51" s="932"/>
      <c r="AIZ51" s="932"/>
      <c r="AJA51" s="932"/>
      <c r="AJB51" s="932"/>
      <c r="AJC51" s="932"/>
      <c r="AJD51" s="932"/>
      <c r="AJE51" s="932"/>
      <c r="AJF51" s="932"/>
      <c r="AJG51" s="932"/>
      <c r="AJH51" s="932"/>
      <c r="AJI51" s="932"/>
      <c r="AJJ51" s="932"/>
      <c r="AJK51" s="932"/>
      <c r="AJL51" s="932"/>
      <c r="AJM51" s="932"/>
      <c r="AJN51" s="932"/>
      <c r="AJO51" s="932"/>
      <c r="AJP51" s="932"/>
      <c r="AJQ51" s="932"/>
      <c r="AJR51" s="932"/>
      <c r="AJS51" s="932"/>
      <c r="AJT51" s="932"/>
      <c r="AJU51" s="932"/>
      <c r="AJV51" s="932"/>
      <c r="AJW51" s="932"/>
      <c r="AJX51" s="932"/>
      <c r="AJY51" s="932"/>
      <c r="AJZ51" s="932"/>
      <c r="AKA51" s="932"/>
      <c r="AKB51" s="932"/>
      <c r="AKC51" s="932"/>
      <c r="AKD51" s="932"/>
      <c r="AKE51" s="932"/>
      <c r="AKF51" s="932"/>
      <c r="AKG51" s="932"/>
      <c r="AKH51" s="932"/>
      <c r="AKI51" s="932"/>
      <c r="AKJ51" s="932"/>
      <c r="AKK51" s="932"/>
      <c r="AKL51" s="932"/>
      <c r="AKM51" s="932"/>
      <c r="AKN51" s="932"/>
      <c r="AKO51" s="932"/>
      <c r="AKP51" s="932"/>
      <c r="AKQ51" s="932"/>
      <c r="AKR51" s="932"/>
      <c r="AKS51" s="932"/>
      <c r="AKT51" s="932"/>
      <c r="AKU51" s="932"/>
      <c r="AKV51" s="932"/>
      <c r="AKW51" s="932"/>
      <c r="AKX51" s="932"/>
      <c r="AKY51" s="932"/>
      <c r="AKZ51" s="932"/>
      <c r="ALA51" s="932"/>
      <c r="ALB51" s="932"/>
      <c r="ALC51" s="932"/>
      <c r="ALD51" s="932"/>
      <c r="ALE51" s="932"/>
      <c r="ALF51" s="932"/>
      <c r="ALG51" s="932"/>
      <c r="ALH51" s="932"/>
      <c r="ALI51" s="932"/>
      <c r="ALJ51" s="932"/>
      <c r="ALK51" s="932"/>
      <c r="ALL51" s="932"/>
      <c r="ALM51" s="932"/>
      <c r="ALN51" s="932"/>
      <c r="ALO51" s="932"/>
      <c r="ALP51" s="932"/>
      <c r="ALQ51" s="932"/>
      <c r="ALR51" s="932"/>
      <c r="ALS51" s="932"/>
      <c r="ALT51" s="932"/>
      <c r="ALU51" s="932"/>
      <c r="ALV51" s="932"/>
      <c r="ALW51" s="932"/>
      <c r="ALX51" s="932"/>
      <c r="ALY51" s="932"/>
      <c r="ALZ51" s="932"/>
      <c r="AMA51" s="932"/>
      <c r="AMB51" s="932"/>
      <c r="AMC51" s="932"/>
      <c r="AMD51" s="932"/>
      <c r="AME51" s="932"/>
      <c r="AMF51" s="932"/>
      <c r="AMG51" s="932"/>
      <c r="AMH51" s="932"/>
      <c r="AMI51" s="932"/>
      <c r="AMJ51" s="932"/>
      <c r="AMK51" s="932"/>
      <c r="AML51" s="932"/>
      <c r="AMM51" s="932"/>
      <c r="AMN51" s="932"/>
      <c r="AMO51" s="932"/>
      <c r="AMP51" s="932"/>
      <c r="AMQ51" s="932"/>
      <c r="AMR51" s="932"/>
      <c r="AMS51" s="932"/>
      <c r="AMT51" s="932"/>
      <c r="AMU51" s="932"/>
      <c r="AMV51" s="932"/>
      <c r="AMW51" s="932"/>
      <c r="AMX51" s="932"/>
      <c r="AMY51" s="932"/>
      <c r="AMZ51" s="932"/>
      <c r="ANA51" s="932"/>
      <c r="ANB51" s="932"/>
      <c r="ANC51" s="932"/>
      <c r="AND51" s="932"/>
      <c r="ANE51" s="932"/>
      <c r="ANF51" s="932"/>
      <c r="ANG51" s="932"/>
      <c r="ANH51" s="932"/>
      <c r="ANI51" s="932"/>
      <c r="ANJ51" s="932"/>
      <c r="ANK51" s="932"/>
      <c r="ANL51" s="932"/>
      <c r="ANM51" s="932"/>
      <c r="ANN51" s="932"/>
      <c r="ANO51" s="932"/>
      <c r="ANP51" s="932"/>
      <c r="ANQ51" s="932"/>
      <c r="ANR51" s="932"/>
      <c r="ANS51" s="932"/>
      <c r="ANT51" s="932"/>
      <c r="ANU51" s="932"/>
      <c r="ANV51" s="932"/>
      <c r="ANW51" s="932"/>
      <c r="ANX51" s="932"/>
      <c r="ANY51" s="932"/>
      <c r="ANZ51" s="932"/>
      <c r="AOA51" s="932"/>
      <c r="AOB51" s="932"/>
      <c r="AOC51" s="932"/>
      <c r="AOD51" s="932"/>
      <c r="AOE51" s="932"/>
      <c r="AOF51" s="932"/>
      <c r="AOG51" s="932"/>
      <c r="AOH51" s="932"/>
      <c r="AOI51" s="932"/>
      <c r="AOJ51" s="932"/>
      <c r="AOK51" s="932"/>
      <c r="AOL51" s="932"/>
      <c r="AOM51" s="932"/>
      <c r="AON51" s="932"/>
      <c r="AOO51" s="932"/>
      <c r="AOP51" s="932"/>
      <c r="AOQ51" s="932"/>
      <c r="AOR51" s="932"/>
      <c r="AOS51" s="932"/>
      <c r="AOT51" s="932"/>
      <c r="AOU51" s="932"/>
      <c r="AOV51" s="932"/>
      <c r="AOW51" s="932"/>
      <c r="AOX51" s="932"/>
      <c r="AOY51" s="932"/>
      <c r="AOZ51" s="932"/>
      <c r="APA51" s="932"/>
      <c r="APB51" s="932"/>
      <c r="APC51" s="932"/>
      <c r="APD51" s="932"/>
      <c r="APE51" s="932"/>
      <c r="APF51" s="932"/>
      <c r="APG51" s="932"/>
      <c r="APH51" s="932"/>
      <c r="API51" s="932"/>
      <c r="APJ51" s="932"/>
      <c r="APK51" s="932"/>
      <c r="APL51" s="932"/>
      <c r="APM51" s="932"/>
      <c r="APN51" s="932"/>
      <c r="APO51" s="932"/>
      <c r="APP51" s="932"/>
      <c r="APQ51" s="932"/>
      <c r="APR51" s="932"/>
      <c r="APS51" s="932"/>
      <c r="APT51" s="932"/>
      <c r="APU51" s="932"/>
      <c r="APV51" s="932"/>
      <c r="APW51" s="932"/>
      <c r="APX51" s="932"/>
      <c r="APY51" s="932"/>
      <c r="APZ51" s="932"/>
      <c r="AQA51" s="932"/>
      <c r="AQB51" s="932"/>
      <c r="AQC51" s="932"/>
      <c r="AQD51" s="932"/>
      <c r="AQE51" s="932"/>
      <c r="AQF51" s="932"/>
      <c r="AQG51" s="932"/>
      <c r="AQH51" s="932"/>
      <c r="AQI51" s="932"/>
      <c r="AQJ51" s="932"/>
      <c r="AQK51" s="932"/>
      <c r="AQL51" s="932"/>
      <c r="AQM51" s="932"/>
      <c r="AQN51" s="932"/>
      <c r="AQO51" s="932"/>
      <c r="AQP51" s="932"/>
      <c r="AQQ51" s="932"/>
      <c r="AQR51" s="932"/>
      <c r="AQS51" s="932"/>
      <c r="AQT51" s="932"/>
      <c r="AQU51" s="932"/>
      <c r="AQV51" s="932"/>
      <c r="AQW51" s="932"/>
      <c r="AQX51" s="932"/>
      <c r="AQY51" s="932"/>
      <c r="AQZ51" s="932"/>
      <c r="ARA51" s="932"/>
      <c r="ARB51" s="932"/>
      <c r="ARC51" s="932"/>
      <c r="ARD51" s="932"/>
      <c r="ARE51" s="932"/>
      <c r="ARF51" s="932"/>
      <c r="ARG51" s="932"/>
      <c r="ARH51" s="932"/>
      <c r="ARI51" s="932"/>
      <c r="ARJ51" s="932"/>
      <c r="ARK51" s="932"/>
      <c r="ARL51" s="932"/>
      <c r="ARM51" s="932"/>
      <c r="ARN51" s="932"/>
      <c r="ARO51" s="932"/>
      <c r="ARP51" s="932"/>
      <c r="ARQ51" s="932"/>
      <c r="ARR51" s="932"/>
      <c r="ARS51" s="932"/>
      <c r="ART51" s="932"/>
      <c r="ARU51" s="932"/>
      <c r="ARV51" s="932"/>
      <c r="ARW51" s="932"/>
      <c r="ARX51" s="932"/>
      <c r="ARY51" s="932"/>
      <c r="ARZ51" s="932"/>
      <c r="ASA51" s="932"/>
      <c r="ASB51" s="932"/>
      <c r="ASC51" s="932"/>
      <c r="ASD51" s="932"/>
      <c r="ASE51" s="932"/>
      <c r="ASF51" s="932"/>
      <c r="ASG51" s="932"/>
      <c r="ASH51" s="932"/>
      <c r="ASI51" s="932"/>
      <c r="ASJ51" s="932"/>
      <c r="ASK51" s="932"/>
      <c r="ASL51" s="932"/>
      <c r="ASM51" s="932"/>
      <c r="ASN51" s="932"/>
      <c r="ASO51" s="932"/>
      <c r="ASP51" s="932"/>
      <c r="ASQ51" s="932"/>
      <c r="ASR51" s="932"/>
      <c r="ASS51" s="932"/>
      <c r="AST51" s="932"/>
      <c r="ASU51" s="932"/>
      <c r="ASV51" s="932"/>
      <c r="ASW51" s="932"/>
      <c r="ASX51" s="932"/>
      <c r="ASY51" s="932"/>
      <c r="ASZ51" s="932"/>
      <c r="ATA51" s="932"/>
      <c r="ATB51" s="932"/>
      <c r="ATC51" s="932"/>
      <c r="ATD51" s="932"/>
      <c r="ATE51" s="932"/>
      <c r="ATF51" s="932"/>
      <c r="ATG51" s="932"/>
      <c r="ATH51" s="932"/>
      <c r="ATI51" s="932"/>
      <c r="ATJ51" s="932"/>
      <c r="ATK51" s="932"/>
      <c r="ATL51" s="932"/>
      <c r="ATM51" s="932"/>
      <c r="ATN51" s="932"/>
      <c r="ATO51" s="932"/>
      <c r="ATP51" s="932"/>
      <c r="ATQ51" s="932"/>
      <c r="ATR51" s="932"/>
      <c r="ATS51" s="932"/>
      <c r="ATT51" s="932"/>
      <c r="ATU51" s="932"/>
      <c r="ATV51" s="932"/>
      <c r="ATW51" s="932"/>
      <c r="ATX51" s="932"/>
      <c r="ATY51" s="932"/>
      <c r="ATZ51" s="932"/>
      <c r="AUA51" s="932"/>
      <c r="AUB51" s="932"/>
      <c r="AUC51" s="932"/>
      <c r="AUD51" s="932"/>
      <c r="AUE51" s="932"/>
      <c r="AUF51" s="932"/>
      <c r="AUG51" s="932"/>
      <c r="AUH51" s="932"/>
      <c r="AUI51" s="932"/>
      <c r="AUJ51" s="932"/>
      <c r="AUK51" s="932"/>
      <c r="AUL51" s="932"/>
      <c r="AUM51" s="932"/>
      <c r="AUN51" s="932"/>
      <c r="AUO51" s="932"/>
      <c r="AUP51" s="932"/>
      <c r="AUQ51" s="932"/>
      <c r="AUR51" s="932"/>
      <c r="AUS51" s="932"/>
      <c r="AUT51" s="932"/>
      <c r="AUU51" s="932"/>
      <c r="AUV51" s="932"/>
      <c r="AUW51" s="932"/>
      <c r="AUX51" s="932"/>
      <c r="AUY51" s="932"/>
      <c r="AUZ51" s="932"/>
      <c r="AVA51" s="932"/>
      <c r="AVB51" s="932"/>
      <c r="AVC51" s="932"/>
      <c r="AVD51" s="932"/>
      <c r="AVE51" s="932"/>
      <c r="AVF51" s="932"/>
      <c r="AVG51" s="932"/>
      <c r="AVH51" s="932"/>
      <c r="AVI51" s="932"/>
      <c r="AVJ51" s="932"/>
      <c r="AVK51" s="932"/>
      <c r="AVL51" s="932"/>
      <c r="AVM51" s="932"/>
      <c r="AVN51" s="932"/>
      <c r="AVO51" s="932"/>
      <c r="AVP51" s="932"/>
      <c r="AVQ51" s="932"/>
      <c r="AVR51" s="932"/>
      <c r="AVS51" s="932"/>
      <c r="AVT51" s="932"/>
      <c r="AVU51" s="932"/>
      <c r="AVV51" s="932"/>
      <c r="AVW51" s="932"/>
      <c r="AVX51" s="932"/>
      <c r="AVY51" s="932"/>
      <c r="AVZ51" s="932"/>
      <c r="AWA51" s="932"/>
      <c r="AWB51" s="932"/>
      <c r="AWC51" s="932"/>
      <c r="AWD51" s="932"/>
      <c r="AWE51" s="932"/>
      <c r="AWF51" s="932"/>
      <c r="AWG51" s="932"/>
      <c r="AWH51" s="932"/>
      <c r="AWI51" s="932"/>
      <c r="AWJ51" s="932"/>
      <c r="AWK51" s="932"/>
      <c r="AWL51" s="932"/>
      <c r="AWM51" s="932"/>
      <c r="AWN51" s="932"/>
      <c r="AWO51" s="932"/>
      <c r="AWP51" s="932"/>
      <c r="AWQ51" s="932"/>
      <c r="AWR51" s="932"/>
      <c r="AWS51" s="932"/>
      <c r="AWT51" s="932"/>
      <c r="AWU51" s="932"/>
      <c r="AWV51" s="932"/>
      <c r="AWW51" s="932"/>
      <c r="AWX51" s="932"/>
      <c r="AWY51" s="932"/>
      <c r="AWZ51" s="932"/>
      <c r="AXA51" s="932"/>
      <c r="AXB51" s="932"/>
      <c r="AXC51" s="932"/>
      <c r="AXD51" s="932"/>
      <c r="AXE51" s="932"/>
      <c r="AXF51" s="932"/>
      <c r="AXG51" s="932"/>
      <c r="AXH51" s="932"/>
      <c r="AXI51" s="932"/>
      <c r="AXJ51" s="932"/>
      <c r="AXK51" s="932"/>
      <c r="AXL51" s="932"/>
      <c r="AXM51" s="932"/>
      <c r="AXN51" s="932"/>
      <c r="AXO51" s="932"/>
      <c r="AXP51" s="932"/>
      <c r="AXQ51" s="932"/>
      <c r="AXR51" s="932"/>
      <c r="AXS51" s="932"/>
      <c r="AXT51" s="932"/>
      <c r="AXU51" s="932"/>
      <c r="AXV51" s="932"/>
      <c r="AXW51" s="932"/>
      <c r="AXX51" s="932"/>
      <c r="AXY51" s="932"/>
      <c r="AXZ51" s="932"/>
      <c r="AYA51" s="932"/>
      <c r="AYB51" s="932"/>
      <c r="AYC51" s="932"/>
      <c r="AYD51" s="932"/>
      <c r="AYE51" s="932"/>
      <c r="AYF51" s="932"/>
      <c r="AYG51" s="932"/>
      <c r="AYH51" s="932"/>
      <c r="AYI51" s="932"/>
      <c r="AYJ51" s="932"/>
      <c r="AYK51" s="932"/>
      <c r="AYL51" s="932"/>
      <c r="AYM51" s="932"/>
      <c r="AYN51" s="932"/>
      <c r="AYO51" s="932"/>
      <c r="AYP51" s="932"/>
      <c r="AYQ51" s="932"/>
      <c r="AYR51" s="932"/>
      <c r="AYS51" s="932"/>
      <c r="AYT51" s="932"/>
      <c r="AYU51" s="932"/>
      <c r="AYV51" s="932"/>
      <c r="AYW51" s="932"/>
      <c r="AYX51" s="932"/>
      <c r="AYY51" s="932"/>
      <c r="AYZ51" s="932"/>
      <c r="AZA51" s="932"/>
      <c r="AZB51" s="932"/>
      <c r="AZC51" s="932"/>
      <c r="AZD51" s="932"/>
      <c r="AZE51" s="932"/>
      <c r="AZF51" s="932"/>
      <c r="AZG51" s="932"/>
      <c r="AZH51" s="932"/>
      <c r="AZI51" s="932"/>
      <c r="AZJ51" s="932"/>
      <c r="AZK51" s="932"/>
      <c r="AZL51" s="932"/>
      <c r="AZM51" s="932"/>
      <c r="AZN51" s="932"/>
      <c r="AZO51" s="932"/>
      <c r="AZP51" s="932"/>
      <c r="AZQ51" s="932"/>
      <c r="AZR51" s="932"/>
      <c r="AZS51" s="932"/>
      <c r="AZT51" s="932"/>
      <c r="AZU51" s="932"/>
      <c r="AZV51" s="932"/>
      <c r="AZW51" s="932"/>
      <c r="AZX51" s="932"/>
      <c r="AZY51" s="932"/>
      <c r="AZZ51" s="932"/>
      <c r="BAA51" s="932"/>
      <c r="BAB51" s="932"/>
      <c r="BAC51" s="932"/>
      <c r="BAD51" s="932"/>
      <c r="BAE51" s="932"/>
      <c r="BAF51" s="932"/>
      <c r="BAG51" s="932"/>
      <c r="BAH51" s="932"/>
      <c r="BAI51" s="932"/>
      <c r="BAJ51" s="932"/>
      <c r="BAK51" s="932"/>
      <c r="BAL51" s="932"/>
      <c r="BAM51" s="932"/>
      <c r="BAN51" s="932"/>
      <c r="BAO51" s="932"/>
      <c r="BAP51" s="932"/>
      <c r="BAQ51" s="932"/>
      <c r="BAR51" s="932"/>
      <c r="BAS51" s="932"/>
      <c r="BAT51" s="932"/>
      <c r="BAU51" s="932"/>
      <c r="BAV51" s="932"/>
      <c r="BAW51" s="932"/>
      <c r="BAX51" s="932"/>
      <c r="BAY51" s="932"/>
      <c r="BAZ51" s="932"/>
      <c r="BBA51" s="932"/>
      <c r="BBB51" s="932"/>
      <c r="BBC51" s="932"/>
      <c r="BBD51" s="932"/>
      <c r="BBE51" s="932"/>
      <c r="BBF51" s="932"/>
      <c r="BBG51" s="932"/>
      <c r="BBH51" s="932"/>
      <c r="BBI51" s="932"/>
      <c r="BBJ51" s="932"/>
      <c r="BBK51" s="932"/>
      <c r="BBL51" s="932"/>
      <c r="BBM51" s="932"/>
      <c r="BBN51" s="932"/>
      <c r="BBO51" s="932"/>
      <c r="BBP51" s="932"/>
      <c r="BBQ51" s="932"/>
      <c r="BBR51" s="932"/>
      <c r="BBS51" s="932"/>
      <c r="BBT51" s="932"/>
      <c r="BBU51" s="932"/>
      <c r="BBV51" s="932"/>
      <c r="BBW51" s="932"/>
      <c r="BBX51" s="932"/>
      <c r="BBY51" s="932"/>
      <c r="BBZ51" s="932"/>
      <c r="BCA51" s="932"/>
      <c r="BCB51" s="932"/>
      <c r="BCC51" s="932"/>
      <c r="BCD51" s="932"/>
      <c r="BCE51" s="932"/>
      <c r="BCF51" s="932"/>
      <c r="BCG51" s="932"/>
      <c r="BCH51" s="932"/>
      <c r="BCI51" s="932"/>
      <c r="BCJ51" s="932"/>
      <c r="BCK51" s="932"/>
      <c r="BCL51" s="932"/>
      <c r="BCM51" s="932"/>
      <c r="BCN51" s="932"/>
      <c r="BCO51" s="932"/>
      <c r="BCP51" s="932"/>
      <c r="BCQ51" s="932"/>
      <c r="BCR51" s="932"/>
      <c r="BCS51" s="932"/>
      <c r="BCT51" s="932"/>
      <c r="BCU51" s="932"/>
      <c r="BCV51" s="932"/>
      <c r="BCW51" s="932"/>
      <c r="BCX51" s="932"/>
      <c r="BCY51" s="932"/>
      <c r="BCZ51" s="932"/>
      <c r="BDA51" s="932"/>
      <c r="BDB51" s="932"/>
      <c r="BDC51" s="932"/>
      <c r="BDD51" s="932"/>
      <c r="BDE51" s="932"/>
      <c r="BDF51" s="932"/>
      <c r="BDG51" s="932"/>
      <c r="BDH51" s="932"/>
      <c r="BDI51" s="932"/>
      <c r="BDJ51" s="932"/>
      <c r="BDK51" s="932"/>
      <c r="BDL51" s="932"/>
      <c r="BDM51" s="932"/>
      <c r="BDN51" s="932"/>
      <c r="BDO51" s="932"/>
      <c r="BDP51" s="932"/>
      <c r="BDQ51" s="932"/>
      <c r="BDR51" s="932"/>
      <c r="BDS51" s="932"/>
      <c r="BDT51" s="932"/>
      <c r="BDU51" s="932"/>
      <c r="BDV51" s="932"/>
      <c r="BDW51" s="932"/>
      <c r="BDX51" s="932"/>
      <c r="BDY51" s="932"/>
      <c r="BDZ51" s="932"/>
      <c r="BEA51" s="932"/>
      <c r="BEB51" s="932"/>
      <c r="BEC51" s="932"/>
      <c r="BED51" s="932"/>
      <c r="BEE51" s="932"/>
      <c r="BEF51" s="932"/>
      <c r="BEG51" s="932"/>
      <c r="BEH51" s="932"/>
      <c r="BEI51" s="932"/>
      <c r="BEJ51" s="932"/>
      <c r="BEK51" s="932"/>
      <c r="BEL51" s="932"/>
      <c r="BEM51" s="932"/>
      <c r="BEN51" s="932"/>
      <c r="BEO51" s="932"/>
      <c r="BEP51" s="932"/>
      <c r="BEQ51" s="932"/>
      <c r="BER51" s="932"/>
      <c r="BES51" s="932"/>
      <c r="BET51" s="932"/>
      <c r="BEU51" s="932"/>
      <c r="BEV51" s="932"/>
      <c r="BEW51" s="932"/>
      <c r="BEX51" s="932"/>
      <c r="BEY51" s="932"/>
      <c r="BEZ51" s="932"/>
      <c r="BFA51" s="932"/>
      <c r="BFB51" s="932"/>
      <c r="BFC51" s="932"/>
      <c r="BFD51" s="932"/>
      <c r="BFE51" s="932"/>
      <c r="BFF51" s="932"/>
      <c r="BFG51" s="932"/>
      <c r="BFH51" s="932"/>
      <c r="BFI51" s="932"/>
      <c r="BFJ51" s="932"/>
      <c r="BFK51" s="932"/>
      <c r="BFL51" s="932"/>
      <c r="BFM51" s="932"/>
      <c r="BFN51" s="932"/>
      <c r="BFO51" s="932"/>
      <c r="BFP51" s="932"/>
      <c r="BFQ51" s="932"/>
      <c r="BFR51" s="932"/>
      <c r="BFS51" s="932"/>
      <c r="BFT51" s="932"/>
      <c r="BFU51" s="932"/>
      <c r="BFV51" s="932"/>
      <c r="BFW51" s="932"/>
      <c r="BFX51" s="932"/>
      <c r="BFY51" s="932"/>
      <c r="BFZ51" s="932"/>
      <c r="BGA51" s="932"/>
      <c r="BGB51" s="932"/>
      <c r="BGC51" s="932"/>
      <c r="BGD51" s="932"/>
      <c r="BGE51" s="932"/>
      <c r="BGF51" s="932"/>
      <c r="BGG51" s="932"/>
      <c r="BGH51" s="932"/>
      <c r="BGI51" s="932"/>
      <c r="BGJ51" s="932"/>
      <c r="BGK51" s="932"/>
      <c r="BGL51" s="932"/>
      <c r="BGM51" s="932"/>
      <c r="BGN51" s="932"/>
      <c r="BGO51" s="932"/>
      <c r="BGP51" s="932"/>
      <c r="BGQ51" s="932"/>
      <c r="BGR51" s="932"/>
      <c r="BGS51" s="932"/>
      <c r="BGT51" s="932"/>
      <c r="BGU51" s="932"/>
      <c r="BGV51" s="932"/>
      <c r="BGW51" s="932"/>
      <c r="BGX51" s="932"/>
      <c r="BGY51" s="932"/>
      <c r="BGZ51" s="932"/>
      <c r="BHA51" s="932"/>
      <c r="BHB51" s="932"/>
      <c r="BHC51" s="932"/>
      <c r="BHD51" s="932"/>
      <c r="BHE51" s="932"/>
      <c r="BHF51" s="932"/>
      <c r="BHG51" s="932"/>
      <c r="BHH51" s="932"/>
      <c r="BHI51" s="932"/>
      <c r="BHJ51" s="932"/>
      <c r="BHK51" s="932"/>
      <c r="BHL51" s="932"/>
      <c r="BHM51" s="932"/>
      <c r="BHN51" s="932"/>
      <c r="BHO51" s="932"/>
      <c r="BHP51" s="932"/>
      <c r="BHQ51" s="932"/>
      <c r="BHR51" s="932"/>
      <c r="BHS51" s="932"/>
      <c r="BHT51" s="932"/>
      <c r="BHU51" s="932"/>
      <c r="BHV51" s="932"/>
      <c r="BHW51" s="932"/>
      <c r="BHX51" s="932"/>
      <c r="BHY51" s="932"/>
      <c r="BHZ51" s="932"/>
      <c r="BIA51" s="932"/>
      <c r="BIB51" s="932"/>
      <c r="BIC51" s="932"/>
      <c r="BID51" s="932"/>
      <c r="BIE51" s="932"/>
      <c r="BIF51" s="932"/>
      <c r="BIG51" s="932"/>
      <c r="BIH51" s="932"/>
      <c r="BII51" s="932"/>
      <c r="BIJ51" s="932"/>
      <c r="BIK51" s="932"/>
      <c r="BIL51" s="932"/>
      <c r="BIM51" s="932"/>
      <c r="BIN51" s="932"/>
      <c r="BIO51" s="932"/>
      <c r="BIP51" s="932"/>
      <c r="BIQ51" s="932"/>
      <c r="BIR51" s="932"/>
      <c r="BIS51" s="932"/>
      <c r="BIT51" s="932"/>
      <c r="BIU51" s="932"/>
      <c r="BIV51" s="932"/>
      <c r="BIW51" s="932"/>
      <c r="BIX51" s="932"/>
      <c r="BIY51" s="932"/>
      <c r="BIZ51" s="932"/>
      <c r="BJA51" s="932"/>
      <c r="BJB51" s="932"/>
      <c r="BJC51" s="932"/>
      <c r="BJD51" s="932"/>
      <c r="BJE51" s="932"/>
      <c r="BJF51" s="932"/>
      <c r="BJG51" s="932"/>
      <c r="BJH51" s="932"/>
      <c r="BJI51" s="932"/>
      <c r="BJJ51" s="932"/>
      <c r="BJK51" s="932"/>
      <c r="BJL51" s="932"/>
      <c r="BJM51" s="932"/>
      <c r="BJN51" s="932"/>
      <c r="BJO51" s="932"/>
      <c r="BJP51" s="932"/>
      <c r="BJQ51" s="932"/>
      <c r="BJR51" s="932"/>
      <c r="BJS51" s="932"/>
      <c r="BJT51" s="932"/>
      <c r="BJU51" s="932"/>
      <c r="BJV51" s="932"/>
      <c r="BJW51" s="932"/>
      <c r="BJX51" s="932"/>
      <c r="BJY51" s="932"/>
      <c r="BJZ51" s="932"/>
      <c r="BKA51" s="932"/>
      <c r="BKB51" s="932"/>
      <c r="BKC51" s="932"/>
      <c r="BKD51" s="932"/>
      <c r="BKE51" s="932"/>
      <c r="BKF51" s="932"/>
      <c r="BKG51" s="932"/>
      <c r="BKH51" s="932"/>
      <c r="BKI51" s="932"/>
      <c r="BKJ51" s="932"/>
      <c r="BKK51" s="932"/>
      <c r="BKL51" s="932"/>
      <c r="BKM51" s="932"/>
      <c r="BKN51" s="932"/>
      <c r="BKO51" s="932"/>
      <c r="BKP51" s="932"/>
      <c r="BKQ51" s="932"/>
      <c r="BKR51" s="932"/>
      <c r="BKS51" s="932"/>
      <c r="BKT51" s="932"/>
      <c r="BKU51" s="932"/>
      <c r="BKV51" s="932"/>
      <c r="BKW51" s="932"/>
      <c r="BKX51" s="932"/>
      <c r="BKY51" s="932"/>
      <c r="BKZ51" s="932"/>
      <c r="BLA51" s="932"/>
      <c r="BLB51" s="932"/>
      <c r="BLC51" s="932"/>
      <c r="BLD51" s="932"/>
      <c r="BLE51" s="932"/>
      <c r="BLF51" s="932"/>
      <c r="BLG51" s="932"/>
      <c r="BLH51" s="932"/>
      <c r="BLI51" s="932"/>
      <c r="BLJ51" s="932"/>
      <c r="BLK51" s="932"/>
      <c r="BLL51" s="932"/>
      <c r="BLM51" s="932"/>
      <c r="BLN51" s="932"/>
      <c r="BLO51" s="932"/>
      <c r="BLP51" s="932"/>
      <c r="BLQ51" s="932"/>
      <c r="BLR51" s="932"/>
      <c r="BLS51" s="932"/>
      <c r="BLT51" s="932"/>
      <c r="BLU51" s="932"/>
      <c r="BLV51" s="932"/>
      <c r="BLW51" s="932"/>
      <c r="BLX51" s="932"/>
      <c r="BLY51" s="932"/>
      <c r="BLZ51" s="932"/>
      <c r="BMA51" s="932"/>
      <c r="BMB51" s="932"/>
      <c r="BMC51" s="932"/>
      <c r="BMD51" s="932"/>
      <c r="BME51" s="932"/>
      <c r="BMF51" s="932"/>
      <c r="BMG51" s="932"/>
      <c r="BMH51" s="932"/>
      <c r="BMI51" s="932"/>
      <c r="BMJ51" s="932"/>
      <c r="BMK51" s="932"/>
      <c r="BML51" s="932"/>
      <c r="BMM51" s="932"/>
      <c r="BMN51" s="932"/>
      <c r="BMO51" s="932"/>
      <c r="BMP51" s="932"/>
      <c r="BMQ51" s="932"/>
      <c r="BMR51" s="932"/>
      <c r="BMS51" s="932"/>
      <c r="BMT51" s="932"/>
      <c r="BMU51" s="932"/>
      <c r="BMV51" s="932"/>
      <c r="BMW51" s="932"/>
      <c r="BMX51" s="932"/>
      <c r="BMY51" s="932"/>
      <c r="BMZ51" s="932"/>
      <c r="BNA51" s="932"/>
      <c r="BNB51" s="932"/>
      <c r="BNC51" s="932"/>
      <c r="BND51" s="932"/>
      <c r="BNE51" s="932"/>
      <c r="BNF51" s="932"/>
      <c r="BNG51" s="932"/>
      <c r="BNH51" s="932"/>
      <c r="BNI51" s="932"/>
      <c r="BNJ51" s="932"/>
      <c r="BNK51" s="932"/>
      <c r="BNL51" s="932"/>
      <c r="BNM51" s="932"/>
      <c r="BNN51" s="932"/>
      <c r="BNO51" s="932"/>
      <c r="BNP51" s="932"/>
      <c r="BNQ51" s="932"/>
      <c r="BNR51" s="932"/>
      <c r="BNS51" s="932"/>
      <c r="BNT51" s="932"/>
      <c r="BNU51" s="932"/>
      <c r="BNV51" s="932"/>
      <c r="BNW51" s="932"/>
      <c r="BNX51" s="932"/>
      <c r="BNY51" s="932"/>
      <c r="BNZ51" s="932"/>
      <c r="BOA51" s="932"/>
      <c r="BOB51" s="932"/>
      <c r="BOC51" s="932"/>
      <c r="BOD51" s="932"/>
      <c r="BOE51" s="932"/>
      <c r="BOF51" s="932"/>
      <c r="BOG51" s="932"/>
      <c r="BOH51" s="932"/>
      <c r="BOI51" s="932"/>
      <c r="BOJ51" s="932"/>
      <c r="BOK51" s="932"/>
      <c r="BOL51" s="932"/>
      <c r="BOM51" s="932"/>
      <c r="BON51" s="932"/>
      <c r="BOO51" s="932"/>
      <c r="BOP51" s="932"/>
      <c r="BOQ51" s="932"/>
      <c r="BOR51" s="932"/>
      <c r="BOS51" s="932"/>
      <c r="BOT51" s="932"/>
      <c r="BOU51" s="932"/>
      <c r="BOV51" s="932"/>
      <c r="BOW51" s="932"/>
      <c r="BOX51" s="932"/>
      <c r="BOY51" s="932"/>
      <c r="BOZ51" s="932"/>
      <c r="BPA51" s="932"/>
      <c r="BPB51" s="932"/>
      <c r="BPC51" s="932"/>
      <c r="BPD51" s="932"/>
      <c r="BPE51" s="932"/>
      <c r="BPF51" s="932"/>
      <c r="BPG51" s="932"/>
      <c r="BPH51" s="932"/>
      <c r="BPI51" s="932"/>
      <c r="BPJ51" s="932"/>
      <c r="BPK51" s="932"/>
      <c r="BPL51" s="932"/>
      <c r="BPM51" s="932"/>
      <c r="BPN51" s="932"/>
      <c r="BPO51" s="932"/>
      <c r="BPP51" s="932"/>
      <c r="BPQ51" s="932"/>
      <c r="BPR51" s="932"/>
      <c r="BPS51" s="932"/>
      <c r="BPT51" s="932"/>
      <c r="BPU51" s="932"/>
      <c r="BPV51" s="932"/>
      <c r="BPW51" s="932"/>
      <c r="BPX51" s="932"/>
      <c r="BPY51" s="932"/>
      <c r="BPZ51" s="932"/>
      <c r="BQA51" s="932"/>
      <c r="BQB51" s="932"/>
      <c r="BQC51" s="932"/>
      <c r="BQD51" s="932"/>
      <c r="BQE51" s="932"/>
      <c r="BQF51" s="932"/>
      <c r="BQG51" s="932"/>
      <c r="BQH51" s="932"/>
      <c r="BQI51" s="932"/>
      <c r="BQJ51" s="932"/>
      <c r="BQK51" s="932"/>
      <c r="BQL51" s="932"/>
      <c r="BQM51" s="932"/>
      <c r="BQN51" s="932"/>
      <c r="BQO51" s="932"/>
      <c r="BQP51" s="932"/>
      <c r="BQQ51" s="932"/>
      <c r="BQR51" s="932"/>
      <c r="BQS51" s="932"/>
      <c r="BQT51" s="932"/>
      <c r="BQU51" s="932"/>
      <c r="BQV51" s="932"/>
      <c r="BQW51" s="932"/>
      <c r="BQX51" s="932"/>
      <c r="BQY51" s="932"/>
      <c r="BQZ51" s="932"/>
      <c r="BRA51" s="932"/>
      <c r="BRB51" s="932"/>
      <c r="BRC51" s="932"/>
      <c r="BRD51" s="932"/>
      <c r="BRE51" s="932"/>
      <c r="BRF51" s="932"/>
      <c r="BRG51" s="932"/>
      <c r="BRH51" s="932"/>
      <c r="BRI51" s="932"/>
      <c r="BRJ51" s="932"/>
      <c r="BRK51" s="932"/>
      <c r="BRL51" s="932"/>
      <c r="BRM51" s="932"/>
      <c r="BRN51" s="932"/>
      <c r="BRO51" s="932"/>
      <c r="BRP51" s="932"/>
      <c r="BRQ51" s="932"/>
      <c r="BRR51" s="932"/>
      <c r="BRS51" s="932"/>
      <c r="BRT51" s="932"/>
      <c r="BRU51" s="932"/>
      <c r="BRV51" s="932"/>
      <c r="BRW51" s="932"/>
      <c r="BRX51" s="932"/>
      <c r="BRY51" s="932"/>
      <c r="BRZ51" s="932"/>
      <c r="BSA51" s="932"/>
      <c r="BSB51" s="932"/>
      <c r="BSC51" s="932"/>
      <c r="BSD51" s="932"/>
      <c r="BSE51" s="932"/>
      <c r="BSF51" s="932"/>
      <c r="BSG51" s="932"/>
      <c r="BSH51" s="932"/>
      <c r="BSI51" s="932"/>
      <c r="BSJ51" s="932"/>
      <c r="BSK51" s="932"/>
      <c r="BSL51" s="932"/>
      <c r="BSM51" s="932"/>
      <c r="BSN51" s="932"/>
      <c r="BSO51" s="932"/>
      <c r="BSP51" s="932"/>
      <c r="BSQ51" s="932"/>
      <c r="BSR51" s="932"/>
      <c r="BSS51" s="932"/>
      <c r="BST51" s="932"/>
      <c r="BSU51" s="932"/>
      <c r="BSV51" s="932"/>
      <c r="BSW51" s="932"/>
      <c r="BSX51" s="932"/>
      <c r="BSY51" s="932"/>
      <c r="BSZ51" s="932"/>
      <c r="BTA51" s="932"/>
      <c r="BTB51" s="932"/>
      <c r="BTC51" s="932"/>
      <c r="BTD51" s="932"/>
      <c r="BTE51" s="932"/>
      <c r="BTF51" s="932"/>
      <c r="BTG51" s="932"/>
      <c r="BTH51" s="932"/>
      <c r="BTI51" s="932"/>
      <c r="BTJ51" s="932"/>
      <c r="BTK51" s="932"/>
      <c r="BTL51" s="932"/>
      <c r="BTM51" s="932"/>
      <c r="BTN51" s="932"/>
      <c r="BTO51" s="932"/>
      <c r="BTP51" s="932"/>
      <c r="BTQ51" s="932"/>
      <c r="BTR51" s="932"/>
      <c r="BTS51" s="932"/>
      <c r="BTT51" s="932"/>
      <c r="BTU51" s="932"/>
      <c r="BTV51" s="932"/>
      <c r="BTW51" s="932"/>
      <c r="BTX51" s="932"/>
      <c r="BTY51" s="932"/>
      <c r="BTZ51" s="932"/>
      <c r="BUA51" s="932"/>
      <c r="BUB51" s="932"/>
      <c r="BUC51" s="932"/>
      <c r="BUD51" s="932"/>
      <c r="BUE51" s="932"/>
      <c r="BUF51" s="932"/>
      <c r="BUG51" s="932"/>
      <c r="BUH51" s="932"/>
      <c r="BUI51" s="932"/>
      <c r="BUJ51" s="932"/>
      <c r="BUK51" s="932"/>
      <c r="BUL51" s="932"/>
      <c r="BUM51" s="932"/>
      <c r="BUN51" s="932"/>
      <c r="BUO51" s="932"/>
      <c r="BUP51" s="932"/>
      <c r="BUQ51" s="932"/>
      <c r="BUR51" s="932"/>
      <c r="BUS51" s="932"/>
      <c r="BUT51" s="932"/>
      <c r="BUU51" s="932"/>
      <c r="BUV51" s="932"/>
      <c r="BUW51" s="932"/>
      <c r="BUX51" s="932"/>
      <c r="BUY51" s="932"/>
      <c r="BUZ51" s="932"/>
      <c r="BVA51" s="932"/>
      <c r="BVB51" s="932"/>
      <c r="BVC51" s="932"/>
      <c r="BVD51" s="932"/>
      <c r="BVE51" s="932"/>
      <c r="BVF51" s="932"/>
      <c r="BVG51" s="932"/>
      <c r="BVH51" s="932"/>
      <c r="BVI51" s="932"/>
      <c r="BVJ51" s="932"/>
      <c r="BVK51" s="932"/>
      <c r="BVL51" s="932"/>
      <c r="BVM51" s="932"/>
      <c r="BVN51" s="932"/>
      <c r="BVO51" s="932"/>
      <c r="BVP51" s="932"/>
      <c r="BVQ51" s="932"/>
      <c r="BVR51" s="932"/>
      <c r="BVS51" s="932"/>
      <c r="BVT51" s="932"/>
      <c r="BVU51" s="932"/>
      <c r="BVV51" s="932"/>
      <c r="BVW51" s="932"/>
      <c r="BVX51" s="932"/>
      <c r="BVY51" s="932"/>
      <c r="BVZ51" s="932"/>
      <c r="BWA51" s="932"/>
      <c r="BWB51" s="932"/>
      <c r="BWC51" s="932"/>
      <c r="BWD51" s="932"/>
      <c r="BWE51" s="932"/>
      <c r="BWF51" s="932"/>
      <c r="BWG51" s="932"/>
      <c r="BWH51" s="932"/>
      <c r="BWI51" s="932"/>
      <c r="BWJ51" s="932"/>
      <c r="BWK51" s="932"/>
      <c r="BWL51" s="932"/>
      <c r="BWM51" s="932"/>
      <c r="BWN51" s="932"/>
      <c r="BWO51" s="932"/>
      <c r="BWP51" s="932"/>
      <c r="BWQ51" s="932"/>
      <c r="BWR51" s="932"/>
      <c r="BWS51" s="932"/>
      <c r="BWT51" s="932"/>
      <c r="BWU51" s="932"/>
      <c r="BWV51" s="932"/>
      <c r="BWW51" s="932"/>
      <c r="BWX51" s="932"/>
      <c r="BWY51" s="932"/>
      <c r="BWZ51" s="932"/>
      <c r="BXA51" s="932"/>
      <c r="BXB51" s="932"/>
      <c r="BXC51" s="932"/>
      <c r="BXD51" s="932"/>
      <c r="BXE51" s="932"/>
      <c r="BXF51" s="932"/>
      <c r="BXG51" s="932"/>
      <c r="BXH51" s="932"/>
      <c r="BXI51" s="932"/>
      <c r="BXJ51" s="932"/>
      <c r="BXK51" s="932"/>
      <c r="BXL51" s="932"/>
      <c r="BXM51" s="932"/>
      <c r="BXN51" s="932"/>
      <c r="BXO51" s="932"/>
      <c r="BXP51" s="932"/>
      <c r="BXQ51" s="932"/>
      <c r="BXR51" s="932"/>
      <c r="BXS51" s="932"/>
      <c r="BXT51" s="932"/>
      <c r="BXU51" s="932"/>
      <c r="BXV51" s="932"/>
      <c r="BXW51" s="932"/>
      <c r="BXX51" s="932"/>
      <c r="BXY51" s="932"/>
      <c r="BXZ51" s="932"/>
      <c r="BYA51" s="932"/>
      <c r="BYB51" s="932"/>
      <c r="BYC51" s="932"/>
      <c r="BYD51" s="932"/>
      <c r="BYE51" s="932"/>
      <c r="BYF51" s="932"/>
      <c r="BYG51" s="932"/>
      <c r="BYH51" s="932"/>
      <c r="BYI51" s="932"/>
      <c r="BYJ51" s="932"/>
      <c r="BYK51" s="932"/>
      <c r="BYL51" s="932"/>
      <c r="BYM51" s="932"/>
      <c r="BYN51" s="932"/>
      <c r="BYO51" s="932"/>
      <c r="BYP51" s="932"/>
      <c r="BYQ51" s="932"/>
      <c r="BYR51" s="932"/>
      <c r="BYS51" s="932"/>
      <c r="BYT51" s="932"/>
      <c r="BYU51" s="932"/>
      <c r="BYV51" s="932"/>
      <c r="BYW51" s="932"/>
      <c r="BYX51" s="932"/>
      <c r="BYY51" s="932"/>
      <c r="BYZ51" s="932"/>
      <c r="BZA51" s="932"/>
      <c r="BZB51" s="932"/>
      <c r="BZC51" s="932"/>
      <c r="BZD51" s="932"/>
      <c r="BZE51" s="932"/>
      <c r="BZF51" s="932"/>
      <c r="BZG51" s="932"/>
      <c r="BZH51" s="932"/>
      <c r="BZI51" s="932"/>
      <c r="BZJ51" s="932"/>
      <c r="BZK51" s="932"/>
      <c r="BZL51" s="932"/>
      <c r="BZM51" s="932"/>
      <c r="BZN51" s="932"/>
      <c r="BZO51" s="932"/>
      <c r="BZP51" s="932"/>
      <c r="BZQ51" s="932"/>
      <c r="BZR51" s="932"/>
      <c r="BZS51" s="932"/>
      <c r="BZT51" s="932"/>
      <c r="BZU51" s="932"/>
      <c r="BZV51" s="932"/>
      <c r="BZW51" s="932"/>
      <c r="BZX51" s="932"/>
      <c r="BZY51" s="932"/>
      <c r="BZZ51" s="932"/>
      <c r="CAA51" s="932"/>
      <c r="CAB51" s="932"/>
      <c r="CAC51" s="932"/>
      <c r="CAD51" s="932"/>
      <c r="CAE51" s="932"/>
      <c r="CAF51" s="932"/>
      <c r="CAG51" s="932"/>
      <c r="CAH51" s="932"/>
      <c r="CAI51" s="932"/>
      <c r="CAJ51" s="932"/>
      <c r="CAK51" s="932"/>
      <c r="CAL51" s="932"/>
      <c r="CAM51" s="932"/>
      <c r="CAN51" s="932"/>
      <c r="CAO51" s="932"/>
      <c r="CAP51" s="932"/>
      <c r="CAQ51" s="932"/>
      <c r="CAR51" s="932"/>
      <c r="CAS51" s="932"/>
      <c r="CAT51" s="932"/>
      <c r="CAU51" s="932"/>
      <c r="CAV51" s="932"/>
      <c r="CAW51" s="932"/>
      <c r="CAX51" s="932"/>
      <c r="CAY51" s="932"/>
      <c r="CAZ51" s="932"/>
      <c r="CBA51" s="932"/>
      <c r="CBB51" s="932"/>
      <c r="CBC51" s="932"/>
      <c r="CBD51" s="932"/>
      <c r="CBE51" s="932"/>
      <c r="CBF51" s="932"/>
      <c r="CBG51" s="932"/>
      <c r="CBH51" s="932"/>
      <c r="CBI51" s="932"/>
      <c r="CBJ51" s="932"/>
      <c r="CBK51" s="932"/>
      <c r="CBL51" s="932"/>
      <c r="CBM51" s="932"/>
      <c r="CBN51" s="932"/>
      <c r="CBO51" s="932"/>
      <c r="CBP51" s="932"/>
      <c r="CBQ51" s="932"/>
      <c r="CBR51" s="932"/>
      <c r="CBS51" s="932"/>
      <c r="CBT51" s="932"/>
      <c r="CBU51" s="932"/>
      <c r="CBV51" s="932"/>
      <c r="CBW51" s="932"/>
      <c r="CBX51" s="932"/>
      <c r="CBY51" s="932"/>
      <c r="CBZ51" s="932"/>
      <c r="CCA51" s="932"/>
      <c r="CCB51" s="932"/>
      <c r="CCC51" s="932"/>
      <c r="CCD51" s="932"/>
      <c r="CCE51" s="932"/>
      <c r="CCF51" s="932"/>
      <c r="CCG51" s="932"/>
      <c r="CCH51" s="932"/>
      <c r="CCI51" s="932"/>
      <c r="CCJ51" s="932"/>
      <c r="CCK51" s="932"/>
      <c r="CCL51" s="932"/>
      <c r="CCM51" s="932"/>
      <c r="CCN51" s="932"/>
      <c r="CCO51" s="932"/>
      <c r="CCP51" s="932"/>
      <c r="CCQ51" s="932"/>
      <c r="CCR51" s="932"/>
      <c r="CCS51" s="932"/>
      <c r="CCT51" s="932"/>
      <c r="CCU51" s="932"/>
      <c r="CCV51" s="932"/>
      <c r="CCW51" s="932"/>
      <c r="CCX51" s="932"/>
      <c r="CCY51" s="932"/>
      <c r="CCZ51" s="932"/>
      <c r="CDA51" s="932"/>
      <c r="CDB51" s="932"/>
      <c r="CDC51" s="932"/>
      <c r="CDD51" s="932"/>
      <c r="CDE51" s="932"/>
      <c r="CDF51" s="932"/>
      <c r="CDG51" s="932"/>
      <c r="CDH51" s="932"/>
      <c r="CDI51" s="932"/>
      <c r="CDJ51" s="932"/>
      <c r="CDK51" s="932"/>
      <c r="CDL51" s="932"/>
      <c r="CDM51" s="932"/>
      <c r="CDN51" s="932"/>
      <c r="CDO51" s="932"/>
      <c r="CDP51" s="932"/>
      <c r="CDQ51" s="932"/>
      <c r="CDR51" s="932"/>
      <c r="CDS51" s="932"/>
      <c r="CDT51" s="932"/>
      <c r="CDU51" s="932"/>
      <c r="CDV51" s="932"/>
      <c r="CDW51" s="932"/>
      <c r="CDX51" s="932"/>
      <c r="CDY51" s="932"/>
      <c r="CDZ51" s="932"/>
      <c r="CEA51" s="932"/>
      <c r="CEB51" s="932"/>
      <c r="CEC51" s="932"/>
      <c r="CED51" s="932"/>
      <c r="CEE51" s="932"/>
      <c r="CEF51" s="932"/>
      <c r="CEG51" s="932"/>
      <c r="CEH51" s="932"/>
      <c r="CEI51" s="932"/>
      <c r="CEJ51" s="932"/>
      <c r="CEK51" s="932"/>
      <c r="CEL51" s="932"/>
      <c r="CEM51" s="932"/>
      <c r="CEN51" s="932"/>
      <c r="CEO51" s="932"/>
      <c r="CEP51" s="932"/>
      <c r="CEQ51" s="932"/>
      <c r="CER51" s="932"/>
      <c r="CES51" s="932"/>
      <c r="CET51" s="932"/>
      <c r="CEU51" s="932"/>
      <c r="CEV51" s="932"/>
      <c r="CEW51" s="932"/>
      <c r="CEX51" s="932"/>
      <c r="CEY51" s="932"/>
      <c r="CEZ51" s="932"/>
      <c r="CFA51" s="932"/>
      <c r="CFB51" s="932"/>
      <c r="CFC51" s="932"/>
      <c r="CFD51" s="932"/>
      <c r="CFE51" s="932"/>
      <c r="CFF51" s="932"/>
      <c r="CFG51" s="932"/>
      <c r="CFH51" s="932"/>
      <c r="CFI51" s="932"/>
      <c r="CFJ51" s="932"/>
      <c r="CFK51" s="932"/>
      <c r="CFL51" s="932"/>
      <c r="CFM51" s="932"/>
      <c r="CFN51" s="932"/>
      <c r="CFO51" s="932"/>
      <c r="CFP51" s="932"/>
      <c r="CFQ51" s="932"/>
      <c r="CFR51" s="932"/>
      <c r="CFS51" s="932"/>
      <c r="CFT51" s="932"/>
      <c r="CFU51" s="932"/>
      <c r="CFV51" s="932"/>
      <c r="CFW51" s="932"/>
      <c r="CFX51" s="932"/>
      <c r="CFY51" s="932"/>
      <c r="CFZ51" s="932"/>
      <c r="CGA51" s="932"/>
      <c r="CGB51" s="932"/>
      <c r="CGC51" s="932"/>
      <c r="CGD51" s="932"/>
      <c r="CGE51" s="932"/>
      <c r="CGF51" s="932"/>
      <c r="CGG51" s="932"/>
      <c r="CGH51" s="932"/>
      <c r="CGI51" s="932"/>
      <c r="CGJ51" s="932"/>
      <c r="CGK51" s="932"/>
      <c r="CGL51" s="932"/>
      <c r="CGM51" s="932"/>
      <c r="CGN51" s="932"/>
      <c r="CGO51" s="932"/>
      <c r="CGP51" s="932"/>
      <c r="CGQ51" s="932"/>
      <c r="CGR51" s="932"/>
      <c r="CGS51" s="932"/>
      <c r="CGT51" s="932"/>
      <c r="CGU51" s="932"/>
      <c r="CGV51" s="932"/>
      <c r="CGW51" s="932"/>
      <c r="CGX51" s="932"/>
      <c r="CGY51" s="932"/>
      <c r="CGZ51" s="932"/>
      <c r="CHA51" s="932"/>
      <c r="CHB51" s="932"/>
      <c r="CHC51" s="932"/>
      <c r="CHD51" s="932"/>
      <c r="CHE51" s="932"/>
      <c r="CHF51" s="932"/>
      <c r="CHG51" s="932"/>
      <c r="CHH51" s="932"/>
      <c r="CHI51" s="932"/>
      <c r="CHJ51" s="932"/>
      <c r="CHK51" s="932"/>
      <c r="CHL51" s="932"/>
      <c r="CHM51" s="932"/>
      <c r="CHN51" s="932"/>
      <c r="CHO51" s="932"/>
      <c r="CHP51" s="932"/>
      <c r="CHQ51" s="932"/>
      <c r="CHR51" s="932"/>
      <c r="CHS51" s="932"/>
      <c r="CHT51" s="932"/>
      <c r="CHU51" s="932"/>
      <c r="CHV51" s="932"/>
      <c r="CHW51" s="932"/>
      <c r="CHX51" s="932"/>
      <c r="CHY51" s="932"/>
      <c r="CHZ51" s="932"/>
      <c r="CIA51" s="932"/>
      <c r="CIB51" s="932"/>
      <c r="CIC51" s="932"/>
      <c r="CID51" s="932"/>
      <c r="CIE51" s="932"/>
      <c r="CIF51" s="932"/>
      <c r="CIG51" s="932"/>
      <c r="CIH51" s="932"/>
      <c r="CII51" s="932"/>
      <c r="CIJ51" s="932"/>
      <c r="CIK51" s="932"/>
      <c r="CIL51" s="932"/>
      <c r="CIM51" s="932"/>
      <c r="CIN51" s="932"/>
      <c r="CIO51" s="932"/>
      <c r="CIP51" s="932"/>
      <c r="CIQ51" s="932"/>
      <c r="CIR51" s="932"/>
      <c r="CIS51" s="932"/>
      <c r="CIT51" s="932"/>
      <c r="CIU51" s="932"/>
      <c r="CIV51" s="932"/>
      <c r="CIW51" s="932"/>
      <c r="CIX51" s="932"/>
      <c r="CIY51" s="932"/>
      <c r="CIZ51" s="932"/>
      <c r="CJA51" s="932"/>
      <c r="CJB51" s="932"/>
      <c r="CJC51" s="932"/>
      <c r="CJD51" s="932"/>
      <c r="CJE51" s="932"/>
      <c r="CJF51" s="932"/>
      <c r="CJG51" s="932"/>
      <c r="CJH51" s="932"/>
      <c r="CJI51" s="932"/>
      <c r="CJJ51" s="932"/>
      <c r="CJK51" s="932"/>
      <c r="CJL51" s="932"/>
      <c r="CJM51" s="932"/>
      <c r="CJN51" s="932"/>
      <c r="CJO51" s="932"/>
      <c r="CJP51" s="932"/>
      <c r="CJQ51" s="932"/>
      <c r="CJR51" s="932"/>
      <c r="CJS51" s="932"/>
      <c r="CJT51" s="932"/>
      <c r="CJU51" s="932"/>
      <c r="CJV51" s="932"/>
      <c r="CJW51" s="932"/>
      <c r="CJX51" s="932"/>
      <c r="CJY51" s="932"/>
      <c r="CJZ51" s="932"/>
      <c r="CKA51" s="932"/>
      <c r="CKB51" s="932"/>
      <c r="CKC51" s="932"/>
      <c r="CKD51" s="932"/>
      <c r="CKE51" s="932"/>
      <c r="CKF51" s="932"/>
      <c r="CKG51" s="932"/>
      <c r="CKH51" s="932"/>
      <c r="CKI51" s="932"/>
      <c r="CKJ51" s="932"/>
      <c r="CKK51" s="932"/>
      <c r="CKL51" s="932"/>
      <c r="CKM51" s="932"/>
      <c r="CKN51" s="932"/>
      <c r="CKO51" s="932"/>
      <c r="CKP51" s="932"/>
      <c r="CKQ51" s="932"/>
      <c r="CKR51" s="932"/>
      <c r="CKS51" s="932"/>
      <c r="CKT51" s="932"/>
      <c r="CKU51" s="932"/>
      <c r="CKV51" s="932"/>
      <c r="CKW51" s="932"/>
      <c r="CKX51" s="932"/>
      <c r="CKY51" s="932"/>
      <c r="CKZ51" s="932"/>
      <c r="CLA51" s="932"/>
      <c r="CLB51" s="932"/>
      <c r="CLC51" s="932"/>
      <c r="CLD51" s="932"/>
      <c r="CLE51" s="932"/>
      <c r="CLF51" s="932"/>
      <c r="CLG51" s="932"/>
      <c r="CLH51" s="932"/>
      <c r="CLI51" s="932"/>
      <c r="CLJ51" s="932"/>
      <c r="CLK51" s="932"/>
      <c r="CLL51" s="932"/>
      <c r="CLM51" s="932"/>
      <c r="CLN51" s="932"/>
      <c r="CLO51" s="932"/>
      <c r="CLP51" s="932"/>
      <c r="CLQ51" s="932"/>
      <c r="CLR51" s="932"/>
      <c r="CLS51" s="932"/>
      <c r="CLT51" s="932"/>
      <c r="CLU51" s="932"/>
      <c r="CLV51" s="932"/>
      <c r="CLW51" s="932"/>
      <c r="CLX51" s="932"/>
      <c r="CLY51" s="932"/>
      <c r="CLZ51" s="932"/>
      <c r="CMA51" s="932"/>
      <c r="CMB51" s="932"/>
      <c r="CMC51" s="932"/>
      <c r="CMD51" s="932"/>
      <c r="CME51" s="932"/>
      <c r="CMF51" s="932"/>
      <c r="CMG51" s="932"/>
      <c r="CMH51" s="932"/>
      <c r="CMI51" s="932"/>
      <c r="CMJ51" s="932"/>
      <c r="CMK51" s="932"/>
      <c r="CML51" s="932"/>
      <c r="CMM51" s="932"/>
      <c r="CMN51" s="932"/>
      <c r="CMO51" s="932"/>
      <c r="CMP51" s="932"/>
      <c r="CMQ51" s="932"/>
      <c r="CMR51" s="932"/>
      <c r="CMS51" s="932"/>
      <c r="CMT51" s="932"/>
      <c r="CMU51" s="932"/>
      <c r="CMV51" s="932"/>
      <c r="CMW51" s="932"/>
      <c r="CMX51" s="932"/>
      <c r="CMY51" s="932"/>
      <c r="CMZ51" s="932"/>
      <c r="CNA51" s="932"/>
      <c r="CNB51" s="932"/>
      <c r="CNC51" s="932"/>
      <c r="CND51" s="932"/>
      <c r="CNE51" s="932"/>
      <c r="CNF51" s="932"/>
      <c r="CNG51" s="932"/>
      <c r="CNH51" s="932"/>
      <c r="CNI51" s="932"/>
      <c r="CNJ51" s="932"/>
      <c r="CNK51" s="932"/>
      <c r="CNL51" s="932"/>
      <c r="CNM51" s="932"/>
      <c r="CNN51" s="932"/>
      <c r="CNO51" s="932"/>
      <c r="CNP51" s="932"/>
      <c r="CNQ51" s="932"/>
      <c r="CNR51" s="932"/>
      <c r="CNS51" s="932"/>
      <c r="CNT51" s="932"/>
      <c r="CNU51" s="932"/>
      <c r="CNV51" s="932"/>
      <c r="CNW51" s="932"/>
      <c r="CNX51" s="932"/>
      <c r="CNY51" s="932"/>
      <c r="CNZ51" s="932"/>
      <c r="COA51" s="932"/>
      <c r="COB51" s="932"/>
      <c r="COC51" s="932"/>
      <c r="COD51" s="932"/>
      <c r="COE51" s="932"/>
      <c r="COF51" s="932"/>
      <c r="COG51" s="932"/>
      <c r="COH51" s="932"/>
      <c r="COI51" s="932"/>
      <c r="COJ51" s="932"/>
      <c r="COK51" s="932"/>
      <c r="COL51" s="932"/>
      <c r="COM51" s="932"/>
      <c r="CON51" s="932"/>
      <c r="COO51" s="932"/>
      <c r="COP51" s="932"/>
      <c r="COQ51" s="932"/>
      <c r="COR51" s="932"/>
      <c r="COS51" s="932"/>
      <c r="COT51" s="932"/>
      <c r="COU51" s="932"/>
      <c r="COV51" s="932"/>
      <c r="COW51" s="932"/>
      <c r="COX51" s="932"/>
      <c r="COY51" s="932"/>
      <c r="COZ51" s="932"/>
      <c r="CPA51" s="932"/>
      <c r="CPB51" s="932"/>
      <c r="CPC51" s="932"/>
      <c r="CPD51" s="932"/>
      <c r="CPE51" s="932"/>
      <c r="CPF51" s="932"/>
      <c r="CPG51" s="932"/>
      <c r="CPH51" s="932"/>
      <c r="CPI51" s="932"/>
      <c r="CPJ51" s="932"/>
      <c r="CPK51" s="932"/>
      <c r="CPL51" s="932"/>
      <c r="CPM51" s="932"/>
      <c r="CPN51" s="932"/>
      <c r="CPO51" s="932"/>
      <c r="CPP51" s="932"/>
      <c r="CPQ51" s="932"/>
      <c r="CPR51" s="932"/>
      <c r="CPS51" s="932"/>
      <c r="CPT51" s="932"/>
      <c r="CPU51" s="932"/>
      <c r="CPV51" s="932"/>
      <c r="CPW51" s="932"/>
      <c r="CPX51" s="932"/>
      <c r="CPY51" s="932"/>
      <c r="CPZ51" s="932"/>
      <c r="CQA51" s="932"/>
      <c r="CQB51" s="932"/>
      <c r="CQC51" s="932"/>
      <c r="CQD51" s="932"/>
      <c r="CQE51" s="932"/>
      <c r="CQF51" s="932"/>
      <c r="CQG51" s="932"/>
      <c r="CQH51" s="932"/>
      <c r="CQI51" s="932"/>
      <c r="CQJ51" s="932"/>
      <c r="CQK51" s="932"/>
      <c r="CQL51" s="932"/>
      <c r="CQM51" s="932"/>
      <c r="CQN51" s="932"/>
      <c r="CQO51" s="932"/>
      <c r="CQP51" s="932"/>
      <c r="CQQ51" s="932"/>
      <c r="CQR51" s="932"/>
      <c r="CQS51" s="932"/>
      <c r="CQT51" s="932"/>
      <c r="CQU51" s="932"/>
      <c r="CQV51" s="932"/>
      <c r="CQW51" s="932"/>
      <c r="CQX51" s="932"/>
      <c r="CQY51" s="932"/>
      <c r="CQZ51" s="932"/>
      <c r="CRA51" s="932"/>
      <c r="CRB51" s="932"/>
      <c r="CRC51" s="932"/>
      <c r="CRD51" s="932"/>
      <c r="CRE51" s="932"/>
      <c r="CRF51" s="932"/>
      <c r="CRG51" s="932"/>
      <c r="CRH51" s="932"/>
      <c r="CRI51" s="932"/>
      <c r="CRJ51" s="932"/>
      <c r="CRK51" s="932"/>
      <c r="CRL51" s="932"/>
      <c r="CRM51" s="932"/>
      <c r="CRN51" s="932"/>
      <c r="CRO51" s="932"/>
      <c r="CRP51" s="932"/>
      <c r="CRQ51" s="932"/>
      <c r="CRR51" s="932"/>
      <c r="CRS51" s="932"/>
      <c r="CRT51" s="932"/>
      <c r="CRU51" s="932"/>
      <c r="CRV51" s="932"/>
      <c r="CRW51" s="932"/>
      <c r="CRX51" s="932"/>
      <c r="CRY51" s="932"/>
      <c r="CRZ51" s="932"/>
      <c r="CSA51" s="932"/>
      <c r="CSB51" s="932"/>
      <c r="CSC51" s="932"/>
      <c r="CSD51" s="932"/>
      <c r="CSE51" s="932"/>
      <c r="CSF51" s="932"/>
      <c r="CSG51" s="932"/>
      <c r="CSH51" s="932"/>
      <c r="CSI51" s="932"/>
      <c r="CSJ51" s="932"/>
      <c r="CSK51" s="932"/>
      <c r="CSL51" s="932"/>
      <c r="CSM51" s="932"/>
      <c r="CSN51" s="932"/>
      <c r="CSO51" s="932"/>
      <c r="CSP51" s="932"/>
      <c r="CSQ51" s="932"/>
      <c r="CSR51" s="932"/>
      <c r="CSS51" s="932"/>
      <c r="CST51" s="932"/>
      <c r="CSU51" s="932"/>
      <c r="CSV51" s="932"/>
      <c r="CSW51" s="932"/>
      <c r="CSX51" s="932"/>
      <c r="CSY51" s="932"/>
      <c r="CSZ51" s="932"/>
      <c r="CTA51" s="932"/>
      <c r="CTB51" s="932"/>
      <c r="CTC51" s="932"/>
      <c r="CTD51" s="932"/>
      <c r="CTE51" s="932"/>
      <c r="CTF51" s="932"/>
      <c r="CTG51" s="932"/>
      <c r="CTH51" s="932"/>
      <c r="CTI51" s="932"/>
      <c r="CTJ51" s="932"/>
      <c r="CTK51" s="932"/>
      <c r="CTL51" s="932"/>
      <c r="CTM51" s="932"/>
      <c r="CTN51" s="932"/>
      <c r="CTO51" s="932"/>
      <c r="CTP51" s="932"/>
      <c r="CTQ51" s="932"/>
      <c r="CTR51" s="932"/>
      <c r="CTS51" s="932"/>
      <c r="CTT51" s="932"/>
      <c r="CTU51" s="932"/>
      <c r="CTV51" s="932"/>
      <c r="CTW51" s="932"/>
      <c r="CTX51" s="932"/>
      <c r="CTY51" s="932"/>
      <c r="CTZ51" s="932"/>
      <c r="CUA51" s="932"/>
      <c r="CUB51" s="932"/>
      <c r="CUC51" s="932"/>
      <c r="CUD51" s="932"/>
      <c r="CUE51" s="932"/>
      <c r="CUF51" s="932"/>
      <c r="CUG51" s="932"/>
      <c r="CUH51" s="932"/>
      <c r="CUI51" s="932"/>
      <c r="CUJ51" s="932"/>
      <c r="CUK51" s="932"/>
      <c r="CUL51" s="932"/>
      <c r="CUM51" s="932"/>
      <c r="CUN51" s="932"/>
      <c r="CUO51" s="932"/>
      <c r="CUP51" s="932"/>
      <c r="CUQ51" s="932"/>
      <c r="CUR51" s="932"/>
      <c r="CUS51" s="932"/>
      <c r="CUT51" s="932"/>
      <c r="CUU51" s="932"/>
      <c r="CUV51" s="932"/>
      <c r="CUW51" s="932"/>
      <c r="CUX51" s="932"/>
      <c r="CUY51" s="932"/>
      <c r="CUZ51" s="932"/>
      <c r="CVA51" s="932"/>
      <c r="CVB51" s="932"/>
      <c r="CVC51" s="932"/>
      <c r="CVD51" s="932"/>
      <c r="CVE51" s="932"/>
      <c r="CVF51" s="932"/>
      <c r="CVG51" s="932"/>
      <c r="CVH51" s="932"/>
      <c r="CVI51" s="932"/>
      <c r="CVJ51" s="932"/>
      <c r="CVK51" s="932"/>
      <c r="CVL51" s="932"/>
      <c r="CVM51" s="932"/>
      <c r="CVN51" s="932"/>
      <c r="CVO51" s="932"/>
      <c r="CVP51" s="932"/>
      <c r="CVQ51" s="932"/>
      <c r="CVR51" s="932"/>
      <c r="CVS51" s="932"/>
      <c r="CVT51" s="932"/>
      <c r="CVU51" s="932"/>
      <c r="CVV51" s="932"/>
      <c r="CVW51" s="932"/>
      <c r="CVX51" s="932"/>
      <c r="CVY51" s="932"/>
      <c r="CVZ51" s="932"/>
      <c r="CWA51" s="932"/>
      <c r="CWB51" s="932"/>
      <c r="CWC51" s="932"/>
      <c r="CWD51" s="932"/>
      <c r="CWE51" s="932"/>
      <c r="CWF51" s="932"/>
      <c r="CWG51" s="932"/>
      <c r="CWH51" s="932"/>
      <c r="CWI51" s="932"/>
      <c r="CWJ51" s="932"/>
      <c r="CWK51" s="932"/>
      <c r="CWL51" s="932"/>
      <c r="CWM51" s="932"/>
      <c r="CWN51" s="932"/>
      <c r="CWO51" s="932"/>
      <c r="CWP51" s="932"/>
      <c r="CWQ51" s="932"/>
      <c r="CWR51" s="932"/>
      <c r="CWS51" s="932"/>
      <c r="CWT51" s="932"/>
      <c r="CWU51" s="932"/>
      <c r="CWV51" s="932"/>
      <c r="CWW51" s="932"/>
      <c r="CWX51" s="932"/>
      <c r="CWY51" s="932"/>
      <c r="CWZ51" s="932"/>
      <c r="CXA51" s="932"/>
      <c r="CXB51" s="932"/>
      <c r="CXC51" s="932"/>
      <c r="CXD51" s="932"/>
      <c r="CXE51" s="932"/>
      <c r="CXF51" s="932"/>
      <c r="CXG51" s="932"/>
      <c r="CXH51" s="932"/>
      <c r="CXI51" s="932"/>
      <c r="CXJ51" s="932"/>
      <c r="CXK51" s="932"/>
      <c r="CXL51" s="932"/>
      <c r="CXM51" s="932"/>
      <c r="CXN51" s="932"/>
      <c r="CXO51" s="932"/>
      <c r="CXP51" s="932"/>
      <c r="CXQ51" s="932"/>
      <c r="CXR51" s="932"/>
      <c r="CXS51" s="932"/>
      <c r="CXT51" s="932"/>
      <c r="CXU51" s="932"/>
      <c r="CXV51" s="932"/>
      <c r="CXW51" s="932"/>
      <c r="CXX51" s="932"/>
      <c r="CXY51" s="932"/>
      <c r="CXZ51" s="932"/>
      <c r="CYA51" s="932"/>
      <c r="CYB51" s="932"/>
      <c r="CYC51" s="932"/>
      <c r="CYD51" s="932"/>
      <c r="CYE51" s="932"/>
      <c r="CYF51" s="932"/>
      <c r="CYG51" s="932"/>
      <c r="CYH51" s="932"/>
      <c r="CYI51" s="932"/>
      <c r="CYJ51" s="932"/>
      <c r="CYK51" s="932"/>
      <c r="CYL51" s="932"/>
      <c r="CYM51" s="932"/>
      <c r="CYN51" s="932"/>
      <c r="CYO51" s="932"/>
      <c r="CYP51" s="932"/>
      <c r="CYQ51" s="932"/>
      <c r="CYR51" s="932"/>
      <c r="CYS51" s="932"/>
      <c r="CYT51" s="932"/>
      <c r="CYU51" s="932"/>
      <c r="CYV51" s="932"/>
      <c r="CYW51" s="932"/>
      <c r="CYX51" s="932"/>
      <c r="CYY51" s="932"/>
      <c r="CYZ51" s="932"/>
      <c r="CZA51" s="932"/>
      <c r="CZB51" s="932"/>
      <c r="CZC51" s="932"/>
      <c r="CZD51" s="932"/>
      <c r="CZE51" s="932"/>
      <c r="CZF51" s="932"/>
      <c r="CZG51" s="932"/>
      <c r="CZH51" s="932"/>
      <c r="CZI51" s="932"/>
      <c r="CZJ51" s="932"/>
      <c r="CZK51" s="932"/>
      <c r="CZL51" s="932"/>
      <c r="CZM51" s="932"/>
      <c r="CZN51" s="932"/>
      <c r="CZO51" s="932"/>
      <c r="CZP51" s="932"/>
      <c r="CZQ51" s="932"/>
      <c r="CZR51" s="932"/>
      <c r="CZS51" s="932"/>
      <c r="CZT51" s="932"/>
      <c r="CZU51" s="932"/>
      <c r="CZV51" s="932"/>
      <c r="CZW51" s="932"/>
      <c r="CZX51" s="932"/>
      <c r="CZY51" s="932"/>
      <c r="CZZ51" s="932"/>
      <c r="DAA51" s="932"/>
      <c r="DAB51" s="932"/>
      <c r="DAC51" s="932"/>
      <c r="DAD51" s="932"/>
      <c r="DAE51" s="932"/>
      <c r="DAF51" s="932"/>
      <c r="DAG51" s="932"/>
      <c r="DAH51" s="932"/>
      <c r="DAI51" s="932"/>
      <c r="DAJ51" s="932"/>
      <c r="DAK51" s="932"/>
      <c r="DAL51" s="932"/>
      <c r="DAM51" s="932"/>
      <c r="DAN51" s="932"/>
      <c r="DAO51" s="932"/>
      <c r="DAP51" s="932"/>
      <c r="DAQ51" s="932"/>
      <c r="DAR51" s="932"/>
      <c r="DAS51" s="932"/>
      <c r="DAT51" s="932"/>
      <c r="DAU51" s="932"/>
      <c r="DAV51" s="932"/>
      <c r="DAW51" s="932"/>
      <c r="DAX51" s="932"/>
      <c r="DAY51" s="932"/>
      <c r="DAZ51" s="932"/>
      <c r="DBA51" s="932"/>
      <c r="DBB51" s="932"/>
      <c r="DBC51" s="932"/>
      <c r="DBD51" s="932"/>
      <c r="DBE51" s="932"/>
      <c r="DBF51" s="932"/>
      <c r="DBG51" s="932"/>
      <c r="DBH51" s="932"/>
      <c r="DBI51" s="932"/>
      <c r="DBJ51" s="932"/>
      <c r="DBK51" s="932"/>
      <c r="DBL51" s="932"/>
      <c r="DBM51" s="932"/>
      <c r="DBN51" s="932"/>
      <c r="DBO51" s="932"/>
      <c r="DBP51" s="932"/>
      <c r="DBQ51" s="932"/>
      <c r="DBR51" s="932"/>
      <c r="DBS51" s="932"/>
      <c r="DBT51" s="932"/>
      <c r="DBU51" s="932"/>
      <c r="DBV51" s="932"/>
      <c r="DBW51" s="932"/>
      <c r="DBX51" s="932"/>
      <c r="DBY51" s="932"/>
      <c r="DBZ51" s="932"/>
      <c r="DCA51" s="932"/>
      <c r="DCB51" s="932"/>
      <c r="DCC51" s="932"/>
      <c r="DCD51" s="932"/>
      <c r="DCE51" s="932"/>
      <c r="DCF51" s="932"/>
      <c r="DCG51" s="932"/>
      <c r="DCH51" s="932"/>
      <c r="DCI51" s="932"/>
      <c r="DCJ51" s="932"/>
      <c r="DCK51" s="932"/>
      <c r="DCL51" s="932"/>
      <c r="DCM51" s="932"/>
      <c r="DCN51" s="932"/>
      <c r="DCO51" s="932"/>
      <c r="DCP51" s="932"/>
      <c r="DCQ51" s="932"/>
      <c r="DCR51" s="932"/>
      <c r="DCS51" s="932"/>
      <c r="DCT51" s="932"/>
      <c r="DCU51" s="932"/>
      <c r="DCV51" s="932"/>
      <c r="DCW51" s="932"/>
      <c r="DCX51" s="932"/>
      <c r="DCY51" s="932"/>
      <c r="DCZ51" s="932"/>
      <c r="DDA51" s="932"/>
      <c r="DDB51" s="932"/>
      <c r="DDC51" s="932"/>
      <c r="DDD51" s="932"/>
      <c r="DDE51" s="932"/>
      <c r="DDF51" s="932"/>
      <c r="DDG51" s="932"/>
      <c r="DDH51" s="932"/>
      <c r="DDI51" s="932"/>
      <c r="DDJ51" s="932"/>
      <c r="DDK51" s="932"/>
      <c r="DDL51" s="932"/>
      <c r="DDM51" s="932"/>
      <c r="DDN51" s="932"/>
      <c r="DDO51" s="932"/>
      <c r="DDP51" s="932"/>
      <c r="DDQ51" s="932"/>
      <c r="DDR51" s="932"/>
      <c r="DDS51" s="932"/>
      <c r="DDT51" s="932"/>
      <c r="DDU51" s="932"/>
      <c r="DDV51" s="932"/>
      <c r="DDW51" s="932"/>
      <c r="DDX51" s="932"/>
      <c r="DDY51" s="932"/>
      <c r="DDZ51" s="932"/>
      <c r="DEA51" s="932"/>
      <c r="DEB51" s="932"/>
      <c r="DEC51" s="932"/>
      <c r="DED51" s="932"/>
      <c r="DEE51" s="932"/>
      <c r="DEF51" s="932"/>
      <c r="DEG51" s="932"/>
      <c r="DEH51" s="932"/>
      <c r="DEI51" s="932"/>
      <c r="DEJ51" s="932"/>
      <c r="DEK51" s="932"/>
      <c r="DEL51" s="932"/>
      <c r="DEM51" s="932"/>
      <c r="DEN51" s="932"/>
      <c r="DEO51" s="932"/>
      <c r="DEP51" s="932"/>
      <c r="DEQ51" s="932"/>
      <c r="DER51" s="932"/>
      <c r="DES51" s="932"/>
      <c r="DET51" s="932"/>
      <c r="DEU51" s="932"/>
      <c r="DEV51" s="932"/>
      <c r="DEW51" s="932"/>
      <c r="DEX51" s="932"/>
      <c r="DEY51" s="932"/>
      <c r="DEZ51" s="932"/>
      <c r="DFA51" s="932"/>
      <c r="DFB51" s="932"/>
      <c r="DFC51" s="932"/>
      <c r="DFD51" s="932"/>
      <c r="DFE51" s="932"/>
      <c r="DFF51" s="932"/>
      <c r="DFG51" s="932"/>
      <c r="DFH51" s="932"/>
      <c r="DFI51" s="932"/>
      <c r="DFJ51" s="932"/>
      <c r="DFK51" s="932"/>
      <c r="DFL51" s="932"/>
      <c r="DFM51" s="932"/>
      <c r="DFN51" s="932"/>
      <c r="DFO51" s="932"/>
      <c r="DFP51" s="932"/>
      <c r="DFQ51" s="932"/>
      <c r="DFR51" s="932"/>
      <c r="DFS51" s="932"/>
      <c r="DFT51" s="932"/>
      <c r="DFU51" s="932"/>
      <c r="DFV51" s="932"/>
      <c r="DFW51" s="932"/>
      <c r="DFX51" s="932"/>
      <c r="DFY51" s="932"/>
      <c r="DFZ51" s="932"/>
      <c r="DGA51" s="932"/>
      <c r="DGB51" s="932"/>
      <c r="DGC51" s="932"/>
      <c r="DGD51" s="932"/>
      <c r="DGE51" s="932"/>
      <c r="DGF51" s="932"/>
      <c r="DGG51" s="932"/>
      <c r="DGH51" s="932"/>
      <c r="DGI51" s="932"/>
      <c r="DGJ51" s="932"/>
      <c r="DGK51" s="932"/>
      <c r="DGL51" s="932"/>
      <c r="DGM51" s="932"/>
      <c r="DGN51" s="932"/>
      <c r="DGO51" s="932"/>
      <c r="DGP51" s="932"/>
      <c r="DGQ51" s="932"/>
      <c r="DGR51" s="932"/>
      <c r="DGS51" s="932"/>
      <c r="DGT51" s="932"/>
      <c r="DGU51" s="932"/>
      <c r="DGV51" s="932"/>
      <c r="DGW51" s="932"/>
      <c r="DGX51" s="932"/>
      <c r="DGY51" s="932"/>
      <c r="DGZ51" s="932"/>
      <c r="DHA51" s="932"/>
      <c r="DHB51" s="932"/>
      <c r="DHC51" s="932"/>
      <c r="DHD51" s="932"/>
      <c r="DHE51" s="932"/>
      <c r="DHF51" s="932"/>
      <c r="DHG51" s="932"/>
      <c r="DHH51" s="932"/>
      <c r="DHI51" s="932"/>
      <c r="DHJ51" s="932"/>
      <c r="DHK51" s="932"/>
      <c r="DHL51" s="932"/>
      <c r="DHM51" s="932"/>
      <c r="DHN51" s="932"/>
      <c r="DHO51" s="932"/>
      <c r="DHP51" s="932"/>
      <c r="DHQ51" s="932"/>
      <c r="DHR51" s="932"/>
      <c r="DHS51" s="932"/>
      <c r="DHT51" s="932"/>
      <c r="DHU51" s="932"/>
      <c r="DHV51" s="932"/>
      <c r="DHW51" s="932"/>
      <c r="DHX51" s="932"/>
      <c r="DHY51" s="932"/>
      <c r="DHZ51" s="932"/>
      <c r="DIA51" s="932"/>
      <c r="DIB51" s="932"/>
      <c r="DIC51" s="932"/>
      <c r="DID51" s="932"/>
      <c r="DIE51" s="932"/>
      <c r="DIF51" s="932"/>
      <c r="DIG51" s="932"/>
      <c r="DIH51" s="932"/>
      <c r="DII51" s="932"/>
      <c r="DIJ51" s="932"/>
      <c r="DIK51" s="932"/>
      <c r="DIL51" s="932"/>
      <c r="DIM51" s="932"/>
      <c r="DIN51" s="932"/>
      <c r="DIO51" s="932"/>
      <c r="DIP51" s="932"/>
      <c r="DIQ51" s="932"/>
      <c r="DIR51" s="932"/>
      <c r="DIS51" s="932"/>
      <c r="DIT51" s="932"/>
      <c r="DIU51" s="932"/>
      <c r="DIV51" s="932"/>
      <c r="DIW51" s="932"/>
      <c r="DIX51" s="932"/>
      <c r="DIY51" s="932"/>
      <c r="DIZ51" s="932"/>
      <c r="DJA51" s="932"/>
      <c r="DJB51" s="932"/>
      <c r="DJC51" s="932"/>
      <c r="DJD51" s="932"/>
      <c r="DJE51" s="932"/>
      <c r="DJF51" s="932"/>
      <c r="DJG51" s="932"/>
      <c r="DJH51" s="932"/>
      <c r="DJI51" s="932"/>
      <c r="DJJ51" s="932"/>
      <c r="DJK51" s="932"/>
      <c r="DJL51" s="932"/>
      <c r="DJM51" s="932"/>
      <c r="DJN51" s="932"/>
      <c r="DJO51" s="932"/>
      <c r="DJP51" s="932"/>
      <c r="DJQ51" s="932"/>
      <c r="DJR51" s="932"/>
      <c r="DJS51" s="932"/>
      <c r="DJT51" s="932"/>
      <c r="DJU51" s="932"/>
      <c r="DJV51" s="932"/>
      <c r="DJW51" s="932"/>
      <c r="DJX51" s="932"/>
      <c r="DJY51" s="932"/>
      <c r="DJZ51" s="932"/>
      <c r="DKA51" s="932"/>
      <c r="DKB51" s="932"/>
      <c r="DKC51" s="932"/>
      <c r="DKD51" s="932"/>
      <c r="DKE51" s="932"/>
      <c r="DKF51" s="932"/>
      <c r="DKG51" s="932"/>
      <c r="DKH51" s="932"/>
      <c r="DKI51" s="932"/>
      <c r="DKJ51" s="932"/>
      <c r="DKK51" s="932"/>
      <c r="DKL51" s="932"/>
      <c r="DKM51" s="932"/>
      <c r="DKN51" s="932"/>
      <c r="DKO51" s="932"/>
      <c r="DKP51" s="932"/>
      <c r="DKQ51" s="932"/>
      <c r="DKR51" s="932"/>
      <c r="DKS51" s="932"/>
      <c r="DKT51" s="932"/>
      <c r="DKU51" s="932"/>
      <c r="DKV51" s="932"/>
      <c r="DKW51" s="932"/>
      <c r="DKX51" s="932"/>
      <c r="DKY51" s="932"/>
      <c r="DKZ51" s="932"/>
      <c r="DLA51" s="932"/>
      <c r="DLB51" s="932"/>
      <c r="DLC51" s="932"/>
      <c r="DLD51" s="932"/>
      <c r="DLE51" s="932"/>
      <c r="DLF51" s="932"/>
      <c r="DLG51" s="932"/>
      <c r="DLH51" s="932"/>
      <c r="DLI51" s="932"/>
      <c r="DLJ51" s="932"/>
      <c r="DLK51" s="932"/>
      <c r="DLL51" s="932"/>
      <c r="DLM51" s="932"/>
      <c r="DLN51" s="932"/>
      <c r="DLO51" s="932"/>
      <c r="DLP51" s="932"/>
      <c r="DLQ51" s="932"/>
      <c r="DLR51" s="932"/>
      <c r="DLS51" s="932"/>
      <c r="DLT51" s="932"/>
      <c r="DLU51" s="932"/>
      <c r="DLV51" s="932"/>
      <c r="DLW51" s="932"/>
      <c r="DLX51" s="932"/>
      <c r="DLY51" s="932"/>
      <c r="DLZ51" s="932"/>
      <c r="DMA51" s="932"/>
      <c r="DMB51" s="932"/>
      <c r="DMC51" s="932"/>
      <c r="DMD51" s="932"/>
      <c r="DME51" s="932"/>
      <c r="DMF51" s="932"/>
      <c r="DMG51" s="932"/>
      <c r="DMH51" s="932"/>
      <c r="DMI51" s="932"/>
      <c r="DMJ51" s="932"/>
      <c r="DMK51" s="932"/>
      <c r="DML51" s="932"/>
      <c r="DMM51" s="932"/>
      <c r="DMN51" s="932"/>
      <c r="DMO51" s="932"/>
      <c r="DMP51" s="932"/>
      <c r="DMQ51" s="932"/>
      <c r="DMR51" s="932"/>
      <c r="DMS51" s="932"/>
      <c r="DMT51" s="932"/>
      <c r="DMU51" s="932"/>
      <c r="DMV51" s="932"/>
      <c r="DMW51" s="932"/>
      <c r="DMX51" s="932"/>
      <c r="DMY51" s="932"/>
      <c r="DMZ51" s="932"/>
      <c r="DNA51" s="932"/>
      <c r="DNB51" s="932"/>
      <c r="DNC51" s="932"/>
      <c r="DND51" s="932"/>
      <c r="DNE51" s="932"/>
      <c r="DNF51" s="932"/>
      <c r="DNG51" s="932"/>
      <c r="DNH51" s="932"/>
      <c r="DNI51" s="932"/>
      <c r="DNJ51" s="932"/>
      <c r="DNK51" s="932"/>
      <c r="DNL51" s="932"/>
      <c r="DNM51" s="932"/>
      <c r="DNN51" s="932"/>
      <c r="DNO51" s="932"/>
      <c r="DNP51" s="932"/>
      <c r="DNQ51" s="932"/>
      <c r="DNR51" s="932"/>
      <c r="DNS51" s="932"/>
      <c r="DNT51" s="932"/>
      <c r="DNU51" s="932"/>
      <c r="DNV51" s="932"/>
      <c r="DNW51" s="932"/>
      <c r="DNX51" s="932"/>
      <c r="DNY51" s="932"/>
      <c r="DNZ51" s="932"/>
      <c r="DOA51" s="932"/>
      <c r="DOB51" s="932"/>
      <c r="DOC51" s="932"/>
      <c r="DOD51" s="932"/>
      <c r="DOE51" s="932"/>
      <c r="DOF51" s="932"/>
      <c r="DOG51" s="932"/>
      <c r="DOH51" s="932"/>
      <c r="DOI51" s="932"/>
      <c r="DOJ51" s="932"/>
      <c r="DOK51" s="932"/>
      <c r="DOL51" s="932"/>
      <c r="DOM51" s="932"/>
      <c r="DON51" s="932"/>
      <c r="DOO51" s="932"/>
      <c r="DOP51" s="932"/>
      <c r="DOQ51" s="932"/>
      <c r="DOR51" s="932"/>
      <c r="DOS51" s="932"/>
      <c r="DOT51" s="932"/>
      <c r="DOU51" s="932"/>
      <c r="DOV51" s="932"/>
      <c r="DOW51" s="932"/>
      <c r="DOX51" s="932"/>
      <c r="DOY51" s="932"/>
      <c r="DOZ51" s="932"/>
      <c r="DPA51" s="932"/>
      <c r="DPB51" s="932"/>
      <c r="DPC51" s="932"/>
      <c r="DPD51" s="932"/>
      <c r="DPE51" s="932"/>
      <c r="DPF51" s="932"/>
      <c r="DPG51" s="932"/>
      <c r="DPH51" s="932"/>
      <c r="DPI51" s="932"/>
      <c r="DPJ51" s="932"/>
      <c r="DPK51" s="932"/>
      <c r="DPL51" s="932"/>
      <c r="DPM51" s="932"/>
      <c r="DPN51" s="932"/>
      <c r="DPO51" s="932"/>
      <c r="DPP51" s="932"/>
      <c r="DPQ51" s="932"/>
      <c r="DPR51" s="932"/>
      <c r="DPS51" s="932"/>
      <c r="DPT51" s="932"/>
      <c r="DPU51" s="932"/>
      <c r="DPV51" s="932"/>
      <c r="DPW51" s="932"/>
      <c r="DPX51" s="932"/>
      <c r="DPY51" s="932"/>
      <c r="DPZ51" s="932"/>
      <c r="DQA51" s="932"/>
      <c r="DQB51" s="932"/>
      <c r="DQC51" s="932"/>
      <c r="DQD51" s="932"/>
      <c r="DQE51" s="932"/>
      <c r="DQF51" s="932"/>
      <c r="DQG51" s="932"/>
      <c r="DQH51" s="932"/>
      <c r="DQI51" s="932"/>
      <c r="DQJ51" s="932"/>
      <c r="DQK51" s="932"/>
      <c r="DQL51" s="932"/>
      <c r="DQM51" s="932"/>
      <c r="DQN51" s="932"/>
      <c r="DQO51" s="932"/>
      <c r="DQP51" s="932"/>
      <c r="DQQ51" s="932"/>
      <c r="DQR51" s="932"/>
      <c r="DQS51" s="932"/>
      <c r="DQT51" s="932"/>
      <c r="DQU51" s="932"/>
      <c r="DQV51" s="932"/>
      <c r="DQW51" s="932"/>
      <c r="DQX51" s="932"/>
      <c r="DQY51" s="932"/>
      <c r="DQZ51" s="932"/>
      <c r="DRA51" s="932"/>
      <c r="DRB51" s="932"/>
      <c r="DRC51" s="932"/>
      <c r="DRD51" s="932"/>
      <c r="DRE51" s="932"/>
      <c r="DRF51" s="932"/>
      <c r="DRG51" s="932"/>
      <c r="DRH51" s="932"/>
      <c r="DRI51" s="932"/>
      <c r="DRJ51" s="932"/>
      <c r="DRK51" s="932"/>
      <c r="DRL51" s="932"/>
      <c r="DRM51" s="932"/>
      <c r="DRN51" s="932"/>
      <c r="DRO51" s="932"/>
      <c r="DRP51" s="932"/>
      <c r="DRQ51" s="932"/>
      <c r="DRR51" s="932"/>
      <c r="DRS51" s="932"/>
      <c r="DRT51" s="932"/>
      <c r="DRU51" s="932"/>
      <c r="DRV51" s="932"/>
      <c r="DRW51" s="932"/>
      <c r="DRX51" s="932"/>
      <c r="DRY51" s="932"/>
      <c r="DRZ51" s="932"/>
      <c r="DSA51" s="932"/>
      <c r="DSB51" s="932"/>
      <c r="DSC51" s="932"/>
      <c r="DSD51" s="932"/>
      <c r="DSE51" s="932"/>
      <c r="DSF51" s="932"/>
      <c r="DSG51" s="932"/>
      <c r="DSH51" s="932"/>
      <c r="DSI51" s="932"/>
      <c r="DSJ51" s="932"/>
      <c r="DSK51" s="932"/>
      <c r="DSL51" s="932"/>
      <c r="DSM51" s="932"/>
      <c r="DSN51" s="932"/>
      <c r="DSO51" s="932"/>
      <c r="DSP51" s="932"/>
      <c r="DSQ51" s="932"/>
      <c r="DSR51" s="932"/>
      <c r="DSS51" s="932"/>
      <c r="DST51" s="932"/>
      <c r="DSU51" s="932"/>
      <c r="DSV51" s="932"/>
      <c r="DSW51" s="932"/>
      <c r="DSX51" s="932"/>
      <c r="DSY51" s="932"/>
      <c r="DSZ51" s="932"/>
      <c r="DTA51" s="932"/>
      <c r="DTB51" s="932"/>
      <c r="DTC51" s="932"/>
      <c r="DTD51" s="932"/>
      <c r="DTE51" s="932"/>
      <c r="DTF51" s="932"/>
      <c r="DTG51" s="932"/>
      <c r="DTH51" s="932"/>
      <c r="DTI51" s="932"/>
      <c r="DTJ51" s="932"/>
      <c r="DTK51" s="932"/>
      <c r="DTL51" s="932"/>
      <c r="DTM51" s="932"/>
      <c r="DTN51" s="932"/>
      <c r="DTO51" s="932"/>
      <c r="DTP51" s="932"/>
      <c r="DTQ51" s="932"/>
      <c r="DTR51" s="932"/>
      <c r="DTS51" s="932"/>
      <c r="DTT51" s="932"/>
      <c r="DTU51" s="932"/>
      <c r="DTV51" s="932"/>
      <c r="DTW51" s="932"/>
      <c r="DTX51" s="932"/>
      <c r="DTY51" s="932"/>
      <c r="DTZ51" s="932"/>
      <c r="DUA51" s="932"/>
      <c r="DUB51" s="932"/>
      <c r="DUC51" s="932"/>
      <c r="DUD51" s="932"/>
      <c r="DUE51" s="932"/>
      <c r="DUF51" s="932"/>
      <c r="DUG51" s="932"/>
      <c r="DUH51" s="932"/>
      <c r="DUI51" s="932"/>
      <c r="DUJ51" s="932"/>
      <c r="DUK51" s="932"/>
      <c r="DUL51" s="932"/>
      <c r="DUM51" s="932"/>
      <c r="DUN51" s="932"/>
      <c r="DUO51" s="932"/>
      <c r="DUP51" s="932"/>
      <c r="DUQ51" s="932"/>
      <c r="DUR51" s="932"/>
      <c r="DUS51" s="932"/>
      <c r="DUT51" s="932"/>
      <c r="DUU51" s="932"/>
      <c r="DUV51" s="932"/>
      <c r="DUW51" s="932"/>
      <c r="DUX51" s="932"/>
      <c r="DUY51" s="932"/>
      <c r="DUZ51" s="932"/>
      <c r="DVA51" s="932"/>
      <c r="DVB51" s="932"/>
      <c r="DVC51" s="932"/>
      <c r="DVD51" s="932"/>
      <c r="DVE51" s="932"/>
      <c r="DVF51" s="932"/>
      <c r="DVG51" s="932"/>
      <c r="DVH51" s="932"/>
      <c r="DVI51" s="932"/>
      <c r="DVJ51" s="932"/>
      <c r="DVK51" s="932"/>
      <c r="DVL51" s="932"/>
      <c r="DVM51" s="932"/>
      <c r="DVN51" s="932"/>
      <c r="DVO51" s="932"/>
      <c r="DVP51" s="932"/>
      <c r="DVQ51" s="932"/>
      <c r="DVR51" s="932"/>
      <c r="DVS51" s="932"/>
      <c r="DVT51" s="932"/>
      <c r="DVU51" s="932"/>
      <c r="DVV51" s="932"/>
      <c r="DVW51" s="932"/>
      <c r="DVX51" s="932"/>
      <c r="DVY51" s="932"/>
      <c r="DVZ51" s="932"/>
      <c r="DWA51" s="932"/>
      <c r="DWB51" s="932"/>
      <c r="DWC51" s="932"/>
      <c r="DWD51" s="932"/>
      <c r="DWE51" s="932"/>
      <c r="DWF51" s="932"/>
      <c r="DWG51" s="932"/>
      <c r="DWH51" s="932"/>
      <c r="DWI51" s="932"/>
      <c r="DWJ51" s="932"/>
      <c r="DWK51" s="932"/>
      <c r="DWL51" s="932"/>
      <c r="DWM51" s="932"/>
      <c r="DWN51" s="932"/>
      <c r="DWO51" s="932"/>
      <c r="DWP51" s="932"/>
      <c r="DWQ51" s="932"/>
      <c r="DWR51" s="932"/>
      <c r="DWS51" s="932"/>
      <c r="DWT51" s="932"/>
      <c r="DWU51" s="932"/>
      <c r="DWV51" s="932"/>
      <c r="DWW51" s="932"/>
      <c r="DWX51" s="932"/>
      <c r="DWY51" s="932"/>
      <c r="DWZ51" s="932"/>
      <c r="DXA51" s="932"/>
      <c r="DXB51" s="932"/>
      <c r="DXC51" s="932"/>
      <c r="DXD51" s="932"/>
      <c r="DXE51" s="932"/>
      <c r="DXF51" s="932"/>
      <c r="DXG51" s="932"/>
      <c r="DXH51" s="932"/>
      <c r="DXI51" s="932"/>
      <c r="DXJ51" s="932"/>
      <c r="DXK51" s="932"/>
      <c r="DXL51" s="932"/>
      <c r="DXM51" s="932"/>
      <c r="DXN51" s="932"/>
      <c r="DXO51" s="932"/>
      <c r="DXP51" s="932"/>
      <c r="DXQ51" s="932"/>
      <c r="DXR51" s="932"/>
      <c r="DXS51" s="932"/>
      <c r="DXT51" s="932"/>
      <c r="DXU51" s="932"/>
      <c r="DXV51" s="932"/>
      <c r="DXW51" s="932"/>
      <c r="DXX51" s="932"/>
      <c r="DXY51" s="932"/>
      <c r="DXZ51" s="932"/>
      <c r="DYA51" s="932"/>
      <c r="DYB51" s="932"/>
      <c r="DYC51" s="932"/>
      <c r="DYD51" s="932"/>
      <c r="DYE51" s="932"/>
      <c r="DYF51" s="932"/>
      <c r="DYG51" s="932"/>
      <c r="DYH51" s="932"/>
      <c r="DYI51" s="932"/>
      <c r="DYJ51" s="932"/>
      <c r="DYK51" s="932"/>
      <c r="DYL51" s="932"/>
      <c r="DYM51" s="932"/>
      <c r="DYN51" s="932"/>
      <c r="DYO51" s="932"/>
      <c r="DYP51" s="932"/>
      <c r="DYQ51" s="932"/>
      <c r="DYR51" s="932"/>
      <c r="DYS51" s="932"/>
      <c r="DYT51" s="932"/>
      <c r="DYU51" s="932"/>
      <c r="DYV51" s="932"/>
      <c r="DYW51" s="932"/>
      <c r="DYX51" s="932"/>
      <c r="DYY51" s="932"/>
      <c r="DYZ51" s="932"/>
      <c r="DZA51" s="932"/>
      <c r="DZB51" s="932"/>
      <c r="DZC51" s="932"/>
      <c r="DZD51" s="932"/>
      <c r="DZE51" s="932"/>
      <c r="DZF51" s="932"/>
      <c r="DZG51" s="932"/>
      <c r="DZH51" s="932"/>
      <c r="DZI51" s="932"/>
      <c r="DZJ51" s="932"/>
      <c r="DZK51" s="932"/>
      <c r="DZL51" s="932"/>
      <c r="DZM51" s="932"/>
      <c r="DZN51" s="932"/>
      <c r="DZO51" s="932"/>
      <c r="DZP51" s="932"/>
      <c r="DZQ51" s="932"/>
      <c r="DZR51" s="932"/>
      <c r="DZS51" s="932"/>
      <c r="DZT51" s="932"/>
      <c r="DZU51" s="932"/>
      <c r="DZV51" s="932"/>
      <c r="DZW51" s="932"/>
      <c r="DZX51" s="932"/>
      <c r="DZY51" s="932"/>
      <c r="DZZ51" s="932"/>
      <c r="EAA51" s="932"/>
      <c r="EAB51" s="932"/>
      <c r="EAC51" s="932"/>
      <c r="EAD51" s="932"/>
      <c r="EAE51" s="932"/>
      <c r="EAF51" s="932"/>
      <c r="EAG51" s="932"/>
      <c r="EAH51" s="932"/>
      <c r="EAI51" s="932"/>
      <c r="EAJ51" s="932"/>
      <c r="EAK51" s="932"/>
      <c r="EAL51" s="932"/>
      <c r="EAM51" s="932"/>
      <c r="EAN51" s="932"/>
      <c r="EAO51" s="932"/>
      <c r="EAP51" s="932"/>
      <c r="EAQ51" s="932"/>
      <c r="EAR51" s="932"/>
      <c r="EAS51" s="932"/>
      <c r="EAT51" s="932"/>
      <c r="EAU51" s="932"/>
      <c r="EAV51" s="932"/>
      <c r="EAW51" s="932"/>
      <c r="EAX51" s="932"/>
      <c r="EAY51" s="932"/>
      <c r="EAZ51" s="932"/>
      <c r="EBA51" s="932"/>
      <c r="EBB51" s="932"/>
      <c r="EBC51" s="932"/>
      <c r="EBD51" s="932"/>
      <c r="EBE51" s="932"/>
      <c r="EBF51" s="932"/>
      <c r="EBG51" s="932"/>
      <c r="EBH51" s="932"/>
      <c r="EBI51" s="932"/>
      <c r="EBJ51" s="932"/>
      <c r="EBK51" s="932"/>
      <c r="EBL51" s="932"/>
      <c r="EBM51" s="932"/>
      <c r="EBN51" s="932"/>
      <c r="EBO51" s="932"/>
      <c r="EBP51" s="932"/>
      <c r="EBQ51" s="932"/>
      <c r="EBR51" s="932"/>
      <c r="EBS51" s="932"/>
      <c r="EBT51" s="932"/>
      <c r="EBU51" s="932"/>
      <c r="EBV51" s="932"/>
      <c r="EBW51" s="932"/>
      <c r="EBX51" s="932"/>
      <c r="EBY51" s="932"/>
      <c r="EBZ51" s="932"/>
      <c r="ECA51" s="932"/>
      <c r="ECB51" s="932"/>
      <c r="ECC51" s="932"/>
      <c r="ECD51" s="932"/>
      <c r="ECE51" s="932"/>
      <c r="ECF51" s="932"/>
      <c r="ECG51" s="932"/>
      <c r="ECH51" s="932"/>
      <c r="ECI51" s="932"/>
      <c r="ECJ51" s="932"/>
      <c r="ECK51" s="932"/>
      <c r="ECL51" s="932"/>
      <c r="ECM51" s="932"/>
      <c r="ECN51" s="932"/>
      <c r="ECO51" s="932"/>
      <c r="ECP51" s="932"/>
      <c r="ECQ51" s="932"/>
      <c r="ECR51" s="932"/>
      <c r="ECS51" s="932"/>
      <c r="ECT51" s="932"/>
      <c r="ECU51" s="932"/>
      <c r="ECV51" s="932"/>
      <c r="ECW51" s="932"/>
      <c r="ECX51" s="932"/>
      <c r="ECY51" s="932"/>
      <c r="ECZ51" s="932"/>
      <c r="EDA51" s="932"/>
      <c r="EDB51" s="932"/>
      <c r="EDC51" s="932"/>
      <c r="EDD51" s="932"/>
      <c r="EDE51" s="932"/>
      <c r="EDF51" s="932"/>
      <c r="EDG51" s="932"/>
      <c r="EDH51" s="932"/>
      <c r="EDI51" s="932"/>
      <c r="EDJ51" s="932"/>
      <c r="EDK51" s="932"/>
      <c r="EDL51" s="932"/>
      <c r="EDM51" s="932"/>
      <c r="EDN51" s="932"/>
      <c r="EDO51" s="932"/>
      <c r="EDP51" s="932"/>
      <c r="EDQ51" s="932"/>
      <c r="EDR51" s="932"/>
      <c r="EDS51" s="932"/>
      <c r="EDT51" s="932"/>
      <c r="EDU51" s="932"/>
      <c r="EDV51" s="932"/>
      <c r="EDW51" s="932"/>
      <c r="EDX51" s="932"/>
      <c r="EDY51" s="932"/>
      <c r="EDZ51" s="932"/>
      <c r="EEA51" s="932"/>
      <c r="EEB51" s="932"/>
      <c r="EEC51" s="932"/>
      <c r="EED51" s="932"/>
      <c r="EEE51" s="932"/>
      <c r="EEF51" s="932"/>
      <c r="EEG51" s="932"/>
      <c r="EEH51" s="932"/>
      <c r="EEI51" s="932"/>
      <c r="EEJ51" s="932"/>
      <c r="EEK51" s="932"/>
      <c r="EEL51" s="932"/>
      <c r="EEM51" s="932"/>
      <c r="EEN51" s="932"/>
      <c r="EEO51" s="932"/>
      <c r="EEP51" s="932"/>
      <c r="EEQ51" s="932"/>
      <c r="EER51" s="932"/>
      <c r="EES51" s="932"/>
      <c r="EET51" s="932"/>
      <c r="EEU51" s="932"/>
      <c r="EEV51" s="932"/>
      <c r="EEW51" s="932"/>
      <c r="EEX51" s="932"/>
      <c r="EEY51" s="932"/>
      <c r="EEZ51" s="932"/>
      <c r="EFA51" s="932"/>
      <c r="EFB51" s="932"/>
      <c r="EFC51" s="932"/>
      <c r="EFD51" s="932"/>
      <c r="EFE51" s="932"/>
      <c r="EFF51" s="932"/>
      <c r="EFG51" s="932"/>
      <c r="EFH51" s="932"/>
      <c r="EFI51" s="932"/>
      <c r="EFJ51" s="932"/>
      <c r="EFK51" s="932"/>
      <c r="EFL51" s="932"/>
      <c r="EFM51" s="932"/>
      <c r="EFN51" s="932"/>
      <c r="EFO51" s="932"/>
      <c r="EFP51" s="932"/>
      <c r="EFQ51" s="932"/>
      <c r="EFR51" s="932"/>
      <c r="EFS51" s="932"/>
      <c r="EFT51" s="932"/>
      <c r="EFU51" s="932"/>
      <c r="EFV51" s="932"/>
      <c r="EFW51" s="932"/>
      <c r="EFX51" s="932"/>
      <c r="EFY51" s="932"/>
      <c r="EFZ51" s="932"/>
      <c r="EGA51" s="932"/>
      <c r="EGB51" s="932"/>
      <c r="EGC51" s="932"/>
      <c r="EGD51" s="932"/>
      <c r="EGE51" s="932"/>
      <c r="EGF51" s="932"/>
      <c r="EGG51" s="932"/>
      <c r="EGH51" s="932"/>
      <c r="EGI51" s="932"/>
      <c r="EGJ51" s="932"/>
      <c r="EGK51" s="932"/>
      <c r="EGL51" s="932"/>
      <c r="EGM51" s="932"/>
      <c r="EGN51" s="932"/>
      <c r="EGO51" s="932"/>
      <c r="EGP51" s="932"/>
      <c r="EGQ51" s="932"/>
      <c r="EGR51" s="932"/>
      <c r="EGS51" s="932"/>
      <c r="EGT51" s="932"/>
      <c r="EGU51" s="932"/>
      <c r="EGV51" s="932"/>
      <c r="EGW51" s="932"/>
      <c r="EGX51" s="932"/>
      <c r="EGY51" s="932"/>
      <c r="EGZ51" s="932"/>
      <c r="EHA51" s="932"/>
      <c r="EHB51" s="932"/>
      <c r="EHC51" s="932"/>
      <c r="EHD51" s="932"/>
      <c r="EHE51" s="932"/>
      <c r="EHF51" s="932"/>
      <c r="EHG51" s="932"/>
      <c r="EHH51" s="932"/>
      <c r="EHI51" s="932"/>
      <c r="EHJ51" s="932"/>
      <c r="EHK51" s="932"/>
      <c r="EHL51" s="932"/>
      <c r="EHM51" s="932"/>
      <c r="EHN51" s="932"/>
      <c r="EHO51" s="932"/>
      <c r="EHP51" s="932"/>
      <c r="EHQ51" s="932"/>
      <c r="EHR51" s="932"/>
      <c r="EHS51" s="932"/>
      <c r="EHT51" s="932"/>
      <c r="EHU51" s="932"/>
      <c r="EHV51" s="932"/>
      <c r="EHW51" s="932"/>
      <c r="EHX51" s="932"/>
      <c r="EHY51" s="932"/>
      <c r="EHZ51" s="932"/>
      <c r="EIA51" s="932"/>
      <c r="EIB51" s="932"/>
      <c r="EIC51" s="932"/>
      <c r="EID51" s="932"/>
      <c r="EIE51" s="932"/>
      <c r="EIF51" s="932"/>
      <c r="EIG51" s="932"/>
      <c r="EIH51" s="932"/>
      <c r="EII51" s="932"/>
      <c r="EIJ51" s="932"/>
      <c r="EIK51" s="932"/>
      <c r="EIL51" s="932"/>
      <c r="EIM51" s="932"/>
      <c r="EIN51" s="932"/>
      <c r="EIO51" s="932"/>
      <c r="EIP51" s="932"/>
      <c r="EIQ51" s="932"/>
      <c r="EIR51" s="932"/>
      <c r="EIS51" s="932"/>
      <c r="EIT51" s="932"/>
      <c r="EIU51" s="932"/>
      <c r="EIV51" s="932"/>
      <c r="EIW51" s="932"/>
      <c r="EIX51" s="932"/>
      <c r="EIY51" s="932"/>
      <c r="EIZ51" s="932"/>
      <c r="EJA51" s="932"/>
      <c r="EJB51" s="932"/>
      <c r="EJC51" s="932"/>
      <c r="EJD51" s="932"/>
      <c r="EJE51" s="932"/>
      <c r="EJF51" s="932"/>
      <c r="EJG51" s="932"/>
      <c r="EJH51" s="932"/>
      <c r="EJI51" s="932"/>
      <c r="EJJ51" s="932"/>
      <c r="EJK51" s="932"/>
      <c r="EJL51" s="932"/>
      <c r="EJM51" s="932"/>
      <c r="EJN51" s="932"/>
      <c r="EJO51" s="932"/>
      <c r="EJP51" s="932"/>
      <c r="EJQ51" s="932"/>
      <c r="EJR51" s="932"/>
      <c r="EJS51" s="932"/>
      <c r="EJT51" s="932"/>
      <c r="EJU51" s="932"/>
      <c r="EJV51" s="932"/>
      <c r="EJW51" s="932"/>
      <c r="EJX51" s="932"/>
      <c r="EJY51" s="932"/>
      <c r="EJZ51" s="932"/>
      <c r="EKA51" s="932"/>
      <c r="EKB51" s="932"/>
      <c r="EKC51" s="932"/>
      <c r="EKD51" s="932"/>
      <c r="EKE51" s="932"/>
      <c r="EKF51" s="932"/>
      <c r="EKG51" s="932"/>
      <c r="EKH51" s="932"/>
      <c r="EKI51" s="932"/>
      <c r="EKJ51" s="932"/>
      <c r="EKK51" s="932"/>
      <c r="EKL51" s="932"/>
      <c r="EKM51" s="932"/>
      <c r="EKN51" s="932"/>
      <c r="EKO51" s="932"/>
      <c r="EKP51" s="932"/>
      <c r="EKQ51" s="932"/>
      <c r="EKR51" s="932"/>
      <c r="EKS51" s="932"/>
      <c r="EKT51" s="932"/>
      <c r="EKU51" s="932"/>
      <c r="EKV51" s="932"/>
      <c r="EKW51" s="932"/>
      <c r="EKX51" s="932"/>
      <c r="EKY51" s="932"/>
      <c r="EKZ51" s="932"/>
      <c r="ELA51" s="932"/>
      <c r="ELB51" s="932"/>
      <c r="ELC51" s="932"/>
      <c r="ELD51" s="932"/>
      <c r="ELE51" s="932"/>
      <c r="ELF51" s="932"/>
      <c r="ELG51" s="932"/>
      <c r="ELH51" s="932"/>
      <c r="ELI51" s="932"/>
      <c r="ELJ51" s="932"/>
      <c r="ELK51" s="932"/>
      <c r="ELL51" s="932"/>
      <c r="ELM51" s="932"/>
      <c r="ELN51" s="932"/>
      <c r="ELO51" s="932"/>
      <c r="ELP51" s="932"/>
      <c r="ELQ51" s="932"/>
      <c r="ELR51" s="932"/>
      <c r="ELS51" s="932"/>
      <c r="ELT51" s="932"/>
      <c r="ELU51" s="932"/>
      <c r="ELV51" s="932"/>
      <c r="ELW51" s="932"/>
      <c r="ELX51" s="932"/>
      <c r="ELY51" s="932"/>
      <c r="ELZ51" s="932"/>
      <c r="EMA51" s="932"/>
      <c r="EMB51" s="932"/>
      <c r="EMC51" s="932"/>
      <c r="EMD51" s="932"/>
      <c r="EME51" s="932"/>
      <c r="EMF51" s="932"/>
      <c r="EMG51" s="932"/>
      <c r="EMH51" s="932"/>
      <c r="EMI51" s="932"/>
      <c r="EMJ51" s="932"/>
      <c r="EMK51" s="932"/>
      <c r="EML51" s="932"/>
      <c r="EMM51" s="932"/>
      <c r="EMN51" s="932"/>
      <c r="EMO51" s="932"/>
      <c r="EMP51" s="932"/>
      <c r="EMQ51" s="932"/>
      <c r="EMR51" s="932"/>
      <c r="EMS51" s="932"/>
      <c r="EMT51" s="932"/>
      <c r="EMU51" s="932"/>
      <c r="EMV51" s="932"/>
      <c r="EMW51" s="932"/>
      <c r="EMX51" s="932"/>
      <c r="EMY51" s="932"/>
      <c r="EMZ51" s="932"/>
      <c r="ENA51" s="932"/>
      <c r="ENB51" s="932"/>
      <c r="ENC51" s="932"/>
      <c r="END51" s="932"/>
      <c r="ENE51" s="932"/>
      <c r="ENF51" s="932"/>
      <c r="ENG51" s="932"/>
      <c r="ENH51" s="932"/>
      <c r="ENI51" s="932"/>
      <c r="ENJ51" s="932"/>
      <c r="ENK51" s="932"/>
      <c r="ENL51" s="932"/>
      <c r="ENM51" s="932"/>
      <c r="ENN51" s="932"/>
      <c r="ENO51" s="932"/>
      <c r="ENP51" s="932"/>
      <c r="ENQ51" s="932"/>
      <c r="ENR51" s="932"/>
      <c r="ENS51" s="932"/>
      <c r="ENT51" s="932"/>
      <c r="ENU51" s="932"/>
      <c r="ENV51" s="932"/>
      <c r="ENW51" s="932"/>
      <c r="ENX51" s="932"/>
      <c r="ENY51" s="932"/>
      <c r="ENZ51" s="932"/>
      <c r="EOA51" s="932"/>
      <c r="EOB51" s="932"/>
      <c r="EOC51" s="932"/>
      <c r="EOD51" s="932"/>
      <c r="EOE51" s="932"/>
      <c r="EOF51" s="932"/>
      <c r="EOG51" s="932"/>
      <c r="EOH51" s="932"/>
      <c r="EOI51" s="932"/>
      <c r="EOJ51" s="932"/>
      <c r="EOK51" s="932"/>
      <c r="EOL51" s="932"/>
      <c r="EOM51" s="932"/>
      <c r="EON51" s="932"/>
      <c r="EOO51" s="932"/>
      <c r="EOP51" s="932"/>
      <c r="EOQ51" s="932"/>
      <c r="EOR51" s="932"/>
      <c r="EOS51" s="932"/>
      <c r="EOT51" s="932"/>
      <c r="EOU51" s="932"/>
      <c r="EOV51" s="932"/>
      <c r="EOW51" s="932"/>
      <c r="EOX51" s="932"/>
      <c r="EOY51" s="932"/>
      <c r="EOZ51" s="932"/>
      <c r="EPA51" s="932"/>
      <c r="EPB51" s="932"/>
      <c r="EPC51" s="932"/>
      <c r="EPD51" s="932"/>
      <c r="EPE51" s="932"/>
      <c r="EPF51" s="932"/>
      <c r="EPG51" s="932"/>
      <c r="EPH51" s="932"/>
      <c r="EPI51" s="932"/>
      <c r="EPJ51" s="932"/>
      <c r="EPK51" s="932"/>
      <c r="EPL51" s="932"/>
      <c r="EPM51" s="932"/>
      <c r="EPN51" s="932"/>
      <c r="EPO51" s="932"/>
      <c r="EPP51" s="932"/>
      <c r="EPQ51" s="932"/>
      <c r="EPR51" s="932"/>
      <c r="EPS51" s="932"/>
      <c r="EPT51" s="932"/>
      <c r="EPU51" s="932"/>
      <c r="EPV51" s="932"/>
      <c r="EPW51" s="932"/>
      <c r="EPX51" s="932"/>
      <c r="EPY51" s="932"/>
      <c r="EPZ51" s="932"/>
      <c r="EQA51" s="932"/>
      <c r="EQB51" s="932"/>
      <c r="EQC51" s="932"/>
      <c r="EQD51" s="932"/>
      <c r="EQE51" s="932"/>
      <c r="EQF51" s="932"/>
      <c r="EQG51" s="932"/>
      <c r="EQH51" s="932"/>
      <c r="EQI51" s="932"/>
      <c r="EQJ51" s="932"/>
      <c r="EQK51" s="932"/>
      <c r="EQL51" s="932"/>
      <c r="EQM51" s="932"/>
      <c r="EQN51" s="932"/>
      <c r="EQO51" s="932"/>
      <c r="EQP51" s="932"/>
      <c r="EQQ51" s="932"/>
      <c r="EQR51" s="932"/>
      <c r="EQS51" s="932"/>
      <c r="EQT51" s="932"/>
      <c r="EQU51" s="932"/>
      <c r="EQV51" s="932"/>
      <c r="EQW51" s="932"/>
      <c r="EQX51" s="932"/>
      <c r="EQY51" s="932"/>
      <c r="EQZ51" s="932"/>
      <c r="ERA51" s="932"/>
      <c r="ERB51" s="932"/>
      <c r="ERC51" s="932"/>
      <c r="ERD51" s="932"/>
      <c r="ERE51" s="932"/>
      <c r="ERF51" s="932"/>
      <c r="ERG51" s="932"/>
      <c r="ERH51" s="932"/>
      <c r="ERI51" s="932"/>
      <c r="ERJ51" s="932"/>
      <c r="ERK51" s="932"/>
      <c r="ERL51" s="932"/>
      <c r="ERM51" s="932"/>
      <c r="ERN51" s="932"/>
      <c r="ERO51" s="932"/>
      <c r="ERP51" s="932"/>
      <c r="ERQ51" s="932"/>
      <c r="ERR51" s="932"/>
      <c r="ERS51" s="932"/>
      <c r="ERT51" s="932"/>
      <c r="ERU51" s="932"/>
      <c r="ERV51" s="932"/>
      <c r="ERW51" s="932"/>
      <c r="ERX51" s="932"/>
      <c r="ERY51" s="932"/>
      <c r="ERZ51" s="932"/>
      <c r="ESA51" s="932"/>
      <c r="ESB51" s="932"/>
      <c r="ESC51" s="932"/>
      <c r="ESD51" s="932"/>
      <c r="ESE51" s="932"/>
      <c r="ESF51" s="932"/>
      <c r="ESG51" s="932"/>
      <c r="ESH51" s="932"/>
      <c r="ESI51" s="932"/>
      <c r="ESJ51" s="932"/>
      <c r="ESK51" s="932"/>
      <c r="ESL51" s="932"/>
      <c r="ESM51" s="932"/>
      <c r="ESN51" s="932"/>
      <c r="ESO51" s="932"/>
      <c r="ESP51" s="932"/>
      <c r="ESQ51" s="932"/>
      <c r="ESR51" s="932"/>
      <c r="ESS51" s="932"/>
      <c r="EST51" s="932"/>
      <c r="ESU51" s="932"/>
      <c r="ESV51" s="932"/>
      <c r="ESW51" s="932"/>
      <c r="ESX51" s="932"/>
      <c r="ESY51" s="932"/>
      <c r="ESZ51" s="932"/>
      <c r="ETA51" s="932"/>
      <c r="ETB51" s="932"/>
      <c r="ETC51" s="932"/>
      <c r="ETD51" s="932"/>
      <c r="ETE51" s="932"/>
      <c r="ETF51" s="932"/>
      <c r="ETG51" s="932"/>
      <c r="ETH51" s="932"/>
      <c r="ETI51" s="932"/>
      <c r="ETJ51" s="932"/>
      <c r="ETK51" s="932"/>
      <c r="ETL51" s="932"/>
      <c r="ETM51" s="932"/>
      <c r="ETN51" s="932"/>
      <c r="ETO51" s="932"/>
      <c r="ETP51" s="932"/>
      <c r="ETQ51" s="932"/>
      <c r="ETR51" s="932"/>
      <c r="ETS51" s="932"/>
      <c r="ETT51" s="932"/>
      <c r="ETU51" s="932"/>
      <c r="ETV51" s="932"/>
      <c r="ETW51" s="932"/>
      <c r="ETX51" s="932"/>
      <c r="ETY51" s="932"/>
      <c r="ETZ51" s="932"/>
      <c r="EUA51" s="932"/>
      <c r="EUB51" s="932"/>
      <c r="EUC51" s="932"/>
      <c r="EUD51" s="932"/>
      <c r="EUE51" s="932"/>
      <c r="EUF51" s="932"/>
      <c r="EUG51" s="932"/>
      <c r="EUH51" s="932"/>
      <c r="EUI51" s="932"/>
      <c r="EUJ51" s="932"/>
      <c r="EUK51" s="932"/>
      <c r="EUL51" s="932"/>
      <c r="EUM51" s="932"/>
      <c r="EUN51" s="932"/>
      <c r="EUO51" s="932"/>
      <c r="EUP51" s="932"/>
      <c r="EUQ51" s="932"/>
      <c r="EUR51" s="932"/>
      <c r="EUS51" s="932"/>
      <c r="EUT51" s="932"/>
      <c r="EUU51" s="932"/>
      <c r="EUV51" s="932"/>
      <c r="EUW51" s="932"/>
      <c r="EUX51" s="932"/>
      <c r="EUY51" s="932"/>
      <c r="EUZ51" s="932"/>
      <c r="EVA51" s="932"/>
      <c r="EVB51" s="932"/>
      <c r="EVC51" s="932"/>
      <c r="EVD51" s="932"/>
      <c r="EVE51" s="932"/>
      <c r="EVF51" s="932"/>
      <c r="EVG51" s="932"/>
      <c r="EVH51" s="932"/>
      <c r="EVI51" s="932"/>
      <c r="EVJ51" s="932"/>
      <c r="EVK51" s="932"/>
      <c r="EVL51" s="932"/>
      <c r="EVM51" s="932"/>
      <c r="EVN51" s="932"/>
      <c r="EVO51" s="932"/>
      <c r="EVP51" s="932"/>
      <c r="EVQ51" s="932"/>
      <c r="EVR51" s="932"/>
      <c r="EVS51" s="932"/>
      <c r="EVT51" s="932"/>
      <c r="EVU51" s="932"/>
      <c r="EVV51" s="932"/>
      <c r="EVW51" s="932"/>
      <c r="EVX51" s="932"/>
      <c r="EVY51" s="932"/>
      <c r="EVZ51" s="932"/>
      <c r="EWA51" s="932"/>
      <c r="EWB51" s="932"/>
      <c r="EWC51" s="932"/>
      <c r="EWD51" s="932"/>
      <c r="EWE51" s="932"/>
      <c r="EWF51" s="932"/>
      <c r="EWG51" s="932"/>
      <c r="EWH51" s="932"/>
      <c r="EWI51" s="932"/>
      <c r="EWJ51" s="932"/>
      <c r="EWK51" s="932"/>
      <c r="EWL51" s="932"/>
      <c r="EWM51" s="932"/>
      <c r="EWN51" s="932"/>
      <c r="EWO51" s="932"/>
      <c r="EWP51" s="932"/>
      <c r="EWQ51" s="932"/>
      <c r="EWR51" s="932"/>
      <c r="EWS51" s="932"/>
      <c r="EWT51" s="932"/>
      <c r="EWU51" s="932"/>
      <c r="EWV51" s="932"/>
      <c r="EWW51" s="932"/>
      <c r="EWX51" s="932"/>
      <c r="EWY51" s="932"/>
      <c r="EWZ51" s="932"/>
      <c r="EXA51" s="932"/>
      <c r="EXB51" s="932"/>
      <c r="EXC51" s="932"/>
      <c r="EXD51" s="932"/>
      <c r="EXE51" s="932"/>
      <c r="EXF51" s="932"/>
      <c r="EXG51" s="932"/>
      <c r="EXH51" s="932"/>
      <c r="EXI51" s="932"/>
      <c r="EXJ51" s="932"/>
      <c r="EXK51" s="932"/>
      <c r="EXL51" s="932"/>
      <c r="EXM51" s="932"/>
      <c r="EXN51" s="932"/>
      <c r="EXO51" s="932"/>
      <c r="EXP51" s="932"/>
      <c r="EXQ51" s="932"/>
      <c r="EXR51" s="932"/>
      <c r="EXS51" s="932"/>
      <c r="EXT51" s="932"/>
      <c r="EXU51" s="932"/>
      <c r="EXV51" s="932"/>
      <c r="EXW51" s="932"/>
      <c r="EXX51" s="932"/>
      <c r="EXY51" s="932"/>
      <c r="EXZ51" s="932"/>
      <c r="EYA51" s="932"/>
      <c r="EYB51" s="932"/>
      <c r="EYC51" s="932"/>
      <c r="EYD51" s="932"/>
      <c r="EYE51" s="932"/>
      <c r="EYF51" s="932"/>
      <c r="EYG51" s="932"/>
      <c r="EYH51" s="932"/>
      <c r="EYI51" s="932"/>
      <c r="EYJ51" s="932"/>
      <c r="EYK51" s="932"/>
      <c r="EYL51" s="932"/>
      <c r="EYM51" s="932"/>
      <c r="EYN51" s="932"/>
      <c r="EYO51" s="932"/>
      <c r="EYP51" s="932"/>
      <c r="EYQ51" s="932"/>
      <c r="EYR51" s="932"/>
      <c r="EYS51" s="932"/>
      <c r="EYT51" s="932"/>
      <c r="EYU51" s="932"/>
      <c r="EYV51" s="932"/>
      <c r="EYW51" s="932"/>
      <c r="EYX51" s="932"/>
      <c r="EYY51" s="932"/>
      <c r="EYZ51" s="932"/>
      <c r="EZA51" s="932"/>
      <c r="EZB51" s="932"/>
      <c r="EZC51" s="932"/>
      <c r="EZD51" s="932"/>
      <c r="EZE51" s="932"/>
      <c r="EZF51" s="932"/>
      <c r="EZG51" s="932"/>
      <c r="EZH51" s="932"/>
      <c r="EZI51" s="932"/>
      <c r="EZJ51" s="932"/>
      <c r="EZK51" s="932"/>
      <c r="EZL51" s="932"/>
      <c r="EZM51" s="932"/>
      <c r="EZN51" s="932"/>
      <c r="EZO51" s="932"/>
      <c r="EZP51" s="932"/>
      <c r="EZQ51" s="932"/>
      <c r="EZR51" s="932"/>
      <c r="EZS51" s="932"/>
      <c r="EZT51" s="932"/>
      <c r="EZU51" s="932"/>
      <c r="EZV51" s="932"/>
      <c r="EZW51" s="932"/>
      <c r="EZX51" s="932"/>
      <c r="EZY51" s="932"/>
      <c r="EZZ51" s="932"/>
      <c r="FAA51" s="932"/>
      <c r="FAB51" s="932"/>
      <c r="FAC51" s="932"/>
      <c r="FAD51" s="932"/>
      <c r="FAE51" s="932"/>
      <c r="FAF51" s="932"/>
      <c r="FAG51" s="932"/>
      <c r="FAH51" s="932"/>
      <c r="FAI51" s="932"/>
      <c r="FAJ51" s="932"/>
      <c r="FAK51" s="932"/>
      <c r="FAL51" s="932"/>
      <c r="FAM51" s="932"/>
      <c r="FAN51" s="932"/>
      <c r="FAO51" s="932"/>
      <c r="FAP51" s="932"/>
      <c r="FAQ51" s="932"/>
      <c r="FAR51" s="932"/>
      <c r="FAS51" s="932"/>
      <c r="FAT51" s="932"/>
      <c r="FAU51" s="932"/>
      <c r="FAV51" s="932"/>
      <c r="FAW51" s="932"/>
      <c r="FAX51" s="932"/>
      <c r="FAY51" s="932"/>
      <c r="FAZ51" s="932"/>
      <c r="FBA51" s="932"/>
      <c r="FBB51" s="932"/>
      <c r="FBC51" s="932"/>
      <c r="FBD51" s="932"/>
      <c r="FBE51" s="932"/>
      <c r="FBF51" s="932"/>
      <c r="FBG51" s="932"/>
      <c r="FBH51" s="932"/>
      <c r="FBI51" s="932"/>
      <c r="FBJ51" s="932"/>
      <c r="FBK51" s="932"/>
      <c r="FBL51" s="932"/>
      <c r="FBM51" s="932"/>
      <c r="FBN51" s="932"/>
      <c r="FBO51" s="932"/>
      <c r="FBP51" s="932"/>
      <c r="FBQ51" s="932"/>
      <c r="FBR51" s="932"/>
      <c r="FBS51" s="932"/>
      <c r="FBT51" s="932"/>
      <c r="FBU51" s="932"/>
      <c r="FBV51" s="932"/>
      <c r="FBW51" s="932"/>
      <c r="FBX51" s="932"/>
      <c r="FBY51" s="932"/>
      <c r="FBZ51" s="932"/>
      <c r="FCA51" s="932"/>
      <c r="FCB51" s="932"/>
      <c r="FCC51" s="932"/>
      <c r="FCD51" s="932"/>
      <c r="FCE51" s="932"/>
      <c r="FCF51" s="932"/>
      <c r="FCG51" s="932"/>
      <c r="FCH51" s="932"/>
      <c r="FCI51" s="932"/>
      <c r="FCJ51" s="932"/>
      <c r="FCK51" s="932"/>
      <c r="FCL51" s="932"/>
      <c r="FCM51" s="932"/>
      <c r="FCN51" s="932"/>
      <c r="FCO51" s="932"/>
      <c r="FCP51" s="932"/>
      <c r="FCQ51" s="932"/>
      <c r="FCR51" s="932"/>
      <c r="FCS51" s="932"/>
      <c r="FCT51" s="932"/>
      <c r="FCU51" s="932"/>
      <c r="FCV51" s="932"/>
      <c r="FCW51" s="932"/>
      <c r="FCX51" s="932"/>
      <c r="FCY51" s="932"/>
      <c r="FCZ51" s="932"/>
      <c r="FDA51" s="932"/>
      <c r="FDB51" s="932"/>
      <c r="FDC51" s="932"/>
      <c r="FDD51" s="932"/>
      <c r="FDE51" s="932"/>
      <c r="FDF51" s="932"/>
      <c r="FDG51" s="932"/>
      <c r="FDH51" s="932"/>
      <c r="FDI51" s="932"/>
      <c r="FDJ51" s="932"/>
      <c r="FDK51" s="932"/>
      <c r="FDL51" s="932"/>
      <c r="FDM51" s="932"/>
      <c r="FDN51" s="932"/>
      <c r="FDO51" s="932"/>
      <c r="FDP51" s="932"/>
      <c r="FDQ51" s="932"/>
      <c r="FDR51" s="932"/>
      <c r="FDS51" s="932"/>
      <c r="FDT51" s="932"/>
      <c r="FDU51" s="932"/>
      <c r="FDV51" s="932"/>
      <c r="FDW51" s="932"/>
      <c r="FDX51" s="932"/>
      <c r="FDY51" s="932"/>
      <c r="FDZ51" s="932"/>
      <c r="FEA51" s="932"/>
      <c r="FEB51" s="932"/>
      <c r="FEC51" s="932"/>
      <c r="FED51" s="932"/>
      <c r="FEE51" s="932"/>
      <c r="FEF51" s="932"/>
      <c r="FEG51" s="932"/>
      <c r="FEH51" s="932"/>
      <c r="FEI51" s="932"/>
      <c r="FEJ51" s="932"/>
      <c r="FEK51" s="932"/>
      <c r="FEL51" s="932"/>
      <c r="FEM51" s="932"/>
      <c r="FEN51" s="932"/>
      <c r="FEO51" s="932"/>
      <c r="FEP51" s="932"/>
      <c r="FEQ51" s="932"/>
      <c r="FER51" s="932"/>
      <c r="FES51" s="932"/>
      <c r="FET51" s="932"/>
      <c r="FEU51" s="932"/>
      <c r="FEV51" s="932"/>
      <c r="FEW51" s="932"/>
      <c r="FEX51" s="932"/>
      <c r="FEY51" s="932"/>
      <c r="FEZ51" s="932"/>
      <c r="FFA51" s="932"/>
      <c r="FFB51" s="932"/>
      <c r="FFC51" s="932"/>
      <c r="FFD51" s="932"/>
      <c r="FFE51" s="932"/>
      <c r="FFF51" s="932"/>
      <c r="FFG51" s="932"/>
      <c r="FFH51" s="932"/>
      <c r="FFI51" s="932"/>
      <c r="FFJ51" s="932"/>
      <c r="FFK51" s="932"/>
      <c r="FFL51" s="932"/>
      <c r="FFM51" s="932"/>
      <c r="FFN51" s="932"/>
      <c r="FFO51" s="932"/>
      <c r="FFP51" s="932"/>
      <c r="FFQ51" s="932"/>
      <c r="FFR51" s="932"/>
      <c r="FFS51" s="932"/>
      <c r="FFT51" s="932"/>
      <c r="FFU51" s="932"/>
      <c r="FFV51" s="932"/>
      <c r="FFW51" s="932"/>
      <c r="FFX51" s="932"/>
      <c r="FFY51" s="932"/>
      <c r="FFZ51" s="932"/>
      <c r="FGA51" s="932"/>
      <c r="FGB51" s="932"/>
      <c r="FGC51" s="932"/>
      <c r="FGD51" s="932"/>
      <c r="FGE51" s="932"/>
      <c r="FGF51" s="932"/>
      <c r="FGG51" s="932"/>
      <c r="FGH51" s="932"/>
      <c r="FGI51" s="932"/>
      <c r="FGJ51" s="932"/>
      <c r="FGK51" s="932"/>
      <c r="FGL51" s="932"/>
      <c r="FGM51" s="932"/>
      <c r="FGN51" s="932"/>
      <c r="FGO51" s="932"/>
      <c r="FGP51" s="932"/>
      <c r="FGQ51" s="932"/>
      <c r="FGR51" s="932"/>
      <c r="FGS51" s="932"/>
      <c r="FGT51" s="932"/>
      <c r="FGU51" s="932"/>
      <c r="FGV51" s="932"/>
      <c r="FGW51" s="932"/>
      <c r="FGX51" s="932"/>
      <c r="FGY51" s="932"/>
      <c r="FGZ51" s="932"/>
      <c r="FHA51" s="932"/>
      <c r="FHB51" s="932"/>
      <c r="FHC51" s="932"/>
      <c r="FHD51" s="932"/>
      <c r="FHE51" s="932"/>
      <c r="FHF51" s="932"/>
      <c r="FHG51" s="932"/>
      <c r="FHH51" s="932"/>
      <c r="FHI51" s="932"/>
      <c r="FHJ51" s="932"/>
      <c r="FHK51" s="932"/>
      <c r="FHL51" s="932"/>
      <c r="FHM51" s="932"/>
      <c r="FHN51" s="932"/>
      <c r="FHO51" s="932"/>
      <c r="FHP51" s="932"/>
      <c r="FHQ51" s="932"/>
      <c r="FHR51" s="932"/>
      <c r="FHS51" s="932"/>
      <c r="FHT51" s="932"/>
      <c r="FHU51" s="932"/>
      <c r="FHV51" s="932"/>
      <c r="FHW51" s="932"/>
      <c r="FHX51" s="932"/>
      <c r="FHY51" s="932"/>
      <c r="FHZ51" s="932"/>
      <c r="FIA51" s="932"/>
      <c r="FIB51" s="932"/>
      <c r="FIC51" s="932"/>
      <c r="FID51" s="932"/>
      <c r="FIE51" s="932"/>
      <c r="FIF51" s="932"/>
      <c r="FIG51" s="932"/>
      <c r="FIH51" s="932"/>
      <c r="FII51" s="932"/>
      <c r="FIJ51" s="932"/>
      <c r="FIK51" s="932"/>
      <c r="FIL51" s="932"/>
      <c r="FIM51" s="932"/>
      <c r="FIN51" s="932"/>
      <c r="FIO51" s="932"/>
      <c r="FIP51" s="932"/>
      <c r="FIQ51" s="932"/>
      <c r="FIR51" s="932"/>
      <c r="FIS51" s="932"/>
      <c r="FIT51" s="932"/>
      <c r="FIU51" s="932"/>
      <c r="FIV51" s="932"/>
      <c r="FIW51" s="932"/>
      <c r="FIX51" s="932"/>
      <c r="FIY51" s="932"/>
      <c r="FIZ51" s="932"/>
      <c r="FJA51" s="932"/>
      <c r="FJB51" s="932"/>
      <c r="FJC51" s="932"/>
      <c r="FJD51" s="932"/>
      <c r="FJE51" s="932"/>
      <c r="FJF51" s="932"/>
      <c r="FJG51" s="932"/>
      <c r="FJH51" s="932"/>
      <c r="FJI51" s="932"/>
      <c r="FJJ51" s="932"/>
      <c r="FJK51" s="932"/>
      <c r="FJL51" s="932"/>
      <c r="FJM51" s="932"/>
      <c r="FJN51" s="932"/>
      <c r="FJO51" s="932"/>
      <c r="FJP51" s="932"/>
      <c r="FJQ51" s="932"/>
      <c r="FJR51" s="932"/>
      <c r="FJS51" s="932"/>
      <c r="FJT51" s="932"/>
      <c r="FJU51" s="932"/>
      <c r="FJV51" s="932"/>
      <c r="FJW51" s="932"/>
      <c r="FJX51" s="932"/>
      <c r="FJY51" s="932"/>
      <c r="FJZ51" s="932"/>
      <c r="FKA51" s="932"/>
      <c r="FKB51" s="932"/>
      <c r="FKC51" s="932"/>
      <c r="FKD51" s="932"/>
      <c r="FKE51" s="932"/>
      <c r="FKF51" s="932"/>
      <c r="FKG51" s="932"/>
      <c r="FKH51" s="932"/>
      <c r="FKI51" s="932"/>
      <c r="FKJ51" s="932"/>
      <c r="FKK51" s="932"/>
      <c r="FKL51" s="932"/>
      <c r="FKM51" s="932"/>
      <c r="FKN51" s="932"/>
      <c r="FKO51" s="932"/>
      <c r="FKP51" s="932"/>
      <c r="FKQ51" s="932"/>
      <c r="FKR51" s="932"/>
      <c r="FKS51" s="932"/>
      <c r="FKT51" s="932"/>
      <c r="FKU51" s="932"/>
      <c r="FKV51" s="932"/>
      <c r="FKW51" s="932"/>
      <c r="FKX51" s="932"/>
      <c r="FKY51" s="932"/>
      <c r="FKZ51" s="932"/>
      <c r="FLA51" s="932"/>
      <c r="FLB51" s="932"/>
      <c r="FLC51" s="932"/>
      <c r="FLD51" s="932"/>
      <c r="FLE51" s="932"/>
      <c r="FLF51" s="932"/>
      <c r="FLG51" s="932"/>
      <c r="FLH51" s="932"/>
      <c r="FLI51" s="932"/>
      <c r="FLJ51" s="932"/>
      <c r="FLK51" s="932"/>
      <c r="FLL51" s="932"/>
      <c r="FLM51" s="932"/>
      <c r="FLN51" s="932"/>
      <c r="FLO51" s="932"/>
      <c r="FLP51" s="932"/>
      <c r="FLQ51" s="932"/>
      <c r="FLR51" s="932"/>
      <c r="FLS51" s="932"/>
      <c r="FLT51" s="932"/>
      <c r="FLU51" s="932"/>
      <c r="FLV51" s="932"/>
      <c r="FLW51" s="932"/>
      <c r="FLX51" s="932"/>
      <c r="FLY51" s="932"/>
      <c r="FLZ51" s="932"/>
      <c r="FMA51" s="932"/>
      <c r="FMB51" s="932"/>
      <c r="FMC51" s="932"/>
      <c r="FMD51" s="932"/>
      <c r="FME51" s="932"/>
      <c r="FMF51" s="932"/>
      <c r="FMG51" s="932"/>
      <c r="FMH51" s="932"/>
      <c r="FMI51" s="932"/>
      <c r="FMJ51" s="932"/>
      <c r="FMK51" s="932"/>
      <c r="FML51" s="932"/>
      <c r="FMM51" s="932"/>
      <c r="FMN51" s="932"/>
      <c r="FMO51" s="932"/>
      <c r="FMP51" s="932"/>
      <c r="FMQ51" s="932"/>
      <c r="FMR51" s="932"/>
      <c r="FMS51" s="932"/>
      <c r="FMT51" s="932"/>
      <c r="FMU51" s="932"/>
      <c r="FMV51" s="932"/>
      <c r="FMW51" s="932"/>
      <c r="FMX51" s="932"/>
      <c r="FMY51" s="932"/>
      <c r="FMZ51" s="932"/>
      <c r="FNA51" s="932"/>
      <c r="FNB51" s="932"/>
      <c r="FNC51" s="932"/>
      <c r="FND51" s="932"/>
      <c r="FNE51" s="932"/>
      <c r="FNF51" s="932"/>
      <c r="FNG51" s="932"/>
      <c r="FNH51" s="932"/>
      <c r="FNI51" s="932"/>
      <c r="FNJ51" s="932"/>
      <c r="FNK51" s="932"/>
      <c r="FNL51" s="932"/>
      <c r="FNM51" s="932"/>
      <c r="FNN51" s="932"/>
      <c r="FNO51" s="932"/>
      <c r="FNP51" s="932"/>
      <c r="FNQ51" s="932"/>
      <c r="FNR51" s="932"/>
      <c r="FNS51" s="932"/>
      <c r="FNT51" s="932"/>
      <c r="FNU51" s="932"/>
      <c r="FNV51" s="932"/>
      <c r="FNW51" s="932"/>
      <c r="FNX51" s="932"/>
      <c r="FNY51" s="932"/>
      <c r="FNZ51" s="932"/>
      <c r="FOA51" s="932"/>
      <c r="FOB51" s="932"/>
      <c r="FOC51" s="932"/>
      <c r="FOD51" s="932"/>
      <c r="FOE51" s="932"/>
      <c r="FOF51" s="932"/>
      <c r="FOG51" s="932"/>
      <c r="FOH51" s="932"/>
      <c r="FOI51" s="932"/>
      <c r="FOJ51" s="932"/>
      <c r="FOK51" s="932"/>
      <c r="FOL51" s="932"/>
      <c r="FOM51" s="932"/>
      <c r="FON51" s="932"/>
      <c r="FOO51" s="932"/>
      <c r="FOP51" s="932"/>
      <c r="FOQ51" s="932"/>
      <c r="FOR51" s="932"/>
      <c r="FOS51" s="932"/>
      <c r="FOT51" s="932"/>
      <c r="FOU51" s="932"/>
      <c r="FOV51" s="932"/>
      <c r="FOW51" s="932"/>
      <c r="FOX51" s="932"/>
      <c r="FOY51" s="932"/>
      <c r="FOZ51" s="932"/>
      <c r="FPA51" s="932"/>
      <c r="FPB51" s="932"/>
      <c r="FPC51" s="932"/>
      <c r="FPD51" s="932"/>
      <c r="FPE51" s="932"/>
      <c r="FPF51" s="932"/>
      <c r="FPG51" s="932"/>
      <c r="FPH51" s="932"/>
      <c r="FPI51" s="932"/>
      <c r="FPJ51" s="932"/>
      <c r="FPK51" s="932"/>
      <c r="FPL51" s="932"/>
      <c r="FPM51" s="932"/>
      <c r="FPN51" s="932"/>
      <c r="FPO51" s="932"/>
      <c r="FPP51" s="932"/>
      <c r="FPQ51" s="932"/>
      <c r="FPR51" s="932"/>
      <c r="FPS51" s="932"/>
      <c r="FPT51" s="932"/>
      <c r="FPU51" s="932"/>
      <c r="FPV51" s="932"/>
      <c r="FPW51" s="932"/>
      <c r="FPX51" s="932"/>
      <c r="FPY51" s="932"/>
      <c r="FPZ51" s="932"/>
      <c r="FQA51" s="932"/>
      <c r="FQB51" s="932"/>
      <c r="FQC51" s="932"/>
      <c r="FQD51" s="932"/>
      <c r="FQE51" s="932"/>
      <c r="FQF51" s="932"/>
      <c r="FQG51" s="932"/>
      <c r="FQH51" s="932"/>
      <c r="FQI51" s="932"/>
      <c r="FQJ51" s="932"/>
      <c r="FQK51" s="932"/>
      <c r="FQL51" s="932"/>
      <c r="FQM51" s="932"/>
      <c r="FQN51" s="932"/>
      <c r="FQO51" s="932"/>
      <c r="FQP51" s="932"/>
      <c r="FQQ51" s="932"/>
      <c r="FQR51" s="932"/>
      <c r="FQS51" s="932"/>
      <c r="FQT51" s="932"/>
      <c r="FQU51" s="932"/>
      <c r="FQV51" s="932"/>
      <c r="FQW51" s="932"/>
      <c r="FQX51" s="932"/>
      <c r="FQY51" s="932"/>
      <c r="FQZ51" s="932"/>
      <c r="FRA51" s="932"/>
      <c r="FRB51" s="932"/>
      <c r="FRC51" s="932"/>
      <c r="FRD51" s="932"/>
      <c r="FRE51" s="932"/>
      <c r="FRF51" s="932"/>
      <c r="FRG51" s="932"/>
      <c r="FRH51" s="932"/>
      <c r="FRI51" s="932"/>
      <c r="FRJ51" s="932"/>
      <c r="FRK51" s="932"/>
      <c r="FRL51" s="932"/>
      <c r="FRM51" s="932"/>
      <c r="FRN51" s="932"/>
      <c r="FRO51" s="932"/>
      <c r="FRP51" s="932"/>
      <c r="FRQ51" s="932"/>
      <c r="FRR51" s="932"/>
      <c r="FRS51" s="932"/>
      <c r="FRT51" s="932"/>
      <c r="FRU51" s="932"/>
      <c r="FRV51" s="932"/>
      <c r="FRW51" s="932"/>
      <c r="FRX51" s="932"/>
      <c r="FRY51" s="932"/>
      <c r="FRZ51" s="932"/>
      <c r="FSA51" s="932"/>
      <c r="FSB51" s="932"/>
      <c r="FSC51" s="932"/>
      <c r="FSD51" s="932"/>
      <c r="FSE51" s="932"/>
      <c r="FSF51" s="932"/>
      <c r="FSG51" s="932"/>
      <c r="FSH51" s="932"/>
      <c r="FSI51" s="932"/>
      <c r="FSJ51" s="932"/>
      <c r="FSK51" s="932"/>
      <c r="FSL51" s="932"/>
      <c r="FSM51" s="932"/>
      <c r="FSN51" s="932"/>
      <c r="FSO51" s="932"/>
      <c r="FSP51" s="932"/>
      <c r="FSQ51" s="932"/>
      <c r="FSR51" s="932"/>
      <c r="FSS51" s="932"/>
      <c r="FST51" s="932"/>
      <c r="FSU51" s="932"/>
      <c r="FSV51" s="932"/>
      <c r="FSW51" s="932"/>
      <c r="FSX51" s="932"/>
      <c r="FSY51" s="932"/>
      <c r="FSZ51" s="932"/>
      <c r="FTA51" s="932"/>
      <c r="FTB51" s="932"/>
      <c r="FTC51" s="932"/>
      <c r="FTD51" s="932"/>
      <c r="FTE51" s="932"/>
      <c r="FTF51" s="932"/>
      <c r="FTG51" s="932"/>
      <c r="FTH51" s="932"/>
      <c r="FTI51" s="932"/>
      <c r="FTJ51" s="932"/>
      <c r="FTK51" s="932"/>
      <c r="FTL51" s="932"/>
      <c r="FTM51" s="932"/>
      <c r="FTN51" s="932"/>
      <c r="FTO51" s="932"/>
      <c r="FTP51" s="932"/>
      <c r="FTQ51" s="932"/>
      <c r="FTR51" s="932"/>
      <c r="FTS51" s="932"/>
      <c r="FTT51" s="932"/>
      <c r="FTU51" s="932"/>
      <c r="FTV51" s="932"/>
      <c r="FTW51" s="932"/>
      <c r="FTX51" s="932"/>
      <c r="FTY51" s="932"/>
      <c r="FTZ51" s="932"/>
      <c r="FUA51" s="932"/>
      <c r="FUB51" s="932"/>
      <c r="FUC51" s="932"/>
      <c r="FUD51" s="932"/>
      <c r="FUE51" s="932"/>
      <c r="FUF51" s="932"/>
      <c r="FUG51" s="932"/>
      <c r="FUH51" s="932"/>
      <c r="FUI51" s="932"/>
      <c r="FUJ51" s="932"/>
      <c r="FUK51" s="932"/>
      <c r="FUL51" s="932"/>
      <c r="FUM51" s="932"/>
      <c r="FUN51" s="932"/>
      <c r="FUO51" s="932"/>
      <c r="FUP51" s="932"/>
      <c r="FUQ51" s="932"/>
      <c r="FUR51" s="932"/>
      <c r="FUS51" s="932"/>
      <c r="FUT51" s="932"/>
      <c r="FUU51" s="932"/>
      <c r="FUV51" s="932"/>
      <c r="FUW51" s="932"/>
      <c r="FUX51" s="932"/>
      <c r="FUY51" s="932"/>
      <c r="FUZ51" s="932"/>
      <c r="FVA51" s="932"/>
      <c r="FVB51" s="932"/>
      <c r="FVC51" s="932"/>
      <c r="FVD51" s="932"/>
      <c r="FVE51" s="932"/>
      <c r="FVF51" s="932"/>
      <c r="FVG51" s="932"/>
      <c r="FVH51" s="932"/>
      <c r="FVI51" s="932"/>
      <c r="FVJ51" s="932"/>
      <c r="FVK51" s="932"/>
      <c r="FVL51" s="932"/>
      <c r="FVM51" s="932"/>
      <c r="FVN51" s="932"/>
      <c r="FVO51" s="932"/>
      <c r="FVP51" s="932"/>
      <c r="FVQ51" s="932"/>
      <c r="FVR51" s="932"/>
      <c r="FVS51" s="932"/>
      <c r="FVT51" s="932"/>
      <c r="FVU51" s="932"/>
      <c r="FVV51" s="932"/>
      <c r="FVW51" s="932"/>
      <c r="FVX51" s="932"/>
      <c r="FVY51" s="932"/>
      <c r="FVZ51" s="932"/>
      <c r="FWA51" s="932"/>
      <c r="FWB51" s="932"/>
      <c r="FWC51" s="932"/>
      <c r="FWD51" s="932"/>
      <c r="FWE51" s="932"/>
      <c r="FWF51" s="932"/>
      <c r="FWG51" s="932"/>
      <c r="FWH51" s="932"/>
      <c r="FWI51" s="932"/>
      <c r="FWJ51" s="932"/>
      <c r="FWK51" s="932"/>
      <c r="FWL51" s="932"/>
      <c r="FWM51" s="932"/>
      <c r="FWN51" s="932"/>
      <c r="FWO51" s="932"/>
      <c r="FWP51" s="932"/>
      <c r="FWQ51" s="932"/>
      <c r="FWR51" s="932"/>
      <c r="FWS51" s="932"/>
      <c r="FWT51" s="932"/>
      <c r="FWU51" s="932"/>
      <c r="FWV51" s="932"/>
      <c r="FWW51" s="932"/>
      <c r="FWX51" s="932"/>
      <c r="FWY51" s="932"/>
      <c r="FWZ51" s="932"/>
      <c r="FXA51" s="932"/>
      <c r="FXB51" s="932"/>
      <c r="FXC51" s="932"/>
      <c r="FXD51" s="932"/>
      <c r="FXE51" s="932"/>
      <c r="FXF51" s="932"/>
      <c r="FXG51" s="932"/>
      <c r="FXH51" s="932"/>
      <c r="FXI51" s="932"/>
      <c r="FXJ51" s="932"/>
      <c r="FXK51" s="932"/>
      <c r="FXL51" s="932"/>
      <c r="FXM51" s="932"/>
      <c r="FXN51" s="932"/>
      <c r="FXO51" s="932"/>
      <c r="FXP51" s="932"/>
      <c r="FXQ51" s="932"/>
      <c r="FXR51" s="932"/>
      <c r="FXS51" s="932"/>
      <c r="FXT51" s="932"/>
      <c r="FXU51" s="932"/>
      <c r="FXV51" s="932"/>
      <c r="FXW51" s="932"/>
      <c r="FXX51" s="932"/>
      <c r="FXY51" s="932"/>
      <c r="FXZ51" s="932"/>
      <c r="FYA51" s="932"/>
      <c r="FYB51" s="932"/>
      <c r="FYC51" s="932"/>
      <c r="FYD51" s="932"/>
      <c r="FYE51" s="932"/>
      <c r="FYF51" s="932"/>
      <c r="FYG51" s="932"/>
      <c r="FYH51" s="932"/>
      <c r="FYI51" s="932"/>
      <c r="FYJ51" s="932"/>
      <c r="FYK51" s="932"/>
      <c r="FYL51" s="932"/>
      <c r="FYM51" s="932"/>
      <c r="FYN51" s="932"/>
      <c r="FYO51" s="932"/>
      <c r="FYP51" s="932"/>
      <c r="FYQ51" s="932"/>
      <c r="FYR51" s="932"/>
      <c r="FYS51" s="932"/>
      <c r="FYT51" s="932"/>
      <c r="FYU51" s="932"/>
      <c r="FYV51" s="932"/>
      <c r="FYW51" s="932"/>
      <c r="FYX51" s="932"/>
      <c r="FYY51" s="932"/>
      <c r="FYZ51" s="932"/>
      <c r="FZA51" s="932"/>
      <c r="FZB51" s="932"/>
      <c r="FZC51" s="932"/>
      <c r="FZD51" s="932"/>
      <c r="FZE51" s="932"/>
      <c r="FZF51" s="932"/>
      <c r="FZG51" s="932"/>
      <c r="FZH51" s="932"/>
      <c r="FZI51" s="932"/>
      <c r="FZJ51" s="932"/>
      <c r="FZK51" s="932"/>
      <c r="FZL51" s="932"/>
      <c r="FZM51" s="932"/>
      <c r="FZN51" s="932"/>
      <c r="FZO51" s="932"/>
      <c r="FZP51" s="932"/>
      <c r="FZQ51" s="932"/>
      <c r="FZR51" s="932"/>
      <c r="FZS51" s="932"/>
      <c r="FZT51" s="932"/>
      <c r="FZU51" s="932"/>
      <c r="FZV51" s="932"/>
      <c r="FZW51" s="932"/>
      <c r="FZX51" s="932"/>
      <c r="FZY51" s="932"/>
      <c r="FZZ51" s="932"/>
      <c r="GAA51" s="932"/>
      <c r="GAB51" s="932"/>
      <c r="GAC51" s="932"/>
      <c r="GAD51" s="932"/>
      <c r="GAE51" s="932"/>
      <c r="GAF51" s="932"/>
      <c r="GAG51" s="932"/>
      <c r="GAH51" s="932"/>
      <c r="GAI51" s="932"/>
      <c r="GAJ51" s="932"/>
      <c r="GAK51" s="932"/>
      <c r="GAL51" s="932"/>
      <c r="GAM51" s="932"/>
      <c r="GAN51" s="932"/>
      <c r="GAO51" s="932"/>
      <c r="GAP51" s="932"/>
      <c r="GAQ51" s="932"/>
      <c r="GAR51" s="932"/>
      <c r="GAS51" s="932"/>
      <c r="GAT51" s="932"/>
      <c r="GAU51" s="932"/>
      <c r="GAV51" s="932"/>
      <c r="GAW51" s="932"/>
      <c r="GAX51" s="932"/>
      <c r="GAY51" s="932"/>
      <c r="GAZ51" s="932"/>
      <c r="GBA51" s="932"/>
      <c r="GBB51" s="932"/>
      <c r="GBC51" s="932"/>
      <c r="GBD51" s="932"/>
      <c r="GBE51" s="932"/>
      <c r="GBF51" s="932"/>
      <c r="GBG51" s="932"/>
      <c r="GBH51" s="932"/>
      <c r="GBI51" s="932"/>
      <c r="GBJ51" s="932"/>
      <c r="GBK51" s="932"/>
      <c r="GBL51" s="932"/>
      <c r="GBM51" s="932"/>
      <c r="GBN51" s="932"/>
      <c r="GBO51" s="932"/>
      <c r="GBP51" s="932"/>
      <c r="GBQ51" s="932"/>
      <c r="GBR51" s="932"/>
      <c r="GBS51" s="932"/>
      <c r="GBT51" s="932"/>
      <c r="GBU51" s="932"/>
      <c r="GBV51" s="932"/>
      <c r="GBW51" s="932"/>
      <c r="GBX51" s="932"/>
      <c r="GBY51" s="932"/>
      <c r="GBZ51" s="932"/>
      <c r="GCA51" s="932"/>
      <c r="GCB51" s="932"/>
      <c r="GCC51" s="932"/>
      <c r="GCD51" s="932"/>
      <c r="GCE51" s="932"/>
      <c r="GCF51" s="932"/>
      <c r="GCG51" s="932"/>
      <c r="GCH51" s="932"/>
      <c r="GCI51" s="932"/>
      <c r="GCJ51" s="932"/>
      <c r="GCK51" s="932"/>
      <c r="GCL51" s="932"/>
      <c r="GCM51" s="932"/>
      <c r="GCN51" s="932"/>
      <c r="GCO51" s="932"/>
      <c r="GCP51" s="932"/>
      <c r="GCQ51" s="932"/>
      <c r="GCR51" s="932"/>
      <c r="GCS51" s="932"/>
      <c r="GCT51" s="932"/>
      <c r="GCU51" s="932"/>
      <c r="GCV51" s="932"/>
      <c r="GCW51" s="932"/>
      <c r="GCX51" s="932"/>
      <c r="GCY51" s="932"/>
      <c r="GCZ51" s="932"/>
      <c r="GDA51" s="932"/>
      <c r="GDB51" s="932"/>
      <c r="GDC51" s="932"/>
      <c r="GDD51" s="932"/>
      <c r="GDE51" s="932"/>
      <c r="GDF51" s="932"/>
      <c r="GDG51" s="932"/>
      <c r="GDH51" s="932"/>
      <c r="GDI51" s="932"/>
      <c r="GDJ51" s="932"/>
      <c r="GDK51" s="932"/>
      <c r="GDL51" s="932"/>
      <c r="GDM51" s="932"/>
      <c r="GDN51" s="932"/>
      <c r="GDO51" s="932"/>
      <c r="GDP51" s="932"/>
      <c r="GDQ51" s="932"/>
      <c r="GDR51" s="932"/>
      <c r="GDS51" s="932"/>
      <c r="GDT51" s="932"/>
      <c r="GDU51" s="932"/>
      <c r="GDV51" s="932"/>
      <c r="GDW51" s="932"/>
      <c r="GDX51" s="932"/>
      <c r="GDY51" s="932"/>
      <c r="GDZ51" s="932"/>
      <c r="GEA51" s="932"/>
      <c r="GEB51" s="932"/>
      <c r="GEC51" s="932"/>
      <c r="GED51" s="932"/>
      <c r="GEE51" s="932"/>
      <c r="GEF51" s="932"/>
      <c r="GEG51" s="932"/>
      <c r="GEH51" s="932"/>
      <c r="GEI51" s="932"/>
      <c r="GEJ51" s="932"/>
      <c r="GEK51" s="932"/>
      <c r="GEL51" s="932"/>
      <c r="GEM51" s="932"/>
      <c r="GEN51" s="932"/>
      <c r="GEO51" s="932"/>
      <c r="GEP51" s="932"/>
      <c r="GEQ51" s="932"/>
      <c r="GER51" s="932"/>
      <c r="GES51" s="932"/>
      <c r="GET51" s="932"/>
      <c r="GEU51" s="932"/>
      <c r="GEV51" s="932"/>
      <c r="GEW51" s="932"/>
      <c r="GEX51" s="932"/>
      <c r="GEY51" s="932"/>
      <c r="GEZ51" s="932"/>
      <c r="GFA51" s="932"/>
      <c r="GFB51" s="932"/>
      <c r="GFC51" s="932"/>
      <c r="GFD51" s="932"/>
      <c r="GFE51" s="932"/>
      <c r="GFF51" s="932"/>
      <c r="GFG51" s="932"/>
      <c r="GFH51" s="932"/>
      <c r="GFI51" s="932"/>
      <c r="GFJ51" s="932"/>
      <c r="GFK51" s="932"/>
      <c r="GFL51" s="932"/>
      <c r="GFM51" s="932"/>
      <c r="GFN51" s="932"/>
      <c r="GFO51" s="932"/>
      <c r="GFP51" s="932"/>
      <c r="GFQ51" s="932"/>
      <c r="GFR51" s="932"/>
      <c r="GFS51" s="932"/>
      <c r="GFT51" s="932"/>
      <c r="GFU51" s="932"/>
      <c r="GFV51" s="932"/>
      <c r="GFW51" s="932"/>
      <c r="GFX51" s="932"/>
      <c r="GFY51" s="932"/>
      <c r="GFZ51" s="932"/>
      <c r="GGA51" s="932"/>
      <c r="GGB51" s="932"/>
      <c r="GGC51" s="932"/>
      <c r="GGD51" s="932"/>
      <c r="GGE51" s="932"/>
      <c r="GGF51" s="932"/>
      <c r="GGG51" s="932"/>
      <c r="GGH51" s="932"/>
      <c r="GGI51" s="932"/>
      <c r="GGJ51" s="932"/>
      <c r="GGK51" s="932"/>
      <c r="GGL51" s="932"/>
      <c r="GGM51" s="932"/>
      <c r="GGN51" s="932"/>
      <c r="GGO51" s="932"/>
      <c r="GGP51" s="932"/>
      <c r="GGQ51" s="932"/>
      <c r="GGR51" s="932"/>
      <c r="GGS51" s="932"/>
      <c r="GGT51" s="932"/>
      <c r="GGU51" s="932"/>
      <c r="GGV51" s="932"/>
      <c r="GGW51" s="932"/>
      <c r="GGX51" s="932"/>
      <c r="GGY51" s="932"/>
      <c r="GGZ51" s="932"/>
      <c r="GHA51" s="932"/>
      <c r="GHB51" s="932"/>
      <c r="GHC51" s="932"/>
      <c r="GHD51" s="932"/>
      <c r="GHE51" s="932"/>
      <c r="GHF51" s="932"/>
      <c r="GHG51" s="932"/>
      <c r="GHH51" s="932"/>
      <c r="GHI51" s="932"/>
      <c r="GHJ51" s="932"/>
      <c r="GHK51" s="932"/>
      <c r="GHL51" s="932"/>
      <c r="GHM51" s="932"/>
      <c r="GHN51" s="932"/>
      <c r="GHO51" s="932"/>
      <c r="GHP51" s="932"/>
      <c r="GHQ51" s="932"/>
      <c r="GHR51" s="932"/>
      <c r="GHS51" s="932"/>
      <c r="GHT51" s="932"/>
      <c r="GHU51" s="932"/>
      <c r="GHV51" s="932"/>
      <c r="GHW51" s="932"/>
      <c r="GHX51" s="932"/>
      <c r="GHY51" s="932"/>
      <c r="GHZ51" s="932"/>
      <c r="GIA51" s="932"/>
      <c r="GIB51" s="932"/>
      <c r="GIC51" s="932"/>
      <c r="GID51" s="932"/>
      <c r="GIE51" s="932"/>
      <c r="GIF51" s="932"/>
      <c r="GIG51" s="932"/>
      <c r="GIH51" s="932"/>
      <c r="GII51" s="932"/>
      <c r="GIJ51" s="932"/>
      <c r="GIK51" s="932"/>
      <c r="GIL51" s="932"/>
      <c r="GIM51" s="932"/>
      <c r="GIN51" s="932"/>
      <c r="GIO51" s="932"/>
      <c r="GIP51" s="932"/>
      <c r="GIQ51" s="932"/>
      <c r="GIR51" s="932"/>
      <c r="GIS51" s="932"/>
      <c r="GIT51" s="932"/>
      <c r="GIU51" s="932"/>
      <c r="GIV51" s="932"/>
      <c r="GIW51" s="932"/>
      <c r="GIX51" s="932"/>
      <c r="GIY51" s="932"/>
      <c r="GIZ51" s="932"/>
      <c r="GJA51" s="932"/>
      <c r="GJB51" s="932"/>
      <c r="GJC51" s="932"/>
      <c r="GJD51" s="932"/>
      <c r="GJE51" s="932"/>
      <c r="GJF51" s="932"/>
      <c r="GJG51" s="932"/>
      <c r="GJH51" s="932"/>
      <c r="GJI51" s="932"/>
      <c r="GJJ51" s="932"/>
      <c r="GJK51" s="932"/>
      <c r="GJL51" s="932"/>
      <c r="GJM51" s="932"/>
      <c r="GJN51" s="932"/>
      <c r="GJO51" s="932"/>
      <c r="GJP51" s="932"/>
      <c r="GJQ51" s="932"/>
      <c r="GJR51" s="932"/>
      <c r="GJS51" s="932"/>
      <c r="GJT51" s="932"/>
      <c r="GJU51" s="932"/>
      <c r="GJV51" s="932"/>
      <c r="GJW51" s="932"/>
      <c r="GJX51" s="932"/>
      <c r="GJY51" s="932"/>
      <c r="GJZ51" s="932"/>
      <c r="GKA51" s="932"/>
      <c r="GKB51" s="932"/>
      <c r="GKC51" s="932"/>
      <c r="GKD51" s="932"/>
      <c r="GKE51" s="932"/>
      <c r="GKF51" s="932"/>
      <c r="GKG51" s="932"/>
      <c r="GKH51" s="932"/>
      <c r="GKI51" s="932"/>
      <c r="GKJ51" s="932"/>
      <c r="GKK51" s="932"/>
      <c r="GKL51" s="932"/>
      <c r="GKM51" s="932"/>
      <c r="GKN51" s="932"/>
      <c r="GKO51" s="932"/>
      <c r="GKP51" s="932"/>
      <c r="GKQ51" s="932"/>
      <c r="GKR51" s="932"/>
      <c r="GKS51" s="932"/>
      <c r="GKT51" s="932"/>
      <c r="GKU51" s="932"/>
      <c r="GKV51" s="932"/>
      <c r="GKW51" s="932"/>
      <c r="GKX51" s="932"/>
      <c r="GKY51" s="932"/>
      <c r="GKZ51" s="932"/>
      <c r="GLA51" s="932"/>
      <c r="GLB51" s="932"/>
      <c r="GLC51" s="932"/>
      <c r="GLD51" s="932"/>
      <c r="GLE51" s="932"/>
      <c r="GLF51" s="932"/>
      <c r="GLG51" s="932"/>
      <c r="GLH51" s="932"/>
      <c r="GLI51" s="932"/>
      <c r="GLJ51" s="932"/>
      <c r="GLK51" s="932"/>
      <c r="GLL51" s="932"/>
      <c r="GLM51" s="932"/>
      <c r="GLN51" s="932"/>
      <c r="GLO51" s="932"/>
      <c r="GLP51" s="932"/>
      <c r="GLQ51" s="932"/>
      <c r="GLR51" s="932"/>
      <c r="GLS51" s="932"/>
      <c r="GLT51" s="932"/>
      <c r="GLU51" s="932"/>
      <c r="GLV51" s="932"/>
      <c r="GLW51" s="932"/>
      <c r="GLX51" s="932"/>
      <c r="GLY51" s="932"/>
      <c r="GLZ51" s="932"/>
      <c r="GMA51" s="932"/>
      <c r="GMB51" s="932"/>
      <c r="GMC51" s="932"/>
      <c r="GMD51" s="932"/>
      <c r="GME51" s="932"/>
      <c r="GMF51" s="932"/>
      <c r="GMG51" s="932"/>
      <c r="GMH51" s="932"/>
      <c r="GMI51" s="932"/>
      <c r="GMJ51" s="932"/>
      <c r="GMK51" s="932"/>
      <c r="GML51" s="932"/>
      <c r="GMM51" s="932"/>
      <c r="GMN51" s="932"/>
      <c r="GMO51" s="932"/>
      <c r="GMP51" s="932"/>
      <c r="GMQ51" s="932"/>
      <c r="GMR51" s="932"/>
      <c r="GMS51" s="932"/>
      <c r="GMT51" s="932"/>
      <c r="GMU51" s="932"/>
      <c r="GMV51" s="932"/>
      <c r="GMW51" s="932"/>
      <c r="GMX51" s="932"/>
      <c r="GMY51" s="932"/>
      <c r="GMZ51" s="932"/>
      <c r="GNA51" s="932"/>
      <c r="GNB51" s="932"/>
      <c r="GNC51" s="932"/>
      <c r="GND51" s="932"/>
      <c r="GNE51" s="932"/>
      <c r="GNF51" s="932"/>
      <c r="GNG51" s="932"/>
      <c r="GNH51" s="932"/>
      <c r="GNI51" s="932"/>
      <c r="GNJ51" s="932"/>
      <c r="GNK51" s="932"/>
      <c r="GNL51" s="932"/>
      <c r="GNM51" s="932"/>
      <c r="GNN51" s="932"/>
      <c r="GNO51" s="932"/>
      <c r="GNP51" s="932"/>
      <c r="GNQ51" s="932"/>
      <c r="GNR51" s="932"/>
      <c r="GNS51" s="932"/>
      <c r="GNT51" s="932"/>
      <c r="GNU51" s="932"/>
      <c r="GNV51" s="932"/>
      <c r="GNW51" s="932"/>
      <c r="GNX51" s="932"/>
      <c r="GNY51" s="932"/>
      <c r="GNZ51" s="932"/>
      <c r="GOA51" s="932"/>
      <c r="GOB51" s="932"/>
      <c r="GOC51" s="932"/>
      <c r="GOD51" s="932"/>
      <c r="GOE51" s="932"/>
      <c r="GOF51" s="932"/>
      <c r="GOG51" s="932"/>
      <c r="GOH51" s="932"/>
      <c r="GOI51" s="932"/>
      <c r="GOJ51" s="932"/>
      <c r="GOK51" s="932"/>
      <c r="GOL51" s="932"/>
      <c r="GOM51" s="932"/>
      <c r="GON51" s="932"/>
      <c r="GOO51" s="932"/>
      <c r="GOP51" s="932"/>
      <c r="GOQ51" s="932"/>
      <c r="GOR51" s="932"/>
      <c r="GOS51" s="932"/>
      <c r="GOT51" s="932"/>
      <c r="GOU51" s="932"/>
      <c r="GOV51" s="932"/>
      <c r="GOW51" s="932"/>
      <c r="GOX51" s="932"/>
      <c r="GOY51" s="932"/>
      <c r="GOZ51" s="932"/>
      <c r="GPA51" s="932"/>
      <c r="GPB51" s="932"/>
      <c r="GPC51" s="932"/>
      <c r="GPD51" s="932"/>
      <c r="GPE51" s="932"/>
      <c r="GPF51" s="932"/>
      <c r="GPG51" s="932"/>
      <c r="GPH51" s="932"/>
      <c r="GPI51" s="932"/>
      <c r="GPJ51" s="932"/>
      <c r="GPK51" s="932"/>
      <c r="GPL51" s="932"/>
      <c r="GPM51" s="932"/>
      <c r="GPN51" s="932"/>
      <c r="GPO51" s="932"/>
      <c r="GPP51" s="932"/>
      <c r="GPQ51" s="932"/>
      <c r="GPR51" s="932"/>
      <c r="GPS51" s="932"/>
      <c r="GPT51" s="932"/>
      <c r="GPU51" s="932"/>
      <c r="GPV51" s="932"/>
      <c r="GPW51" s="932"/>
      <c r="GPX51" s="932"/>
      <c r="GPY51" s="932"/>
      <c r="GPZ51" s="932"/>
      <c r="GQA51" s="932"/>
      <c r="GQB51" s="932"/>
      <c r="GQC51" s="932"/>
      <c r="GQD51" s="932"/>
      <c r="GQE51" s="932"/>
      <c r="GQF51" s="932"/>
      <c r="GQG51" s="932"/>
      <c r="GQH51" s="932"/>
      <c r="GQI51" s="932"/>
      <c r="GQJ51" s="932"/>
      <c r="GQK51" s="932"/>
      <c r="GQL51" s="932"/>
      <c r="GQM51" s="932"/>
      <c r="GQN51" s="932"/>
      <c r="GQO51" s="932"/>
      <c r="GQP51" s="932"/>
      <c r="GQQ51" s="932"/>
      <c r="GQR51" s="932"/>
      <c r="GQS51" s="932"/>
      <c r="GQT51" s="932"/>
      <c r="GQU51" s="932"/>
      <c r="GQV51" s="932"/>
      <c r="GQW51" s="932"/>
      <c r="GQX51" s="932"/>
      <c r="GQY51" s="932"/>
      <c r="GQZ51" s="932"/>
      <c r="GRA51" s="932"/>
      <c r="GRB51" s="932"/>
      <c r="GRC51" s="932"/>
      <c r="GRD51" s="932"/>
      <c r="GRE51" s="932"/>
      <c r="GRF51" s="932"/>
      <c r="GRG51" s="932"/>
      <c r="GRH51" s="932"/>
      <c r="GRI51" s="932"/>
      <c r="GRJ51" s="932"/>
      <c r="GRK51" s="932"/>
      <c r="GRL51" s="932"/>
      <c r="GRM51" s="932"/>
      <c r="GRN51" s="932"/>
      <c r="GRO51" s="932"/>
      <c r="GRP51" s="932"/>
      <c r="GRQ51" s="932"/>
      <c r="GRR51" s="932"/>
      <c r="GRS51" s="932"/>
      <c r="GRT51" s="932"/>
      <c r="GRU51" s="932"/>
      <c r="GRV51" s="932"/>
      <c r="GRW51" s="932"/>
      <c r="GRX51" s="932"/>
      <c r="GRY51" s="932"/>
      <c r="GRZ51" s="932"/>
      <c r="GSA51" s="932"/>
      <c r="GSB51" s="932"/>
      <c r="GSC51" s="932"/>
      <c r="GSD51" s="932"/>
      <c r="GSE51" s="932"/>
      <c r="GSF51" s="932"/>
      <c r="GSG51" s="932"/>
      <c r="GSH51" s="932"/>
      <c r="GSI51" s="932"/>
      <c r="GSJ51" s="932"/>
      <c r="GSK51" s="932"/>
      <c r="GSL51" s="932"/>
      <c r="GSM51" s="932"/>
      <c r="GSN51" s="932"/>
      <c r="GSO51" s="932"/>
      <c r="GSP51" s="932"/>
      <c r="GSQ51" s="932"/>
      <c r="GSR51" s="932"/>
      <c r="GSS51" s="932"/>
      <c r="GST51" s="932"/>
      <c r="GSU51" s="932"/>
      <c r="GSV51" s="932"/>
      <c r="GSW51" s="932"/>
      <c r="GSX51" s="932"/>
      <c r="GSY51" s="932"/>
      <c r="GSZ51" s="932"/>
      <c r="GTA51" s="932"/>
      <c r="GTB51" s="932"/>
      <c r="GTC51" s="932"/>
      <c r="GTD51" s="932"/>
      <c r="GTE51" s="932"/>
      <c r="GTF51" s="932"/>
      <c r="GTG51" s="932"/>
      <c r="GTH51" s="932"/>
      <c r="GTI51" s="932"/>
      <c r="GTJ51" s="932"/>
      <c r="GTK51" s="932"/>
      <c r="GTL51" s="932"/>
      <c r="GTM51" s="932"/>
      <c r="GTN51" s="932"/>
      <c r="GTO51" s="932"/>
      <c r="GTP51" s="932"/>
      <c r="GTQ51" s="932"/>
      <c r="GTR51" s="932"/>
      <c r="GTS51" s="932"/>
      <c r="GTT51" s="932"/>
      <c r="GTU51" s="932"/>
      <c r="GTV51" s="932"/>
      <c r="GTW51" s="932"/>
      <c r="GTX51" s="932"/>
      <c r="GTY51" s="932"/>
      <c r="GTZ51" s="932"/>
      <c r="GUA51" s="932"/>
      <c r="GUB51" s="932"/>
      <c r="GUC51" s="932"/>
      <c r="GUD51" s="932"/>
      <c r="GUE51" s="932"/>
      <c r="GUF51" s="932"/>
      <c r="GUG51" s="932"/>
      <c r="GUH51" s="932"/>
      <c r="GUI51" s="932"/>
      <c r="GUJ51" s="932"/>
      <c r="GUK51" s="932"/>
      <c r="GUL51" s="932"/>
      <c r="GUM51" s="932"/>
      <c r="GUN51" s="932"/>
      <c r="GUO51" s="932"/>
      <c r="GUP51" s="932"/>
      <c r="GUQ51" s="932"/>
      <c r="GUR51" s="932"/>
      <c r="GUS51" s="932"/>
      <c r="GUT51" s="932"/>
      <c r="GUU51" s="932"/>
      <c r="GUV51" s="932"/>
      <c r="GUW51" s="932"/>
      <c r="GUX51" s="932"/>
      <c r="GUY51" s="932"/>
      <c r="GUZ51" s="932"/>
      <c r="GVA51" s="932"/>
      <c r="GVB51" s="932"/>
      <c r="GVC51" s="932"/>
      <c r="GVD51" s="932"/>
      <c r="GVE51" s="932"/>
      <c r="GVF51" s="932"/>
      <c r="GVG51" s="932"/>
      <c r="GVH51" s="932"/>
      <c r="GVI51" s="932"/>
      <c r="GVJ51" s="932"/>
      <c r="GVK51" s="932"/>
      <c r="GVL51" s="932"/>
      <c r="GVM51" s="932"/>
      <c r="GVN51" s="932"/>
      <c r="GVO51" s="932"/>
      <c r="GVP51" s="932"/>
      <c r="GVQ51" s="932"/>
      <c r="GVR51" s="932"/>
      <c r="GVS51" s="932"/>
      <c r="GVT51" s="932"/>
      <c r="GVU51" s="932"/>
      <c r="GVV51" s="932"/>
      <c r="GVW51" s="932"/>
      <c r="GVX51" s="932"/>
      <c r="GVY51" s="932"/>
      <c r="GVZ51" s="932"/>
      <c r="GWA51" s="932"/>
      <c r="GWB51" s="932"/>
      <c r="GWC51" s="932"/>
      <c r="GWD51" s="932"/>
      <c r="GWE51" s="932"/>
      <c r="GWF51" s="932"/>
      <c r="GWG51" s="932"/>
      <c r="GWH51" s="932"/>
      <c r="GWI51" s="932"/>
      <c r="GWJ51" s="932"/>
      <c r="GWK51" s="932"/>
      <c r="GWL51" s="932"/>
      <c r="GWM51" s="932"/>
      <c r="GWN51" s="932"/>
      <c r="GWO51" s="932"/>
      <c r="GWP51" s="932"/>
      <c r="GWQ51" s="932"/>
      <c r="GWR51" s="932"/>
      <c r="GWS51" s="932"/>
      <c r="GWT51" s="932"/>
      <c r="GWU51" s="932"/>
      <c r="GWV51" s="932"/>
      <c r="GWW51" s="932"/>
      <c r="GWX51" s="932"/>
      <c r="GWY51" s="932"/>
      <c r="GWZ51" s="932"/>
      <c r="GXA51" s="932"/>
      <c r="GXB51" s="932"/>
      <c r="GXC51" s="932"/>
      <c r="GXD51" s="932"/>
      <c r="GXE51" s="932"/>
      <c r="GXF51" s="932"/>
      <c r="GXG51" s="932"/>
      <c r="GXH51" s="932"/>
      <c r="GXI51" s="932"/>
      <c r="GXJ51" s="932"/>
      <c r="GXK51" s="932"/>
      <c r="GXL51" s="932"/>
      <c r="GXM51" s="932"/>
      <c r="GXN51" s="932"/>
      <c r="GXO51" s="932"/>
      <c r="GXP51" s="932"/>
      <c r="GXQ51" s="932"/>
      <c r="GXR51" s="932"/>
      <c r="GXS51" s="932"/>
      <c r="GXT51" s="932"/>
      <c r="GXU51" s="932"/>
      <c r="GXV51" s="932"/>
      <c r="GXW51" s="932"/>
      <c r="GXX51" s="932"/>
      <c r="GXY51" s="932"/>
      <c r="GXZ51" s="932"/>
      <c r="GYA51" s="932"/>
      <c r="GYB51" s="932"/>
      <c r="GYC51" s="932"/>
      <c r="GYD51" s="932"/>
      <c r="GYE51" s="932"/>
      <c r="GYF51" s="932"/>
      <c r="GYG51" s="932"/>
      <c r="GYH51" s="932"/>
      <c r="GYI51" s="932"/>
      <c r="GYJ51" s="932"/>
      <c r="GYK51" s="932"/>
      <c r="GYL51" s="932"/>
      <c r="GYM51" s="932"/>
      <c r="GYN51" s="932"/>
      <c r="GYO51" s="932"/>
      <c r="GYP51" s="932"/>
      <c r="GYQ51" s="932"/>
      <c r="GYR51" s="932"/>
      <c r="GYS51" s="932"/>
      <c r="GYT51" s="932"/>
      <c r="GYU51" s="932"/>
      <c r="GYV51" s="932"/>
      <c r="GYW51" s="932"/>
      <c r="GYX51" s="932"/>
      <c r="GYY51" s="932"/>
      <c r="GYZ51" s="932"/>
      <c r="GZA51" s="932"/>
      <c r="GZB51" s="932"/>
      <c r="GZC51" s="932"/>
      <c r="GZD51" s="932"/>
      <c r="GZE51" s="932"/>
      <c r="GZF51" s="932"/>
      <c r="GZG51" s="932"/>
      <c r="GZH51" s="932"/>
      <c r="GZI51" s="932"/>
      <c r="GZJ51" s="932"/>
      <c r="GZK51" s="932"/>
      <c r="GZL51" s="932"/>
      <c r="GZM51" s="932"/>
      <c r="GZN51" s="932"/>
      <c r="GZO51" s="932"/>
      <c r="GZP51" s="932"/>
      <c r="GZQ51" s="932"/>
      <c r="GZR51" s="932"/>
      <c r="GZS51" s="932"/>
      <c r="GZT51" s="932"/>
      <c r="GZU51" s="932"/>
      <c r="GZV51" s="932"/>
      <c r="GZW51" s="932"/>
      <c r="GZX51" s="932"/>
      <c r="GZY51" s="932"/>
      <c r="GZZ51" s="932"/>
      <c r="HAA51" s="932"/>
      <c r="HAB51" s="932"/>
      <c r="HAC51" s="932"/>
      <c r="HAD51" s="932"/>
      <c r="HAE51" s="932"/>
      <c r="HAF51" s="932"/>
      <c r="HAG51" s="932"/>
      <c r="HAH51" s="932"/>
      <c r="HAI51" s="932"/>
      <c r="HAJ51" s="932"/>
      <c r="HAK51" s="932"/>
      <c r="HAL51" s="932"/>
      <c r="HAM51" s="932"/>
      <c r="HAN51" s="932"/>
      <c r="HAO51" s="932"/>
      <c r="HAP51" s="932"/>
      <c r="HAQ51" s="932"/>
      <c r="HAR51" s="932"/>
      <c r="HAS51" s="932"/>
      <c r="HAT51" s="932"/>
      <c r="HAU51" s="932"/>
      <c r="HAV51" s="932"/>
      <c r="HAW51" s="932"/>
      <c r="HAX51" s="932"/>
      <c r="HAY51" s="932"/>
      <c r="HAZ51" s="932"/>
      <c r="HBA51" s="932"/>
      <c r="HBB51" s="932"/>
      <c r="HBC51" s="932"/>
      <c r="HBD51" s="932"/>
      <c r="HBE51" s="932"/>
      <c r="HBF51" s="932"/>
      <c r="HBG51" s="932"/>
      <c r="HBH51" s="932"/>
      <c r="HBI51" s="932"/>
      <c r="HBJ51" s="932"/>
      <c r="HBK51" s="932"/>
      <c r="HBL51" s="932"/>
      <c r="HBM51" s="932"/>
      <c r="HBN51" s="932"/>
      <c r="HBO51" s="932"/>
      <c r="HBP51" s="932"/>
      <c r="HBQ51" s="932"/>
      <c r="HBR51" s="932"/>
      <c r="HBS51" s="932"/>
      <c r="HBT51" s="932"/>
      <c r="HBU51" s="932"/>
      <c r="HBV51" s="932"/>
      <c r="HBW51" s="932"/>
      <c r="HBX51" s="932"/>
      <c r="HBY51" s="932"/>
      <c r="HBZ51" s="932"/>
      <c r="HCA51" s="932"/>
      <c r="HCB51" s="932"/>
      <c r="HCC51" s="932"/>
      <c r="HCD51" s="932"/>
      <c r="HCE51" s="932"/>
      <c r="HCF51" s="932"/>
      <c r="HCG51" s="932"/>
      <c r="HCH51" s="932"/>
      <c r="HCI51" s="932"/>
      <c r="HCJ51" s="932"/>
      <c r="HCK51" s="932"/>
      <c r="HCL51" s="932"/>
      <c r="HCM51" s="932"/>
      <c r="HCN51" s="932"/>
      <c r="HCO51" s="932"/>
      <c r="HCP51" s="932"/>
      <c r="HCQ51" s="932"/>
      <c r="HCR51" s="932"/>
      <c r="HCS51" s="932"/>
      <c r="HCT51" s="932"/>
      <c r="HCU51" s="932"/>
      <c r="HCV51" s="932"/>
      <c r="HCW51" s="932"/>
      <c r="HCX51" s="932"/>
      <c r="HCY51" s="932"/>
      <c r="HCZ51" s="932"/>
      <c r="HDA51" s="932"/>
      <c r="HDB51" s="932"/>
      <c r="HDC51" s="932"/>
      <c r="HDD51" s="932"/>
      <c r="HDE51" s="932"/>
      <c r="HDF51" s="932"/>
      <c r="HDG51" s="932"/>
      <c r="HDH51" s="932"/>
      <c r="HDI51" s="932"/>
      <c r="HDJ51" s="932"/>
      <c r="HDK51" s="932"/>
      <c r="HDL51" s="932"/>
      <c r="HDM51" s="932"/>
      <c r="HDN51" s="932"/>
      <c r="HDO51" s="932"/>
      <c r="HDP51" s="932"/>
      <c r="HDQ51" s="932"/>
      <c r="HDR51" s="932"/>
      <c r="HDS51" s="932"/>
      <c r="HDT51" s="932"/>
      <c r="HDU51" s="932"/>
      <c r="HDV51" s="932"/>
      <c r="HDW51" s="932"/>
      <c r="HDX51" s="932"/>
      <c r="HDY51" s="932"/>
      <c r="HDZ51" s="932"/>
      <c r="HEA51" s="932"/>
      <c r="HEB51" s="932"/>
      <c r="HEC51" s="932"/>
      <c r="HED51" s="932"/>
      <c r="HEE51" s="932"/>
      <c r="HEF51" s="932"/>
      <c r="HEG51" s="932"/>
      <c r="HEH51" s="932"/>
      <c r="HEI51" s="932"/>
      <c r="HEJ51" s="932"/>
      <c r="HEK51" s="932"/>
      <c r="HEL51" s="932"/>
      <c r="HEM51" s="932"/>
      <c r="HEN51" s="932"/>
      <c r="HEO51" s="932"/>
      <c r="HEP51" s="932"/>
      <c r="HEQ51" s="932"/>
      <c r="HER51" s="932"/>
      <c r="HES51" s="932"/>
      <c r="HET51" s="932"/>
      <c r="HEU51" s="932"/>
      <c r="HEV51" s="932"/>
      <c r="HEW51" s="932"/>
      <c r="HEX51" s="932"/>
      <c r="HEY51" s="932"/>
      <c r="HEZ51" s="932"/>
      <c r="HFA51" s="932"/>
      <c r="HFB51" s="932"/>
      <c r="HFC51" s="932"/>
      <c r="HFD51" s="932"/>
      <c r="HFE51" s="932"/>
      <c r="HFF51" s="932"/>
      <c r="HFG51" s="932"/>
      <c r="HFH51" s="932"/>
      <c r="HFI51" s="932"/>
      <c r="HFJ51" s="932"/>
      <c r="HFK51" s="932"/>
      <c r="HFL51" s="932"/>
      <c r="HFM51" s="932"/>
      <c r="HFN51" s="932"/>
      <c r="HFO51" s="932"/>
      <c r="HFP51" s="932"/>
      <c r="HFQ51" s="932"/>
      <c r="HFR51" s="932"/>
      <c r="HFS51" s="932"/>
      <c r="HFT51" s="932"/>
      <c r="HFU51" s="932"/>
      <c r="HFV51" s="932"/>
      <c r="HFW51" s="932"/>
      <c r="HFX51" s="932"/>
      <c r="HFY51" s="932"/>
      <c r="HFZ51" s="932"/>
      <c r="HGA51" s="932"/>
      <c r="HGB51" s="932"/>
      <c r="HGC51" s="932"/>
      <c r="HGD51" s="932"/>
      <c r="HGE51" s="932"/>
      <c r="HGF51" s="932"/>
      <c r="HGG51" s="932"/>
      <c r="HGH51" s="932"/>
      <c r="HGI51" s="932"/>
      <c r="HGJ51" s="932"/>
      <c r="HGK51" s="932"/>
      <c r="HGL51" s="932"/>
      <c r="HGM51" s="932"/>
      <c r="HGN51" s="932"/>
      <c r="HGO51" s="932"/>
      <c r="HGP51" s="932"/>
      <c r="HGQ51" s="932"/>
      <c r="HGR51" s="932"/>
      <c r="HGS51" s="932"/>
      <c r="HGT51" s="932"/>
      <c r="HGU51" s="932"/>
      <c r="HGV51" s="932"/>
      <c r="HGW51" s="932"/>
      <c r="HGX51" s="932"/>
      <c r="HGY51" s="932"/>
      <c r="HGZ51" s="932"/>
      <c r="HHA51" s="932"/>
      <c r="HHB51" s="932"/>
      <c r="HHC51" s="932"/>
      <c r="HHD51" s="932"/>
      <c r="HHE51" s="932"/>
      <c r="HHF51" s="932"/>
      <c r="HHG51" s="932"/>
      <c r="HHH51" s="932"/>
      <c r="HHI51" s="932"/>
      <c r="HHJ51" s="932"/>
      <c r="HHK51" s="932"/>
      <c r="HHL51" s="932"/>
      <c r="HHM51" s="932"/>
      <c r="HHN51" s="932"/>
      <c r="HHO51" s="932"/>
      <c r="HHP51" s="932"/>
      <c r="HHQ51" s="932"/>
      <c r="HHR51" s="932"/>
      <c r="HHS51" s="932"/>
      <c r="HHT51" s="932"/>
      <c r="HHU51" s="932"/>
      <c r="HHV51" s="932"/>
      <c r="HHW51" s="932"/>
      <c r="HHX51" s="932"/>
      <c r="HHY51" s="932"/>
      <c r="HHZ51" s="932"/>
      <c r="HIA51" s="932"/>
      <c r="HIB51" s="932"/>
      <c r="HIC51" s="932"/>
      <c r="HID51" s="932"/>
      <c r="HIE51" s="932"/>
      <c r="HIF51" s="932"/>
      <c r="HIG51" s="932"/>
      <c r="HIH51" s="932"/>
      <c r="HII51" s="932"/>
      <c r="HIJ51" s="932"/>
      <c r="HIK51" s="932"/>
      <c r="HIL51" s="932"/>
      <c r="HIM51" s="932"/>
      <c r="HIN51" s="932"/>
      <c r="HIO51" s="932"/>
      <c r="HIP51" s="932"/>
      <c r="HIQ51" s="932"/>
      <c r="HIR51" s="932"/>
      <c r="HIS51" s="932"/>
      <c r="HIT51" s="932"/>
      <c r="HIU51" s="932"/>
      <c r="HIV51" s="932"/>
      <c r="HIW51" s="932"/>
      <c r="HIX51" s="932"/>
      <c r="HIY51" s="932"/>
      <c r="HIZ51" s="932"/>
      <c r="HJA51" s="932"/>
      <c r="HJB51" s="932"/>
      <c r="HJC51" s="932"/>
      <c r="HJD51" s="932"/>
      <c r="HJE51" s="932"/>
      <c r="HJF51" s="932"/>
      <c r="HJG51" s="932"/>
      <c r="HJH51" s="932"/>
      <c r="HJI51" s="932"/>
      <c r="HJJ51" s="932"/>
      <c r="HJK51" s="932"/>
      <c r="HJL51" s="932"/>
      <c r="HJM51" s="932"/>
      <c r="HJN51" s="932"/>
      <c r="HJO51" s="932"/>
      <c r="HJP51" s="932"/>
      <c r="HJQ51" s="932"/>
      <c r="HJR51" s="932"/>
      <c r="HJS51" s="932"/>
      <c r="HJT51" s="932"/>
      <c r="HJU51" s="932"/>
      <c r="HJV51" s="932"/>
      <c r="HJW51" s="932"/>
      <c r="HJX51" s="932"/>
      <c r="HJY51" s="932"/>
      <c r="HJZ51" s="932"/>
      <c r="HKA51" s="932"/>
      <c r="HKB51" s="932"/>
      <c r="HKC51" s="932"/>
      <c r="HKD51" s="932"/>
      <c r="HKE51" s="932"/>
      <c r="HKF51" s="932"/>
      <c r="HKG51" s="932"/>
      <c r="HKH51" s="932"/>
      <c r="HKI51" s="932"/>
      <c r="HKJ51" s="932"/>
      <c r="HKK51" s="932"/>
      <c r="HKL51" s="932"/>
      <c r="HKM51" s="932"/>
      <c r="HKN51" s="932"/>
      <c r="HKO51" s="932"/>
      <c r="HKP51" s="932"/>
      <c r="HKQ51" s="932"/>
      <c r="HKR51" s="932"/>
      <c r="HKS51" s="932"/>
      <c r="HKT51" s="932"/>
      <c r="HKU51" s="932"/>
      <c r="HKV51" s="932"/>
      <c r="HKW51" s="932"/>
      <c r="HKX51" s="932"/>
      <c r="HKY51" s="932"/>
      <c r="HKZ51" s="932"/>
      <c r="HLA51" s="932"/>
      <c r="HLB51" s="932"/>
      <c r="HLC51" s="932"/>
      <c r="HLD51" s="932"/>
      <c r="HLE51" s="932"/>
      <c r="HLF51" s="932"/>
      <c r="HLG51" s="932"/>
      <c r="HLH51" s="932"/>
      <c r="HLI51" s="932"/>
      <c r="HLJ51" s="932"/>
      <c r="HLK51" s="932"/>
      <c r="HLL51" s="932"/>
      <c r="HLM51" s="932"/>
      <c r="HLN51" s="932"/>
      <c r="HLO51" s="932"/>
      <c r="HLP51" s="932"/>
      <c r="HLQ51" s="932"/>
      <c r="HLR51" s="932"/>
      <c r="HLS51" s="932"/>
      <c r="HLT51" s="932"/>
      <c r="HLU51" s="932"/>
      <c r="HLV51" s="932"/>
      <c r="HLW51" s="932"/>
      <c r="HLX51" s="932"/>
      <c r="HLY51" s="932"/>
      <c r="HLZ51" s="932"/>
      <c r="HMA51" s="932"/>
      <c r="HMB51" s="932"/>
      <c r="HMC51" s="932"/>
      <c r="HMD51" s="932"/>
      <c r="HME51" s="932"/>
      <c r="HMF51" s="932"/>
      <c r="HMG51" s="932"/>
      <c r="HMH51" s="932"/>
      <c r="HMI51" s="932"/>
      <c r="HMJ51" s="932"/>
      <c r="HMK51" s="932"/>
      <c r="HML51" s="932"/>
      <c r="HMM51" s="932"/>
      <c r="HMN51" s="932"/>
      <c r="HMO51" s="932"/>
      <c r="HMP51" s="932"/>
      <c r="HMQ51" s="932"/>
      <c r="HMR51" s="932"/>
      <c r="HMS51" s="932"/>
      <c r="HMT51" s="932"/>
      <c r="HMU51" s="932"/>
      <c r="HMV51" s="932"/>
      <c r="HMW51" s="932"/>
      <c r="HMX51" s="932"/>
      <c r="HMY51" s="932"/>
      <c r="HMZ51" s="932"/>
      <c r="HNA51" s="932"/>
      <c r="HNB51" s="932"/>
      <c r="HNC51" s="932"/>
      <c r="HND51" s="932"/>
      <c r="HNE51" s="932"/>
      <c r="HNF51" s="932"/>
      <c r="HNG51" s="932"/>
      <c r="HNH51" s="932"/>
      <c r="HNI51" s="932"/>
      <c r="HNJ51" s="932"/>
      <c r="HNK51" s="932"/>
      <c r="HNL51" s="932"/>
      <c r="HNM51" s="932"/>
      <c r="HNN51" s="932"/>
      <c r="HNO51" s="932"/>
      <c r="HNP51" s="932"/>
      <c r="HNQ51" s="932"/>
      <c r="HNR51" s="932"/>
      <c r="HNS51" s="932"/>
      <c r="HNT51" s="932"/>
      <c r="HNU51" s="932"/>
      <c r="HNV51" s="932"/>
      <c r="HNW51" s="932"/>
      <c r="HNX51" s="932"/>
      <c r="HNY51" s="932"/>
      <c r="HNZ51" s="932"/>
      <c r="HOA51" s="932"/>
      <c r="HOB51" s="932"/>
      <c r="HOC51" s="932"/>
      <c r="HOD51" s="932"/>
      <c r="HOE51" s="932"/>
      <c r="HOF51" s="932"/>
      <c r="HOG51" s="932"/>
      <c r="HOH51" s="932"/>
      <c r="HOI51" s="932"/>
      <c r="HOJ51" s="932"/>
      <c r="HOK51" s="932"/>
      <c r="HOL51" s="932"/>
      <c r="HOM51" s="932"/>
      <c r="HON51" s="932"/>
      <c r="HOO51" s="932"/>
      <c r="HOP51" s="932"/>
      <c r="HOQ51" s="932"/>
      <c r="HOR51" s="932"/>
      <c r="HOS51" s="932"/>
      <c r="HOT51" s="932"/>
      <c r="HOU51" s="932"/>
      <c r="HOV51" s="932"/>
      <c r="HOW51" s="932"/>
      <c r="HOX51" s="932"/>
      <c r="HOY51" s="932"/>
      <c r="HOZ51" s="932"/>
      <c r="HPA51" s="932"/>
      <c r="HPB51" s="932"/>
      <c r="HPC51" s="932"/>
      <c r="HPD51" s="932"/>
      <c r="HPE51" s="932"/>
      <c r="HPF51" s="932"/>
      <c r="HPG51" s="932"/>
      <c r="HPH51" s="932"/>
      <c r="HPI51" s="932"/>
      <c r="HPJ51" s="932"/>
      <c r="HPK51" s="932"/>
      <c r="HPL51" s="932"/>
      <c r="HPM51" s="932"/>
      <c r="HPN51" s="932"/>
      <c r="HPO51" s="932"/>
      <c r="HPP51" s="932"/>
      <c r="HPQ51" s="932"/>
      <c r="HPR51" s="932"/>
      <c r="HPS51" s="932"/>
      <c r="HPT51" s="932"/>
      <c r="HPU51" s="932"/>
      <c r="HPV51" s="932"/>
      <c r="HPW51" s="932"/>
      <c r="HPX51" s="932"/>
      <c r="HPY51" s="932"/>
      <c r="HPZ51" s="932"/>
      <c r="HQA51" s="932"/>
      <c r="HQB51" s="932"/>
      <c r="HQC51" s="932"/>
      <c r="HQD51" s="932"/>
      <c r="HQE51" s="932"/>
      <c r="HQF51" s="932"/>
      <c r="HQG51" s="932"/>
      <c r="HQH51" s="932"/>
      <c r="HQI51" s="932"/>
      <c r="HQJ51" s="932"/>
      <c r="HQK51" s="932"/>
      <c r="HQL51" s="932"/>
      <c r="HQM51" s="932"/>
      <c r="HQN51" s="932"/>
      <c r="HQO51" s="932"/>
      <c r="HQP51" s="932"/>
      <c r="HQQ51" s="932"/>
      <c r="HQR51" s="932"/>
      <c r="HQS51" s="932"/>
      <c r="HQT51" s="932"/>
      <c r="HQU51" s="932"/>
      <c r="HQV51" s="932"/>
      <c r="HQW51" s="932"/>
      <c r="HQX51" s="932"/>
      <c r="HQY51" s="932"/>
      <c r="HQZ51" s="932"/>
      <c r="HRA51" s="932"/>
      <c r="HRB51" s="932"/>
      <c r="HRC51" s="932"/>
      <c r="HRD51" s="932"/>
      <c r="HRE51" s="932"/>
      <c r="HRF51" s="932"/>
      <c r="HRG51" s="932"/>
      <c r="HRH51" s="932"/>
      <c r="HRI51" s="932"/>
      <c r="HRJ51" s="932"/>
      <c r="HRK51" s="932"/>
      <c r="HRL51" s="932"/>
      <c r="HRM51" s="932"/>
      <c r="HRN51" s="932"/>
      <c r="HRO51" s="932"/>
      <c r="HRP51" s="932"/>
      <c r="HRQ51" s="932"/>
      <c r="HRR51" s="932"/>
      <c r="HRS51" s="932"/>
      <c r="HRT51" s="932"/>
      <c r="HRU51" s="932"/>
      <c r="HRV51" s="932"/>
      <c r="HRW51" s="932"/>
      <c r="HRX51" s="932"/>
      <c r="HRY51" s="932"/>
      <c r="HRZ51" s="932"/>
      <c r="HSA51" s="932"/>
      <c r="HSB51" s="932"/>
      <c r="HSC51" s="932"/>
      <c r="HSD51" s="932"/>
      <c r="HSE51" s="932"/>
      <c r="HSF51" s="932"/>
      <c r="HSG51" s="932"/>
      <c r="HSH51" s="932"/>
      <c r="HSI51" s="932"/>
      <c r="HSJ51" s="932"/>
      <c r="HSK51" s="932"/>
      <c r="HSL51" s="932"/>
      <c r="HSM51" s="932"/>
      <c r="HSN51" s="932"/>
      <c r="HSO51" s="932"/>
      <c r="HSP51" s="932"/>
      <c r="HSQ51" s="932"/>
      <c r="HSR51" s="932"/>
      <c r="HSS51" s="932"/>
      <c r="HST51" s="932"/>
      <c r="HSU51" s="932"/>
      <c r="HSV51" s="932"/>
      <c r="HSW51" s="932"/>
      <c r="HSX51" s="932"/>
      <c r="HSY51" s="932"/>
      <c r="HSZ51" s="932"/>
      <c r="HTA51" s="932"/>
      <c r="HTB51" s="932"/>
      <c r="HTC51" s="932"/>
      <c r="HTD51" s="932"/>
      <c r="HTE51" s="932"/>
      <c r="HTF51" s="932"/>
      <c r="HTG51" s="932"/>
      <c r="HTH51" s="932"/>
      <c r="HTI51" s="932"/>
      <c r="HTJ51" s="932"/>
      <c r="HTK51" s="932"/>
      <c r="HTL51" s="932"/>
      <c r="HTM51" s="932"/>
      <c r="HTN51" s="932"/>
      <c r="HTO51" s="932"/>
      <c r="HTP51" s="932"/>
      <c r="HTQ51" s="932"/>
      <c r="HTR51" s="932"/>
      <c r="HTS51" s="932"/>
      <c r="HTT51" s="932"/>
      <c r="HTU51" s="932"/>
      <c r="HTV51" s="932"/>
      <c r="HTW51" s="932"/>
      <c r="HTX51" s="932"/>
      <c r="HTY51" s="932"/>
      <c r="HTZ51" s="932"/>
      <c r="HUA51" s="932"/>
      <c r="HUB51" s="932"/>
      <c r="HUC51" s="932"/>
      <c r="HUD51" s="932"/>
      <c r="HUE51" s="932"/>
      <c r="HUF51" s="932"/>
      <c r="HUG51" s="932"/>
      <c r="HUH51" s="932"/>
      <c r="HUI51" s="932"/>
      <c r="HUJ51" s="932"/>
      <c r="HUK51" s="932"/>
      <c r="HUL51" s="932"/>
      <c r="HUM51" s="932"/>
      <c r="HUN51" s="932"/>
      <c r="HUO51" s="932"/>
      <c r="HUP51" s="932"/>
      <c r="HUQ51" s="932"/>
      <c r="HUR51" s="932"/>
      <c r="HUS51" s="932"/>
      <c r="HUT51" s="932"/>
      <c r="HUU51" s="932"/>
      <c r="HUV51" s="932"/>
      <c r="HUW51" s="932"/>
      <c r="HUX51" s="932"/>
      <c r="HUY51" s="932"/>
      <c r="HUZ51" s="932"/>
      <c r="HVA51" s="932"/>
      <c r="HVB51" s="932"/>
      <c r="HVC51" s="932"/>
      <c r="HVD51" s="932"/>
      <c r="HVE51" s="932"/>
      <c r="HVF51" s="932"/>
      <c r="HVG51" s="932"/>
      <c r="HVH51" s="932"/>
      <c r="HVI51" s="932"/>
      <c r="HVJ51" s="932"/>
      <c r="HVK51" s="932"/>
      <c r="HVL51" s="932"/>
      <c r="HVM51" s="932"/>
      <c r="HVN51" s="932"/>
      <c r="HVO51" s="932"/>
      <c r="HVP51" s="932"/>
      <c r="HVQ51" s="932"/>
      <c r="HVR51" s="932"/>
      <c r="HVS51" s="932"/>
      <c r="HVT51" s="932"/>
      <c r="HVU51" s="932"/>
      <c r="HVV51" s="932"/>
      <c r="HVW51" s="932"/>
      <c r="HVX51" s="932"/>
      <c r="HVY51" s="932"/>
      <c r="HVZ51" s="932"/>
      <c r="HWA51" s="932"/>
      <c r="HWB51" s="932"/>
      <c r="HWC51" s="932"/>
      <c r="HWD51" s="932"/>
      <c r="HWE51" s="932"/>
      <c r="HWF51" s="932"/>
      <c r="HWG51" s="932"/>
      <c r="HWH51" s="932"/>
      <c r="HWI51" s="932"/>
      <c r="HWJ51" s="932"/>
      <c r="HWK51" s="932"/>
      <c r="HWL51" s="932"/>
      <c r="HWM51" s="932"/>
      <c r="HWN51" s="932"/>
      <c r="HWO51" s="932"/>
      <c r="HWP51" s="932"/>
      <c r="HWQ51" s="932"/>
      <c r="HWR51" s="932"/>
      <c r="HWS51" s="932"/>
      <c r="HWT51" s="932"/>
      <c r="HWU51" s="932"/>
      <c r="HWV51" s="932"/>
      <c r="HWW51" s="932"/>
      <c r="HWX51" s="932"/>
      <c r="HWY51" s="932"/>
      <c r="HWZ51" s="932"/>
      <c r="HXA51" s="932"/>
      <c r="HXB51" s="932"/>
      <c r="HXC51" s="932"/>
      <c r="HXD51" s="932"/>
      <c r="HXE51" s="932"/>
      <c r="HXF51" s="932"/>
      <c r="HXG51" s="932"/>
      <c r="HXH51" s="932"/>
      <c r="HXI51" s="932"/>
      <c r="HXJ51" s="932"/>
      <c r="HXK51" s="932"/>
      <c r="HXL51" s="932"/>
      <c r="HXM51" s="932"/>
      <c r="HXN51" s="932"/>
      <c r="HXO51" s="932"/>
      <c r="HXP51" s="932"/>
      <c r="HXQ51" s="932"/>
      <c r="HXR51" s="932"/>
      <c r="HXS51" s="932"/>
      <c r="HXT51" s="932"/>
      <c r="HXU51" s="932"/>
      <c r="HXV51" s="932"/>
      <c r="HXW51" s="932"/>
      <c r="HXX51" s="932"/>
      <c r="HXY51" s="932"/>
      <c r="HXZ51" s="932"/>
      <c r="HYA51" s="932"/>
      <c r="HYB51" s="932"/>
      <c r="HYC51" s="932"/>
      <c r="HYD51" s="932"/>
      <c r="HYE51" s="932"/>
      <c r="HYF51" s="932"/>
      <c r="HYG51" s="932"/>
      <c r="HYH51" s="932"/>
      <c r="HYI51" s="932"/>
      <c r="HYJ51" s="932"/>
      <c r="HYK51" s="932"/>
      <c r="HYL51" s="932"/>
      <c r="HYM51" s="932"/>
      <c r="HYN51" s="932"/>
      <c r="HYO51" s="932"/>
      <c r="HYP51" s="932"/>
      <c r="HYQ51" s="932"/>
      <c r="HYR51" s="932"/>
      <c r="HYS51" s="932"/>
      <c r="HYT51" s="932"/>
      <c r="HYU51" s="932"/>
      <c r="HYV51" s="932"/>
      <c r="HYW51" s="932"/>
      <c r="HYX51" s="932"/>
      <c r="HYY51" s="932"/>
      <c r="HYZ51" s="932"/>
      <c r="HZA51" s="932"/>
      <c r="HZB51" s="932"/>
      <c r="HZC51" s="932"/>
      <c r="HZD51" s="932"/>
      <c r="HZE51" s="932"/>
      <c r="HZF51" s="932"/>
      <c r="HZG51" s="932"/>
      <c r="HZH51" s="932"/>
      <c r="HZI51" s="932"/>
      <c r="HZJ51" s="932"/>
      <c r="HZK51" s="932"/>
      <c r="HZL51" s="932"/>
      <c r="HZM51" s="932"/>
      <c r="HZN51" s="932"/>
      <c r="HZO51" s="932"/>
      <c r="HZP51" s="932"/>
      <c r="HZQ51" s="932"/>
      <c r="HZR51" s="932"/>
      <c r="HZS51" s="932"/>
      <c r="HZT51" s="932"/>
      <c r="HZU51" s="932"/>
      <c r="HZV51" s="932"/>
      <c r="HZW51" s="932"/>
      <c r="HZX51" s="932"/>
      <c r="HZY51" s="932"/>
      <c r="HZZ51" s="932"/>
      <c r="IAA51" s="932"/>
      <c r="IAB51" s="932"/>
      <c r="IAC51" s="932"/>
      <c r="IAD51" s="932"/>
      <c r="IAE51" s="932"/>
      <c r="IAF51" s="932"/>
      <c r="IAG51" s="932"/>
      <c r="IAH51" s="932"/>
      <c r="IAI51" s="932"/>
      <c r="IAJ51" s="932"/>
      <c r="IAK51" s="932"/>
      <c r="IAL51" s="932"/>
      <c r="IAM51" s="932"/>
      <c r="IAN51" s="932"/>
      <c r="IAO51" s="932"/>
      <c r="IAP51" s="932"/>
      <c r="IAQ51" s="932"/>
      <c r="IAR51" s="932"/>
      <c r="IAS51" s="932"/>
      <c r="IAT51" s="932"/>
      <c r="IAU51" s="932"/>
      <c r="IAV51" s="932"/>
      <c r="IAW51" s="932"/>
      <c r="IAX51" s="932"/>
      <c r="IAY51" s="932"/>
      <c r="IAZ51" s="932"/>
      <c r="IBA51" s="932"/>
      <c r="IBB51" s="932"/>
      <c r="IBC51" s="932"/>
      <c r="IBD51" s="932"/>
      <c r="IBE51" s="932"/>
      <c r="IBF51" s="932"/>
      <c r="IBG51" s="932"/>
      <c r="IBH51" s="932"/>
      <c r="IBI51" s="932"/>
      <c r="IBJ51" s="932"/>
      <c r="IBK51" s="932"/>
      <c r="IBL51" s="932"/>
      <c r="IBM51" s="932"/>
      <c r="IBN51" s="932"/>
      <c r="IBO51" s="932"/>
      <c r="IBP51" s="932"/>
      <c r="IBQ51" s="932"/>
      <c r="IBR51" s="932"/>
      <c r="IBS51" s="932"/>
      <c r="IBT51" s="932"/>
      <c r="IBU51" s="932"/>
      <c r="IBV51" s="932"/>
      <c r="IBW51" s="932"/>
      <c r="IBX51" s="932"/>
      <c r="IBY51" s="932"/>
      <c r="IBZ51" s="932"/>
      <c r="ICA51" s="932"/>
      <c r="ICB51" s="932"/>
      <c r="ICC51" s="932"/>
      <c r="ICD51" s="932"/>
      <c r="ICE51" s="932"/>
      <c r="ICF51" s="932"/>
      <c r="ICG51" s="932"/>
      <c r="ICH51" s="932"/>
      <c r="ICI51" s="932"/>
      <c r="ICJ51" s="932"/>
      <c r="ICK51" s="932"/>
      <c r="ICL51" s="932"/>
      <c r="ICM51" s="932"/>
      <c r="ICN51" s="932"/>
      <c r="ICO51" s="932"/>
      <c r="ICP51" s="932"/>
      <c r="ICQ51" s="932"/>
      <c r="ICR51" s="932"/>
      <c r="ICS51" s="932"/>
      <c r="ICT51" s="932"/>
      <c r="ICU51" s="932"/>
      <c r="ICV51" s="932"/>
      <c r="ICW51" s="932"/>
      <c r="ICX51" s="932"/>
      <c r="ICY51" s="932"/>
      <c r="ICZ51" s="932"/>
      <c r="IDA51" s="932"/>
      <c r="IDB51" s="932"/>
      <c r="IDC51" s="932"/>
      <c r="IDD51" s="932"/>
      <c r="IDE51" s="932"/>
      <c r="IDF51" s="932"/>
      <c r="IDG51" s="932"/>
      <c r="IDH51" s="932"/>
      <c r="IDI51" s="932"/>
      <c r="IDJ51" s="932"/>
      <c r="IDK51" s="932"/>
      <c r="IDL51" s="932"/>
      <c r="IDM51" s="932"/>
      <c r="IDN51" s="932"/>
      <c r="IDO51" s="932"/>
      <c r="IDP51" s="932"/>
      <c r="IDQ51" s="932"/>
      <c r="IDR51" s="932"/>
      <c r="IDS51" s="932"/>
      <c r="IDT51" s="932"/>
      <c r="IDU51" s="932"/>
      <c r="IDV51" s="932"/>
      <c r="IDW51" s="932"/>
      <c r="IDX51" s="932"/>
      <c r="IDY51" s="932"/>
      <c r="IDZ51" s="932"/>
      <c r="IEA51" s="932"/>
      <c r="IEB51" s="932"/>
      <c r="IEC51" s="932"/>
      <c r="IED51" s="932"/>
      <c r="IEE51" s="932"/>
      <c r="IEF51" s="932"/>
      <c r="IEG51" s="932"/>
      <c r="IEH51" s="932"/>
      <c r="IEI51" s="932"/>
      <c r="IEJ51" s="932"/>
      <c r="IEK51" s="932"/>
      <c r="IEL51" s="932"/>
      <c r="IEM51" s="932"/>
      <c r="IEN51" s="932"/>
      <c r="IEO51" s="932"/>
      <c r="IEP51" s="932"/>
      <c r="IEQ51" s="932"/>
      <c r="IER51" s="932"/>
      <c r="IES51" s="932"/>
      <c r="IET51" s="932"/>
      <c r="IEU51" s="932"/>
      <c r="IEV51" s="932"/>
      <c r="IEW51" s="932"/>
      <c r="IEX51" s="932"/>
      <c r="IEY51" s="932"/>
      <c r="IEZ51" s="932"/>
      <c r="IFA51" s="932"/>
      <c r="IFB51" s="932"/>
      <c r="IFC51" s="932"/>
      <c r="IFD51" s="932"/>
      <c r="IFE51" s="932"/>
      <c r="IFF51" s="932"/>
      <c r="IFG51" s="932"/>
      <c r="IFH51" s="932"/>
      <c r="IFI51" s="932"/>
      <c r="IFJ51" s="932"/>
      <c r="IFK51" s="932"/>
      <c r="IFL51" s="932"/>
      <c r="IFM51" s="932"/>
      <c r="IFN51" s="932"/>
      <c r="IFO51" s="932"/>
      <c r="IFP51" s="932"/>
      <c r="IFQ51" s="932"/>
      <c r="IFR51" s="932"/>
      <c r="IFS51" s="932"/>
      <c r="IFT51" s="932"/>
      <c r="IFU51" s="932"/>
      <c r="IFV51" s="932"/>
      <c r="IFW51" s="932"/>
      <c r="IFX51" s="932"/>
      <c r="IFY51" s="932"/>
      <c r="IFZ51" s="932"/>
      <c r="IGA51" s="932"/>
      <c r="IGB51" s="932"/>
      <c r="IGC51" s="932"/>
      <c r="IGD51" s="932"/>
      <c r="IGE51" s="932"/>
      <c r="IGF51" s="932"/>
      <c r="IGG51" s="932"/>
      <c r="IGH51" s="932"/>
      <c r="IGI51" s="932"/>
      <c r="IGJ51" s="932"/>
      <c r="IGK51" s="932"/>
      <c r="IGL51" s="932"/>
      <c r="IGM51" s="932"/>
      <c r="IGN51" s="932"/>
      <c r="IGO51" s="932"/>
      <c r="IGP51" s="932"/>
      <c r="IGQ51" s="932"/>
      <c r="IGR51" s="932"/>
      <c r="IGS51" s="932"/>
      <c r="IGT51" s="932"/>
      <c r="IGU51" s="932"/>
      <c r="IGV51" s="932"/>
      <c r="IGW51" s="932"/>
      <c r="IGX51" s="932"/>
      <c r="IGY51" s="932"/>
      <c r="IGZ51" s="932"/>
      <c r="IHA51" s="932"/>
      <c r="IHB51" s="932"/>
      <c r="IHC51" s="932"/>
      <c r="IHD51" s="932"/>
      <c r="IHE51" s="932"/>
      <c r="IHF51" s="932"/>
      <c r="IHG51" s="932"/>
      <c r="IHH51" s="932"/>
      <c r="IHI51" s="932"/>
      <c r="IHJ51" s="932"/>
      <c r="IHK51" s="932"/>
      <c r="IHL51" s="932"/>
      <c r="IHM51" s="932"/>
      <c r="IHN51" s="932"/>
      <c r="IHO51" s="932"/>
      <c r="IHP51" s="932"/>
      <c r="IHQ51" s="932"/>
      <c r="IHR51" s="932"/>
      <c r="IHS51" s="932"/>
      <c r="IHT51" s="932"/>
      <c r="IHU51" s="932"/>
      <c r="IHV51" s="932"/>
      <c r="IHW51" s="932"/>
      <c r="IHX51" s="932"/>
      <c r="IHY51" s="932"/>
      <c r="IHZ51" s="932"/>
      <c r="IIA51" s="932"/>
      <c r="IIB51" s="932"/>
      <c r="IIC51" s="932"/>
      <c r="IID51" s="932"/>
      <c r="IIE51" s="932"/>
      <c r="IIF51" s="932"/>
      <c r="IIG51" s="932"/>
      <c r="IIH51" s="932"/>
      <c r="III51" s="932"/>
      <c r="IIJ51" s="932"/>
      <c r="IIK51" s="932"/>
      <c r="IIL51" s="932"/>
      <c r="IIM51" s="932"/>
      <c r="IIN51" s="932"/>
      <c r="IIO51" s="932"/>
      <c r="IIP51" s="932"/>
      <c r="IIQ51" s="932"/>
      <c r="IIR51" s="932"/>
      <c r="IIS51" s="932"/>
      <c r="IIT51" s="932"/>
      <c r="IIU51" s="932"/>
      <c r="IIV51" s="932"/>
      <c r="IIW51" s="932"/>
      <c r="IIX51" s="932"/>
      <c r="IIY51" s="932"/>
      <c r="IIZ51" s="932"/>
      <c r="IJA51" s="932"/>
      <c r="IJB51" s="932"/>
      <c r="IJC51" s="932"/>
      <c r="IJD51" s="932"/>
      <c r="IJE51" s="932"/>
      <c r="IJF51" s="932"/>
      <c r="IJG51" s="932"/>
      <c r="IJH51" s="932"/>
      <c r="IJI51" s="932"/>
      <c r="IJJ51" s="932"/>
      <c r="IJK51" s="932"/>
      <c r="IJL51" s="932"/>
      <c r="IJM51" s="932"/>
      <c r="IJN51" s="932"/>
      <c r="IJO51" s="932"/>
      <c r="IJP51" s="932"/>
      <c r="IJQ51" s="932"/>
      <c r="IJR51" s="932"/>
      <c r="IJS51" s="932"/>
      <c r="IJT51" s="932"/>
      <c r="IJU51" s="932"/>
      <c r="IJV51" s="932"/>
      <c r="IJW51" s="932"/>
      <c r="IJX51" s="932"/>
      <c r="IJY51" s="932"/>
      <c r="IJZ51" s="932"/>
      <c r="IKA51" s="932"/>
      <c r="IKB51" s="932"/>
      <c r="IKC51" s="932"/>
      <c r="IKD51" s="932"/>
      <c r="IKE51" s="932"/>
      <c r="IKF51" s="932"/>
      <c r="IKG51" s="932"/>
      <c r="IKH51" s="932"/>
      <c r="IKI51" s="932"/>
      <c r="IKJ51" s="932"/>
      <c r="IKK51" s="932"/>
      <c r="IKL51" s="932"/>
      <c r="IKM51" s="932"/>
      <c r="IKN51" s="932"/>
      <c r="IKO51" s="932"/>
      <c r="IKP51" s="932"/>
      <c r="IKQ51" s="932"/>
      <c r="IKR51" s="932"/>
      <c r="IKS51" s="932"/>
      <c r="IKT51" s="932"/>
      <c r="IKU51" s="932"/>
      <c r="IKV51" s="932"/>
      <c r="IKW51" s="932"/>
      <c r="IKX51" s="932"/>
      <c r="IKY51" s="932"/>
      <c r="IKZ51" s="932"/>
      <c r="ILA51" s="932"/>
      <c r="ILB51" s="932"/>
      <c r="ILC51" s="932"/>
      <c r="ILD51" s="932"/>
      <c r="ILE51" s="932"/>
      <c r="ILF51" s="932"/>
      <c r="ILG51" s="932"/>
      <c r="ILH51" s="932"/>
      <c r="ILI51" s="932"/>
      <c r="ILJ51" s="932"/>
      <c r="ILK51" s="932"/>
      <c r="ILL51" s="932"/>
      <c r="ILM51" s="932"/>
      <c r="ILN51" s="932"/>
      <c r="ILO51" s="932"/>
      <c r="ILP51" s="932"/>
      <c r="ILQ51" s="932"/>
      <c r="ILR51" s="932"/>
      <c r="ILS51" s="932"/>
      <c r="ILT51" s="932"/>
      <c r="ILU51" s="932"/>
      <c r="ILV51" s="932"/>
      <c r="ILW51" s="932"/>
      <c r="ILX51" s="932"/>
      <c r="ILY51" s="932"/>
      <c r="ILZ51" s="932"/>
      <c r="IMA51" s="932"/>
      <c r="IMB51" s="932"/>
      <c r="IMC51" s="932"/>
      <c r="IMD51" s="932"/>
      <c r="IME51" s="932"/>
      <c r="IMF51" s="932"/>
      <c r="IMG51" s="932"/>
      <c r="IMH51" s="932"/>
      <c r="IMI51" s="932"/>
      <c r="IMJ51" s="932"/>
      <c r="IMK51" s="932"/>
      <c r="IML51" s="932"/>
      <c r="IMM51" s="932"/>
      <c r="IMN51" s="932"/>
      <c r="IMO51" s="932"/>
      <c r="IMP51" s="932"/>
      <c r="IMQ51" s="932"/>
      <c r="IMR51" s="932"/>
      <c r="IMS51" s="932"/>
      <c r="IMT51" s="932"/>
      <c r="IMU51" s="932"/>
      <c r="IMV51" s="932"/>
      <c r="IMW51" s="932"/>
      <c r="IMX51" s="932"/>
      <c r="IMY51" s="932"/>
      <c r="IMZ51" s="932"/>
      <c r="INA51" s="932"/>
      <c r="INB51" s="932"/>
      <c r="INC51" s="932"/>
      <c r="IND51" s="932"/>
      <c r="INE51" s="932"/>
      <c r="INF51" s="932"/>
      <c r="ING51" s="932"/>
      <c r="INH51" s="932"/>
      <c r="INI51" s="932"/>
      <c r="INJ51" s="932"/>
      <c r="INK51" s="932"/>
      <c r="INL51" s="932"/>
      <c r="INM51" s="932"/>
      <c r="INN51" s="932"/>
      <c r="INO51" s="932"/>
      <c r="INP51" s="932"/>
      <c r="INQ51" s="932"/>
      <c r="INR51" s="932"/>
      <c r="INS51" s="932"/>
      <c r="INT51" s="932"/>
      <c r="INU51" s="932"/>
      <c r="INV51" s="932"/>
      <c r="INW51" s="932"/>
      <c r="INX51" s="932"/>
      <c r="INY51" s="932"/>
      <c r="INZ51" s="932"/>
      <c r="IOA51" s="932"/>
      <c r="IOB51" s="932"/>
      <c r="IOC51" s="932"/>
      <c r="IOD51" s="932"/>
      <c r="IOE51" s="932"/>
      <c r="IOF51" s="932"/>
      <c r="IOG51" s="932"/>
      <c r="IOH51" s="932"/>
      <c r="IOI51" s="932"/>
      <c r="IOJ51" s="932"/>
      <c r="IOK51" s="932"/>
      <c r="IOL51" s="932"/>
      <c r="IOM51" s="932"/>
      <c r="ION51" s="932"/>
      <c r="IOO51" s="932"/>
      <c r="IOP51" s="932"/>
      <c r="IOQ51" s="932"/>
      <c r="IOR51" s="932"/>
      <c r="IOS51" s="932"/>
      <c r="IOT51" s="932"/>
      <c r="IOU51" s="932"/>
      <c r="IOV51" s="932"/>
      <c r="IOW51" s="932"/>
      <c r="IOX51" s="932"/>
      <c r="IOY51" s="932"/>
      <c r="IOZ51" s="932"/>
      <c r="IPA51" s="932"/>
      <c r="IPB51" s="932"/>
      <c r="IPC51" s="932"/>
      <c r="IPD51" s="932"/>
      <c r="IPE51" s="932"/>
      <c r="IPF51" s="932"/>
      <c r="IPG51" s="932"/>
      <c r="IPH51" s="932"/>
      <c r="IPI51" s="932"/>
      <c r="IPJ51" s="932"/>
      <c r="IPK51" s="932"/>
      <c r="IPL51" s="932"/>
      <c r="IPM51" s="932"/>
      <c r="IPN51" s="932"/>
      <c r="IPO51" s="932"/>
      <c r="IPP51" s="932"/>
      <c r="IPQ51" s="932"/>
      <c r="IPR51" s="932"/>
      <c r="IPS51" s="932"/>
      <c r="IPT51" s="932"/>
      <c r="IPU51" s="932"/>
      <c r="IPV51" s="932"/>
      <c r="IPW51" s="932"/>
      <c r="IPX51" s="932"/>
      <c r="IPY51" s="932"/>
      <c r="IPZ51" s="932"/>
      <c r="IQA51" s="932"/>
      <c r="IQB51" s="932"/>
      <c r="IQC51" s="932"/>
      <c r="IQD51" s="932"/>
      <c r="IQE51" s="932"/>
      <c r="IQF51" s="932"/>
      <c r="IQG51" s="932"/>
      <c r="IQH51" s="932"/>
      <c r="IQI51" s="932"/>
      <c r="IQJ51" s="932"/>
      <c r="IQK51" s="932"/>
      <c r="IQL51" s="932"/>
      <c r="IQM51" s="932"/>
      <c r="IQN51" s="932"/>
      <c r="IQO51" s="932"/>
      <c r="IQP51" s="932"/>
      <c r="IQQ51" s="932"/>
      <c r="IQR51" s="932"/>
      <c r="IQS51" s="932"/>
      <c r="IQT51" s="932"/>
      <c r="IQU51" s="932"/>
      <c r="IQV51" s="932"/>
      <c r="IQW51" s="932"/>
      <c r="IQX51" s="932"/>
      <c r="IQY51" s="932"/>
      <c r="IQZ51" s="932"/>
      <c r="IRA51" s="932"/>
      <c r="IRB51" s="932"/>
      <c r="IRC51" s="932"/>
      <c r="IRD51" s="932"/>
      <c r="IRE51" s="932"/>
      <c r="IRF51" s="932"/>
      <c r="IRG51" s="932"/>
      <c r="IRH51" s="932"/>
      <c r="IRI51" s="932"/>
      <c r="IRJ51" s="932"/>
      <c r="IRK51" s="932"/>
      <c r="IRL51" s="932"/>
      <c r="IRM51" s="932"/>
      <c r="IRN51" s="932"/>
      <c r="IRO51" s="932"/>
      <c r="IRP51" s="932"/>
      <c r="IRQ51" s="932"/>
      <c r="IRR51" s="932"/>
      <c r="IRS51" s="932"/>
      <c r="IRT51" s="932"/>
      <c r="IRU51" s="932"/>
      <c r="IRV51" s="932"/>
      <c r="IRW51" s="932"/>
      <c r="IRX51" s="932"/>
      <c r="IRY51" s="932"/>
      <c r="IRZ51" s="932"/>
      <c r="ISA51" s="932"/>
      <c r="ISB51" s="932"/>
      <c r="ISC51" s="932"/>
      <c r="ISD51" s="932"/>
      <c r="ISE51" s="932"/>
      <c r="ISF51" s="932"/>
      <c r="ISG51" s="932"/>
      <c r="ISH51" s="932"/>
      <c r="ISI51" s="932"/>
      <c r="ISJ51" s="932"/>
      <c r="ISK51" s="932"/>
      <c r="ISL51" s="932"/>
      <c r="ISM51" s="932"/>
      <c r="ISN51" s="932"/>
      <c r="ISO51" s="932"/>
      <c r="ISP51" s="932"/>
      <c r="ISQ51" s="932"/>
      <c r="ISR51" s="932"/>
      <c r="ISS51" s="932"/>
      <c r="IST51" s="932"/>
      <c r="ISU51" s="932"/>
      <c r="ISV51" s="932"/>
      <c r="ISW51" s="932"/>
      <c r="ISX51" s="932"/>
      <c r="ISY51" s="932"/>
      <c r="ISZ51" s="932"/>
      <c r="ITA51" s="932"/>
      <c r="ITB51" s="932"/>
      <c r="ITC51" s="932"/>
      <c r="ITD51" s="932"/>
      <c r="ITE51" s="932"/>
      <c r="ITF51" s="932"/>
      <c r="ITG51" s="932"/>
      <c r="ITH51" s="932"/>
      <c r="ITI51" s="932"/>
      <c r="ITJ51" s="932"/>
      <c r="ITK51" s="932"/>
      <c r="ITL51" s="932"/>
      <c r="ITM51" s="932"/>
      <c r="ITN51" s="932"/>
      <c r="ITO51" s="932"/>
      <c r="ITP51" s="932"/>
      <c r="ITQ51" s="932"/>
      <c r="ITR51" s="932"/>
      <c r="ITS51" s="932"/>
      <c r="ITT51" s="932"/>
      <c r="ITU51" s="932"/>
      <c r="ITV51" s="932"/>
      <c r="ITW51" s="932"/>
      <c r="ITX51" s="932"/>
      <c r="ITY51" s="932"/>
      <c r="ITZ51" s="932"/>
      <c r="IUA51" s="932"/>
      <c r="IUB51" s="932"/>
      <c r="IUC51" s="932"/>
      <c r="IUD51" s="932"/>
      <c r="IUE51" s="932"/>
      <c r="IUF51" s="932"/>
      <c r="IUG51" s="932"/>
      <c r="IUH51" s="932"/>
      <c r="IUI51" s="932"/>
      <c r="IUJ51" s="932"/>
      <c r="IUK51" s="932"/>
      <c r="IUL51" s="932"/>
      <c r="IUM51" s="932"/>
      <c r="IUN51" s="932"/>
      <c r="IUO51" s="932"/>
      <c r="IUP51" s="932"/>
      <c r="IUQ51" s="932"/>
      <c r="IUR51" s="932"/>
      <c r="IUS51" s="932"/>
      <c r="IUT51" s="932"/>
      <c r="IUU51" s="932"/>
      <c r="IUV51" s="932"/>
      <c r="IUW51" s="932"/>
      <c r="IUX51" s="932"/>
      <c r="IUY51" s="932"/>
      <c r="IUZ51" s="932"/>
      <c r="IVA51" s="932"/>
      <c r="IVB51" s="932"/>
      <c r="IVC51" s="932"/>
      <c r="IVD51" s="932"/>
      <c r="IVE51" s="932"/>
      <c r="IVF51" s="932"/>
      <c r="IVG51" s="932"/>
      <c r="IVH51" s="932"/>
      <c r="IVI51" s="932"/>
      <c r="IVJ51" s="932"/>
      <c r="IVK51" s="932"/>
      <c r="IVL51" s="932"/>
      <c r="IVM51" s="932"/>
      <c r="IVN51" s="932"/>
      <c r="IVO51" s="932"/>
      <c r="IVP51" s="932"/>
      <c r="IVQ51" s="932"/>
      <c r="IVR51" s="932"/>
      <c r="IVS51" s="932"/>
      <c r="IVT51" s="932"/>
      <c r="IVU51" s="932"/>
      <c r="IVV51" s="932"/>
      <c r="IVW51" s="932"/>
      <c r="IVX51" s="932"/>
      <c r="IVY51" s="932"/>
      <c r="IVZ51" s="932"/>
      <c r="IWA51" s="932"/>
      <c r="IWB51" s="932"/>
      <c r="IWC51" s="932"/>
      <c r="IWD51" s="932"/>
      <c r="IWE51" s="932"/>
      <c r="IWF51" s="932"/>
      <c r="IWG51" s="932"/>
      <c r="IWH51" s="932"/>
      <c r="IWI51" s="932"/>
      <c r="IWJ51" s="932"/>
      <c r="IWK51" s="932"/>
      <c r="IWL51" s="932"/>
      <c r="IWM51" s="932"/>
      <c r="IWN51" s="932"/>
      <c r="IWO51" s="932"/>
      <c r="IWP51" s="932"/>
      <c r="IWQ51" s="932"/>
      <c r="IWR51" s="932"/>
      <c r="IWS51" s="932"/>
      <c r="IWT51" s="932"/>
      <c r="IWU51" s="932"/>
      <c r="IWV51" s="932"/>
      <c r="IWW51" s="932"/>
      <c r="IWX51" s="932"/>
      <c r="IWY51" s="932"/>
      <c r="IWZ51" s="932"/>
      <c r="IXA51" s="932"/>
      <c r="IXB51" s="932"/>
      <c r="IXC51" s="932"/>
      <c r="IXD51" s="932"/>
      <c r="IXE51" s="932"/>
      <c r="IXF51" s="932"/>
      <c r="IXG51" s="932"/>
      <c r="IXH51" s="932"/>
      <c r="IXI51" s="932"/>
      <c r="IXJ51" s="932"/>
      <c r="IXK51" s="932"/>
      <c r="IXL51" s="932"/>
      <c r="IXM51" s="932"/>
      <c r="IXN51" s="932"/>
      <c r="IXO51" s="932"/>
      <c r="IXP51" s="932"/>
      <c r="IXQ51" s="932"/>
      <c r="IXR51" s="932"/>
      <c r="IXS51" s="932"/>
      <c r="IXT51" s="932"/>
      <c r="IXU51" s="932"/>
      <c r="IXV51" s="932"/>
      <c r="IXW51" s="932"/>
      <c r="IXX51" s="932"/>
      <c r="IXY51" s="932"/>
      <c r="IXZ51" s="932"/>
      <c r="IYA51" s="932"/>
      <c r="IYB51" s="932"/>
      <c r="IYC51" s="932"/>
      <c r="IYD51" s="932"/>
      <c r="IYE51" s="932"/>
      <c r="IYF51" s="932"/>
      <c r="IYG51" s="932"/>
      <c r="IYH51" s="932"/>
      <c r="IYI51" s="932"/>
      <c r="IYJ51" s="932"/>
      <c r="IYK51" s="932"/>
      <c r="IYL51" s="932"/>
      <c r="IYM51" s="932"/>
      <c r="IYN51" s="932"/>
      <c r="IYO51" s="932"/>
      <c r="IYP51" s="932"/>
      <c r="IYQ51" s="932"/>
      <c r="IYR51" s="932"/>
      <c r="IYS51" s="932"/>
      <c r="IYT51" s="932"/>
      <c r="IYU51" s="932"/>
      <c r="IYV51" s="932"/>
      <c r="IYW51" s="932"/>
      <c r="IYX51" s="932"/>
      <c r="IYY51" s="932"/>
      <c r="IYZ51" s="932"/>
      <c r="IZA51" s="932"/>
      <c r="IZB51" s="932"/>
      <c r="IZC51" s="932"/>
      <c r="IZD51" s="932"/>
      <c r="IZE51" s="932"/>
      <c r="IZF51" s="932"/>
      <c r="IZG51" s="932"/>
      <c r="IZH51" s="932"/>
      <c r="IZI51" s="932"/>
      <c r="IZJ51" s="932"/>
      <c r="IZK51" s="932"/>
      <c r="IZL51" s="932"/>
      <c r="IZM51" s="932"/>
      <c r="IZN51" s="932"/>
      <c r="IZO51" s="932"/>
      <c r="IZP51" s="932"/>
      <c r="IZQ51" s="932"/>
      <c r="IZR51" s="932"/>
      <c r="IZS51" s="932"/>
      <c r="IZT51" s="932"/>
      <c r="IZU51" s="932"/>
      <c r="IZV51" s="932"/>
      <c r="IZW51" s="932"/>
      <c r="IZX51" s="932"/>
      <c r="IZY51" s="932"/>
      <c r="IZZ51" s="932"/>
      <c r="JAA51" s="932"/>
      <c r="JAB51" s="932"/>
      <c r="JAC51" s="932"/>
      <c r="JAD51" s="932"/>
      <c r="JAE51" s="932"/>
      <c r="JAF51" s="932"/>
      <c r="JAG51" s="932"/>
      <c r="JAH51" s="932"/>
      <c r="JAI51" s="932"/>
      <c r="JAJ51" s="932"/>
      <c r="JAK51" s="932"/>
      <c r="JAL51" s="932"/>
      <c r="JAM51" s="932"/>
      <c r="JAN51" s="932"/>
      <c r="JAO51" s="932"/>
      <c r="JAP51" s="932"/>
      <c r="JAQ51" s="932"/>
      <c r="JAR51" s="932"/>
      <c r="JAS51" s="932"/>
      <c r="JAT51" s="932"/>
      <c r="JAU51" s="932"/>
      <c r="JAV51" s="932"/>
      <c r="JAW51" s="932"/>
      <c r="JAX51" s="932"/>
      <c r="JAY51" s="932"/>
      <c r="JAZ51" s="932"/>
      <c r="JBA51" s="932"/>
      <c r="JBB51" s="932"/>
      <c r="JBC51" s="932"/>
      <c r="JBD51" s="932"/>
      <c r="JBE51" s="932"/>
      <c r="JBF51" s="932"/>
      <c r="JBG51" s="932"/>
      <c r="JBH51" s="932"/>
      <c r="JBI51" s="932"/>
      <c r="JBJ51" s="932"/>
      <c r="JBK51" s="932"/>
      <c r="JBL51" s="932"/>
      <c r="JBM51" s="932"/>
      <c r="JBN51" s="932"/>
      <c r="JBO51" s="932"/>
      <c r="JBP51" s="932"/>
      <c r="JBQ51" s="932"/>
      <c r="JBR51" s="932"/>
      <c r="JBS51" s="932"/>
      <c r="JBT51" s="932"/>
      <c r="JBU51" s="932"/>
      <c r="JBV51" s="932"/>
      <c r="JBW51" s="932"/>
      <c r="JBX51" s="932"/>
      <c r="JBY51" s="932"/>
      <c r="JBZ51" s="932"/>
      <c r="JCA51" s="932"/>
      <c r="JCB51" s="932"/>
      <c r="JCC51" s="932"/>
      <c r="JCD51" s="932"/>
      <c r="JCE51" s="932"/>
      <c r="JCF51" s="932"/>
      <c r="JCG51" s="932"/>
      <c r="JCH51" s="932"/>
      <c r="JCI51" s="932"/>
      <c r="JCJ51" s="932"/>
      <c r="JCK51" s="932"/>
      <c r="JCL51" s="932"/>
      <c r="JCM51" s="932"/>
      <c r="JCN51" s="932"/>
      <c r="JCO51" s="932"/>
      <c r="JCP51" s="932"/>
      <c r="JCQ51" s="932"/>
      <c r="JCR51" s="932"/>
      <c r="JCS51" s="932"/>
      <c r="JCT51" s="932"/>
      <c r="JCU51" s="932"/>
      <c r="JCV51" s="932"/>
      <c r="JCW51" s="932"/>
      <c r="JCX51" s="932"/>
      <c r="JCY51" s="932"/>
      <c r="JCZ51" s="932"/>
      <c r="JDA51" s="932"/>
      <c r="JDB51" s="932"/>
      <c r="JDC51" s="932"/>
      <c r="JDD51" s="932"/>
      <c r="JDE51" s="932"/>
      <c r="JDF51" s="932"/>
      <c r="JDG51" s="932"/>
      <c r="JDH51" s="932"/>
      <c r="JDI51" s="932"/>
      <c r="JDJ51" s="932"/>
      <c r="JDK51" s="932"/>
      <c r="JDL51" s="932"/>
      <c r="JDM51" s="932"/>
      <c r="JDN51" s="932"/>
      <c r="JDO51" s="932"/>
      <c r="JDP51" s="932"/>
      <c r="JDQ51" s="932"/>
      <c r="JDR51" s="932"/>
      <c r="JDS51" s="932"/>
      <c r="JDT51" s="932"/>
      <c r="JDU51" s="932"/>
      <c r="JDV51" s="932"/>
      <c r="JDW51" s="932"/>
      <c r="JDX51" s="932"/>
      <c r="JDY51" s="932"/>
      <c r="JDZ51" s="932"/>
      <c r="JEA51" s="932"/>
      <c r="JEB51" s="932"/>
      <c r="JEC51" s="932"/>
      <c r="JED51" s="932"/>
      <c r="JEE51" s="932"/>
      <c r="JEF51" s="932"/>
      <c r="JEG51" s="932"/>
      <c r="JEH51" s="932"/>
      <c r="JEI51" s="932"/>
      <c r="JEJ51" s="932"/>
      <c r="JEK51" s="932"/>
      <c r="JEL51" s="932"/>
      <c r="JEM51" s="932"/>
      <c r="JEN51" s="932"/>
      <c r="JEO51" s="932"/>
      <c r="JEP51" s="932"/>
      <c r="JEQ51" s="932"/>
      <c r="JER51" s="932"/>
      <c r="JES51" s="932"/>
      <c r="JET51" s="932"/>
      <c r="JEU51" s="932"/>
      <c r="JEV51" s="932"/>
      <c r="JEW51" s="932"/>
      <c r="JEX51" s="932"/>
      <c r="JEY51" s="932"/>
      <c r="JEZ51" s="932"/>
      <c r="JFA51" s="932"/>
      <c r="JFB51" s="932"/>
      <c r="JFC51" s="932"/>
      <c r="JFD51" s="932"/>
      <c r="JFE51" s="932"/>
      <c r="JFF51" s="932"/>
      <c r="JFG51" s="932"/>
      <c r="JFH51" s="932"/>
      <c r="JFI51" s="932"/>
      <c r="JFJ51" s="932"/>
      <c r="JFK51" s="932"/>
      <c r="JFL51" s="932"/>
      <c r="JFM51" s="932"/>
      <c r="JFN51" s="932"/>
      <c r="JFO51" s="932"/>
      <c r="JFP51" s="932"/>
      <c r="JFQ51" s="932"/>
      <c r="JFR51" s="932"/>
      <c r="JFS51" s="932"/>
      <c r="JFT51" s="932"/>
      <c r="JFU51" s="932"/>
      <c r="JFV51" s="932"/>
      <c r="JFW51" s="932"/>
      <c r="JFX51" s="932"/>
      <c r="JFY51" s="932"/>
      <c r="JFZ51" s="932"/>
      <c r="JGA51" s="932"/>
      <c r="JGB51" s="932"/>
      <c r="JGC51" s="932"/>
      <c r="JGD51" s="932"/>
      <c r="JGE51" s="932"/>
      <c r="JGF51" s="932"/>
      <c r="JGG51" s="932"/>
      <c r="JGH51" s="932"/>
      <c r="JGI51" s="932"/>
      <c r="JGJ51" s="932"/>
      <c r="JGK51" s="932"/>
      <c r="JGL51" s="932"/>
      <c r="JGM51" s="932"/>
      <c r="JGN51" s="932"/>
      <c r="JGO51" s="932"/>
      <c r="JGP51" s="932"/>
      <c r="JGQ51" s="932"/>
      <c r="JGR51" s="932"/>
      <c r="JGS51" s="932"/>
      <c r="JGT51" s="932"/>
      <c r="JGU51" s="932"/>
      <c r="JGV51" s="932"/>
      <c r="JGW51" s="932"/>
      <c r="JGX51" s="932"/>
      <c r="JGY51" s="932"/>
      <c r="JGZ51" s="932"/>
      <c r="JHA51" s="932"/>
      <c r="JHB51" s="932"/>
      <c r="JHC51" s="932"/>
      <c r="JHD51" s="932"/>
      <c r="JHE51" s="932"/>
      <c r="JHF51" s="932"/>
      <c r="JHG51" s="932"/>
      <c r="JHH51" s="932"/>
      <c r="JHI51" s="932"/>
      <c r="JHJ51" s="932"/>
      <c r="JHK51" s="932"/>
      <c r="JHL51" s="932"/>
      <c r="JHM51" s="932"/>
      <c r="JHN51" s="932"/>
      <c r="JHO51" s="932"/>
      <c r="JHP51" s="932"/>
      <c r="JHQ51" s="932"/>
      <c r="JHR51" s="932"/>
      <c r="JHS51" s="932"/>
      <c r="JHT51" s="932"/>
      <c r="JHU51" s="932"/>
      <c r="JHV51" s="932"/>
      <c r="JHW51" s="932"/>
      <c r="JHX51" s="932"/>
      <c r="JHY51" s="932"/>
      <c r="JHZ51" s="932"/>
      <c r="JIA51" s="932"/>
      <c r="JIB51" s="932"/>
      <c r="JIC51" s="932"/>
      <c r="JID51" s="932"/>
      <c r="JIE51" s="932"/>
      <c r="JIF51" s="932"/>
      <c r="JIG51" s="932"/>
      <c r="JIH51" s="932"/>
      <c r="JII51" s="932"/>
      <c r="JIJ51" s="932"/>
      <c r="JIK51" s="932"/>
      <c r="JIL51" s="932"/>
      <c r="JIM51" s="932"/>
      <c r="JIN51" s="932"/>
      <c r="JIO51" s="932"/>
      <c r="JIP51" s="932"/>
      <c r="JIQ51" s="932"/>
      <c r="JIR51" s="932"/>
      <c r="JIS51" s="932"/>
      <c r="JIT51" s="932"/>
      <c r="JIU51" s="932"/>
      <c r="JIV51" s="932"/>
      <c r="JIW51" s="932"/>
      <c r="JIX51" s="932"/>
      <c r="JIY51" s="932"/>
      <c r="JIZ51" s="932"/>
      <c r="JJA51" s="932"/>
      <c r="JJB51" s="932"/>
      <c r="JJC51" s="932"/>
      <c r="JJD51" s="932"/>
      <c r="JJE51" s="932"/>
      <c r="JJF51" s="932"/>
      <c r="JJG51" s="932"/>
      <c r="JJH51" s="932"/>
      <c r="JJI51" s="932"/>
      <c r="JJJ51" s="932"/>
      <c r="JJK51" s="932"/>
      <c r="JJL51" s="932"/>
      <c r="JJM51" s="932"/>
      <c r="JJN51" s="932"/>
      <c r="JJO51" s="932"/>
      <c r="JJP51" s="932"/>
      <c r="JJQ51" s="932"/>
      <c r="JJR51" s="932"/>
      <c r="JJS51" s="932"/>
      <c r="JJT51" s="932"/>
      <c r="JJU51" s="932"/>
      <c r="JJV51" s="932"/>
      <c r="JJW51" s="932"/>
      <c r="JJX51" s="932"/>
      <c r="JJY51" s="932"/>
      <c r="JJZ51" s="932"/>
      <c r="JKA51" s="932"/>
      <c r="JKB51" s="932"/>
      <c r="JKC51" s="932"/>
      <c r="JKD51" s="932"/>
      <c r="JKE51" s="932"/>
      <c r="JKF51" s="932"/>
      <c r="JKG51" s="932"/>
      <c r="JKH51" s="932"/>
      <c r="JKI51" s="932"/>
      <c r="JKJ51" s="932"/>
      <c r="JKK51" s="932"/>
      <c r="JKL51" s="932"/>
      <c r="JKM51" s="932"/>
      <c r="JKN51" s="932"/>
      <c r="JKO51" s="932"/>
      <c r="JKP51" s="932"/>
      <c r="JKQ51" s="932"/>
      <c r="JKR51" s="932"/>
      <c r="JKS51" s="932"/>
      <c r="JKT51" s="932"/>
      <c r="JKU51" s="932"/>
      <c r="JKV51" s="932"/>
      <c r="JKW51" s="932"/>
      <c r="JKX51" s="932"/>
      <c r="JKY51" s="932"/>
      <c r="JKZ51" s="932"/>
      <c r="JLA51" s="932"/>
      <c r="JLB51" s="932"/>
      <c r="JLC51" s="932"/>
      <c r="JLD51" s="932"/>
      <c r="JLE51" s="932"/>
      <c r="JLF51" s="932"/>
      <c r="JLG51" s="932"/>
      <c r="JLH51" s="932"/>
      <c r="JLI51" s="932"/>
      <c r="JLJ51" s="932"/>
      <c r="JLK51" s="932"/>
      <c r="JLL51" s="932"/>
      <c r="JLM51" s="932"/>
      <c r="JLN51" s="932"/>
      <c r="JLO51" s="932"/>
      <c r="JLP51" s="932"/>
      <c r="JLQ51" s="932"/>
      <c r="JLR51" s="932"/>
      <c r="JLS51" s="932"/>
      <c r="JLT51" s="932"/>
      <c r="JLU51" s="932"/>
      <c r="JLV51" s="932"/>
      <c r="JLW51" s="932"/>
      <c r="JLX51" s="932"/>
      <c r="JLY51" s="932"/>
      <c r="JLZ51" s="932"/>
      <c r="JMA51" s="932"/>
      <c r="JMB51" s="932"/>
      <c r="JMC51" s="932"/>
      <c r="JMD51" s="932"/>
      <c r="JME51" s="932"/>
      <c r="JMF51" s="932"/>
      <c r="JMG51" s="932"/>
      <c r="JMH51" s="932"/>
      <c r="JMI51" s="932"/>
      <c r="JMJ51" s="932"/>
      <c r="JMK51" s="932"/>
      <c r="JML51" s="932"/>
      <c r="JMM51" s="932"/>
      <c r="JMN51" s="932"/>
      <c r="JMO51" s="932"/>
      <c r="JMP51" s="932"/>
      <c r="JMQ51" s="932"/>
      <c r="JMR51" s="932"/>
      <c r="JMS51" s="932"/>
      <c r="JMT51" s="932"/>
      <c r="JMU51" s="932"/>
      <c r="JMV51" s="932"/>
      <c r="JMW51" s="932"/>
      <c r="JMX51" s="932"/>
      <c r="JMY51" s="932"/>
      <c r="JMZ51" s="932"/>
      <c r="JNA51" s="932"/>
      <c r="JNB51" s="932"/>
      <c r="JNC51" s="932"/>
      <c r="JND51" s="932"/>
      <c r="JNE51" s="932"/>
      <c r="JNF51" s="932"/>
      <c r="JNG51" s="932"/>
      <c r="JNH51" s="932"/>
      <c r="JNI51" s="932"/>
      <c r="JNJ51" s="932"/>
      <c r="JNK51" s="932"/>
      <c r="JNL51" s="932"/>
      <c r="JNM51" s="932"/>
      <c r="JNN51" s="932"/>
      <c r="JNO51" s="932"/>
      <c r="JNP51" s="932"/>
      <c r="JNQ51" s="932"/>
      <c r="JNR51" s="932"/>
      <c r="JNS51" s="932"/>
      <c r="JNT51" s="932"/>
      <c r="JNU51" s="932"/>
      <c r="JNV51" s="932"/>
      <c r="JNW51" s="932"/>
      <c r="JNX51" s="932"/>
      <c r="JNY51" s="932"/>
      <c r="JNZ51" s="932"/>
      <c r="JOA51" s="932"/>
      <c r="JOB51" s="932"/>
      <c r="JOC51" s="932"/>
      <c r="JOD51" s="932"/>
      <c r="JOE51" s="932"/>
      <c r="JOF51" s="932"/>
      <c r="JOG51" s="932"/>
      <c r="JOH51" s="932"/>
      <c r="JOI51" s="932"/>
      <c r="JOJ51" s="932"/>
      <c r="JOK51" s="932"/>
      <c r="JOL51" s="932"/>
      <c r="JOM51" s="932"/>
      <c r="JON51" s="932"/>
      <c r="JOO51" s="932"/>
      <c r="JOP51" s="932"/>
      <c r="JOQ51" s="932"/>
      <c r="JOR51" s="932"/>
      <c r="JOS51" s="932"/>
      <c r="JOT51" s="932"/>
      <c r="JOU51" s="932"/>
      <c r="JOV51" s="932"/>
      <c r="JOW51" s="932"/>
      <c r="JOX51" s="932"/>
      <c r="JOY51" s="932"/>
      <c r="JOZ51" s="932"/>
      <c r="JPA51" s="932"/>
      <c r="JPB51" s="932"/>
      <c r="JPC51" s="932"/>
      <c r="JPD51" s="932"/>
      <c r="JPE51" s="932"/>
      <c r="JPF51" s="932"/>
      <c r="JPG51" s="932"/>
      <c r="JPH51" s="932"/>
      <c r="JPI51" s="932"/>
      <c r="JPJ51" s="932"/>
      <c r="JPK51" s="932"/>
      <c r="JPL51" s="932"/>
      <c r="JPM51" s="932"/>
      <c r="JPN51" s="932"/>
      <c r="JPO51" s="932"/>
      <c r="JPP51" s="932"/>
      <c r="JPQ51" s="932"/>
      <c r="JPR51" s="932"/>
      <c r="JPS51" s="932"/>
      <c r="JPT51" s="932"/>
      <c r="JPU51" s="932"/>
      <c r="JPV51" s="932"/>
      <c r="JPW51" s="932"/>
      <c r="JPX51" s="932"/>
      <c r="JPY51" s="932"/>
      <c r="JPZ51" s="932"/>
      <c r="JQA51" s="932"/>
      <c r="JQB51" s="932"/>
      <c r="JQC51" s="932"/>
      <c r="JQD51" s="932"/>
      <c r="JQE51" s="932"/>
      <c r="JQF51" s="932"/>
      <c r="JQG51" s="932"/>
      <c r="JQH51" s="932"/>
      <c r="JQI51" s="932"/>
      <c r="JQJ51" s="932"/>
      <c r="JQK51" s="932"/>
      <c r="JQL51" s="932"/>
      <c r="JQM51" s="932"/>
      <c r="JQN51" s="932"/>
      <c r="JQO51" s="932"/>
      <c r="JQP51" s="932"/>
      <c r="JQQ51" s="932"/>
      <c r="JQR51" s="932"/>
      <c r="JQS51" s="932"/>
      <c r="JQT51" s="932"/>
      <c r="JQU51" s="932"/>
      <c r="JQV51" s="932"/>
      <c r="JQW51" s="932"/>
      <c r="JQX51" s="932"/>
      <c r="JQY51" s="932"/>
      <c r="JQZ51" s="932"/>
      <c r="JRA51" s="932"/>
      <c r="JRB51" s="932"/>
      <c r="JRC51" s="932"/>
      <c r="JRD51" s="932"/>
      <c r="JRE51" s="932"/>
      <c r="JRF51" s="932"/>
      <c r="JRG51" s="932"/>
      <c r="JRH51" s="932"/>
      <c r="JRI51" s="932"/>
      <c r="JRJ51" s="932"/>
      <c r="JRK51" s="932"/>
      <c r="JRL51" s="932"/>
      <c r="JRM51" s="932"/>
      <c r="JRN51" s="932"/>
      <c r="JRO51" s="932"/>
      <c r="JRP51" s="932"/>
      <c r="JRQ51" s="932"/>
      <c r="JRR51" s="932"/>
      <c r="JRS51" s="932"/>
      <c r="JRT51" s="932"/>
      <c r="JRU51" s="932"/>
      <c r="JRV51" s="932"/>
      <c r="JRW51" s="932"/>
      <c r="JRX51" s="932"/>
      <c r="JRY51" s="932"/>
      <c r="JRZ51" s="932"/>
      <c r="JSA51" s="932"/>
      <c r="JSB51" s="932"/>
      <c r="JSC51" s="932"/>
      <c r="JSD51" s="932"/>
      <c r="JSE51" s="932"/>
      <c r="JSF51" s="932"/>
      <c r="JSG51" s="932"/>
      <c r="JSH51" s="932"/>
      <c r="JSI51" s="932"/>
      <c r="JSJ51" s="932"/>
      <c r="JSK51" s="932"/>
      <c r="JSL51" s="932"/>
      <c r="JSM51" s="932"/>
      <c r="JSN51" s="932"/>
      <c r="JSO51" s="932"/>
      <c r="JSP51" s="932"/>
      <c r="JSQ51" s="932"/>
      <c r="JSR51" s="932"/>
      <c r="JSS51" s="932"/>
      <c r="JST51" s="932"/>
      <c r="JSU51" s="932"/>
      <c r="JSV51" s="932"/>
      <c r="JSW51" s="932"/>
      <c r="JSX51" s="932"/>
      <c r="JSY51" s="932"/>
      <c r="JSZ51" s="932"/>
      <c r="JTA51" s="932"/>
      <c r="JTB51" s="932"/>
      <c r="JTC51" s="932"/>
      <c r="JTD51" s="932"/>
      <c r="JTE51" s="932"/>
      <c r="JTF51" s="932"/>
      <c r="JTG51" s="932"/>
      <c r="JTH51" s="932"/>
      <c r="JTI51" s="932"/>
      <c r="JTJ51" s="932"/>
      <c r="JTK51" s="932"/>
      <c r="JTL51" s="932"/>
      <c r="JTM51" s="932"/>
      <c r="JTN51" s="932"/>
      <c r="JTO51" s="932"/>
      <c r="JTP51" s="932"/>
      <c r="JTQ51" s="932"/>
      <c r="JTR51" s="932"/>
      <c r="JTS51" s="932"/>
      <c r="JTT51" s="932"/>
      <c r="JTU51" s="932"/>
      <c r="JTV51" s="932"/>
      <c r="JTW51" s="932"/>
      <c r="JTX51" s="932"/>
      <c r="JTY51" s="932"/>
      <c r="JTZ51" s="932"/>
      <c r="JUA51" s="932"/>
      <c r="JUB51" s="932"/>
      <c r="JUC51" s="932"/>
      <c r="JUD51" s="932"/>
      <c r="JUE51" s="932"/>
      <c r="JUF51" s="932"/>
      <c r="JUG51" s="932"/>
      <c r="JUH51" s="932"/>
      <c r="JUI51" s="932"/>
      <c r="JUJ51" s="932"/>
      <c r="JUK51" s="932"/>
      <c r="JUL51" s="932"/>
      <c r="JUM51" s="932"/>
      <c r="JUN51" s="932"/>
      <c r="JUO51" s="932"/>
      <c r="JUP51" s="932"/>
      <c r="JUQ51" s="932"/>
      <c r="JUR51" s="932"/>
      <c r="JUS51" s="932"/>
      <c r="JUT51" s="932"/>
      <c r="JUU51" s="932"/>
      <c r="JUV51" s="932"/>
      <c r="JUW51" s="932"/>
      <c r="JUX51" s="932"/>
      <c r="JUY51" s="932"/>
      <c r="JUZ51" s="932"/>
      <c r="JVA51" s="932"/>
      <c r="JVB51" s="932"/>
      <c r="JVC51" s="932"/>
      <c r="JVD51" s="932"/>
      <c r="JVE51" s="932"/>
      <c r="JVF51" s="932"/>
      <c r="JVG51" s="932"/>
      <c r="JVH51" s="932"/>
      <c r="JVI51" s="932"/>
      <c r="JVJ51" s="932"/>
      <c r="JVK51" s="932"/>
      <c r="JVL51" s="932"/>
      <c r="JVM51" s="932"/>
      <c r="JVN51" s="932"/>
      <c r="JVO51" s="932"/>
      <c r="JVP51" s="932"/>
      <c r="JVQ51" s="932"/>
      <c r="JVR51" s="932"/>
      <c r="JVS51" s="932"/>
      <c r="JVT51" s="932"/>
      <c r="JVU51" s="932"/>
      <c r="JVV51" s="932"/>
      <c r="JVW51" s="932"/>
      <c r="JVX51" s="932"/>
      <c r="JVY51" s="932"/>
      <c r="JVZ51" s="932"/>
      <c r="JWA51" s="932"/>
      <c r="JWB51" s="932"/>
      <c r="JWC51" s="932"/>
      <c r="JWD51" s="932"/>
      <c r="JWE51" s="932"/>
      <c r="JWF51" s="932"/>
      <c r="JWG51" s="932"/>
      <c r="JWH51" s="932"/>
      <c r="JWI51" s="932"/>
      <c r="JWJ51" s="932"/>
      <c r="JWK51" s="932"/>
      <c r="JWL51" s="932"/>
      <c r="JWM51" s="932"/>
      <c r="JWN51" s="932"/>
      <c r="JWO51" s="932"/>
      <c r="JWP51" s="932"/>
      <c r="JWQ51" s="932"/>
      <c r="JWR51" s="932"/>
      <c r="JWS51" s="932"/>
      <c r="JWT51" s="932"/>
      <c r="JWU51" s="932"/>
      <c r="JWV51" s="932"/>
      <c r="JWW51" s="932"/>
      <c r="JWX51" s="932"/>
      <c r="JWY51" s="932"/>
      <c r="JWZ51" s="932"/>
      <c r="JXA51" s="932"/>
      <c r="JXB51" s="932"/>
      <c r="JXC51" s="932"/>
      <c r="JXD51" s="932"/>
      <c r="JXE51" s="932"/>
      <c r="JXF51" s="932"/>
      <c r="JXG51" s="932"/>
      <c r="JXH51" s="932"/>
      <c r="JXI51" s="932"/>
      <c r="JXJ51" s="932"/>
      <c r="JXK51" s="932"/>
      <c r="JXL51" s="932"/>
      <c r="JXM51" s="932"/>
      <c r="JXN51" s="932"/>
      <c r="JXO51" s="932"/>
      <c r="JXP51" s="932"/>
      <c r="JXQ51" s="932"/>
      <c r="JXR51" s="932"/>
      <c r="JXS51" s="932"/>
      <c r="JXT51" s="932"/>
      <c r="JXU51" s="932"/>
      <c r="JXV51" s="932"/>
      <c r="JXW51" s="932"/>
      <c r="JXX51" s="932"/>
      <c r="JXY51" s="932"/>
      <c r="JXZ51" s="932"/>
      <c r="JYA51" s="932"/>
      <c r="JYB51" s="932"/>
      <c r="JYC51" s="932"/>
      <c r="JYD51" s="932"/>
      <c r="JYE51" s="932"/>
      <c r="JYF51" s="932"/>
      <c r="JYG51" s="932"/>
      <c r="JYH51" s="932"/>
      <c r="JYI51" s="932"/>
      <c r="JYJ51" s="932"/>
      <c r="JYK51" s="932"/>
      <c r="JYL51" s="932"/>
      <c r="JYM51" s="932"/>
      <c r="JYN51" s="932"/>
      <c r="JYO51" s="932"/>
      <c r="JYP51" s="932"/>
      <c r="JYQ51" s="932"/>
      <c r="JYR51" s="932"/>
      <c r="JYS51" s="932"/>
      <c r="JYT51" s="932"/>
      <c r="JYU51" s="932"/>
      <c r="JYV51" s="932"/>
      <c r="JYW51" s="932"/>
      <c r="JYX51" s="932"/>
      <c r="JYY51" s="932"/>
      <c r="JYZ51" s="932"/>
      <c r="JZA51" s="932"/>
      <c r="JZB51" s="932"/>
      <c r="JZC51" s="932"/>
      <c r="JZD51" s="932"/>
      <c r="JZE51" s="932"/>
      <c r="JZF51" s="932"/>
      <c r="JZG51" s="932"/>
      <c r="JZH51" s="932"/>
      <c r="JZI51" s="932"/>
      <c r="JZJ51" s="932"/>
      <c r="JZK51" s="932"/>
      <c r="JZL51" s="932"/>
      <c r="JZM51" s="932"/>
      <c r="JZN51" s="932"/>
      <c r="JZO51" s="932"/>
      <c r="JZP51" s="932"/>
      <c r="JZQ51" s="932"/>
      <c r="JZR51" s="932"/>
      <c r="JZS51" s="932"/>
      <c r="JZT51" s="932"/>
      <c r="JZU51" s="932"/>
      <c r="JZV51" s="932"/>
      <c r="JZW51" s="932"/>
      <c r="JZX51" s="932"/>
      <c r="JZY51" s="932"/>
      <c r="JZZ51" s="932"/>
      <c r="KAA51" s="932"/>
      <c r="KAB51" s="932"/>
      <c r="KAC51" s="932"/>
      <c r="KAD51" s="932"/>
      <c r="KAE51" s="932"/>
      <c r="KAF51" s="932"/>
      <c r="KAG51" s="932"/>
      <c r="KAH51" s="932"/>
      <c r="KAI51" s="932"/>
      <c r="KAJ51" s="932"/>
      <c r="KAK51" s="932"/>
      <c r="KAL51" s="932"/>
      <c r="KAM51" s="932"/>
      <c r="KAN51" s="932"/>
      <c r="KAO51" s="932"/>
      <c r="KAP51" s="932"/>
      <c r="KAQ51" s="932"/>
      <c r="KAR51" s="932"/>
      <c r="KAS51" s="932"/>
      <c r="KAT51" s="932"/>
      <c r="KAU51" s="932"/>
      <c r="KAV51" s="932"/>
      <c r="KAW51" s="932"/>
      <c r="KAX51" s="932"/>
      <c r="KAY51" s="932"/>
      <c r="KAZ51" s="932"/>
      <c r="KBA51" s="932"/>
      <c r="KBB51" s="932"/>
      <c r="KBC51" s="932"/>
      <c r="KBD51" s="932"/>
      <c r="KBE51" s="932"/>
      <c r="KBF51" s="932"/>
      <c r="KBG51" s="932"/>
      <c r="KBH51" s="932"/>
      <c r="KBI51" s="932"/>
      <c r="KBJ51" s="932"/>
      <c r="KBK51" s="932"/>
      <c r="KBL51" s="932"/>
      <c r="KBM51" s="932"/>
      <c r="KBN51" s="932"/>
      <c r="KBO51" s="932"/>
      <c r="KBP51" s="932"/>
      <c r="KBQ51" s="932"/>
      <c r="KBR51" s="932"/>
      <c r="KBS51" s="932"/>
      <c r="KBT51" s="932"/>
      <c r="KBU51" s="932"/>
      <c r="KBV51" s="932"/>
      <c r="KBW51" s="932"/>
      <c r="KBX51" s="932"/>
      <c r="KBY51" s="932"/>
      <c r="KBZ51" s="932"/>
      <c r="KCA51" s="932"/>
      <c r="KCB51" s="932"/>
      <c r="KCC51" s="932"/>
      <c r="KCD51" s="932"/>
      <c r="KCE51" s="932"/>
      <c r="KCF51" s="932"/>
      <c r="KCG51" s="932"/>
      <c r="KCH51" s="932"/>
      <c r="KCI51" s="932"/>
      <c r="KCJ51" s="932"/>
      <c r="KCK51" s="932"/>
      <c r="KCL51" s="932"/>
      <c r="KCM51" s="932"/>
      <c r="KCN51" s="932"/>
      <c r="KCO51" s="932"/>
      <c r="KCP51" s="932"/>
      <c r="KCQ51" s="932"/>
      <c r="KCR51" s="932"/>
      <c r="KCS51" s="932"/>
      <c r="KCT51" s="932"/>
      <c r="KCU51" s="932"/>
      <c r="KCV51" s="932"/>
      <c r="KCW51" s="932"/>
      <c r="KCX51" s="932"/>
      <c r="KCY51" s="932"/>
      <c r="KCZ51" s="932"/>
      <c r="KDA51" s="932"/>
      <c r="KDB51" s="932"/>
      <c r="KDC51" s="932"/>
      <c r="KDD51" s="932"/>
      <c r="KDE51" s="932"/>
      <c r="KDF51" s="932"/>
      <c r="KDG51" s="932"/>
      <c r="KDH51" s="932"/>
      <c r="KDI51" s="932"/>
      <c r="KDJ51" s="932"/>
      <c r="KDK51" s="932"/>
      <c r="KDL51" s="932"/>
      <c r="KDM51" s="932"/>
      <c r="KDN51" s="932"/>
      <c r="KDO51" s="932"/>
      <c r="KDP51" s="932"/>
      <c r="KDQ51" s="932"/>
      <c r="KDR51" s="932"/>
      <c r="KDS51" s="932"/>
      <c r="KDT51" s="932"/>
      <c r="KDU51" s="932"/>
      <c r="KDV51" s="932"/>
      <c r="KDW51" s="932"/>
      <c r="KDX51" s="932"/>
      <c r="KDY51" s="932"/>
      <c r="KDZ51" s="932"/>
      <c r="KEA51" s="932"/>
      <c r="KEB51" s="932"/>
      <c r="KEC51" s="932"/>
      <c r="KED51" s="932"/>
      <c r="KEE51" s="932"/>
      <c r="KEF51" s="932"/>
      <c r="KEG51" s="932"/>
      <c r="KEH51" s="932"/>
      <c r="KEI51" s="932"/>
      <c r="KEJ51" s="932"/>
      <c r="KEK51" s="932"/>
      <c r="KEL51" s="932"/>
      <c r="KEM51" s="932"/>
      <c r="KEN51" s="932"/>
      <c r="KEO51" s="932"/>
      <c r="KEP51" s="932"/>
      <c r="KEQ51" s="932"/>
      <c r="KER51" s="932"/>
      <c r="KES51" s="932"/>
      <c r="KET51" s="932"/>
      <c r="KEU51" s="932"/>
      <c r="KEV51" s="932"/>
      <c r="KEW51" s="932"/>
      <c r="KEX51" s="932"/>
      <c r="KEY51" s="932"/>
      <c r="KEZ51" s="932"/>
      <c r="KFA51" s="932"/>
      <c r="KFB51" s="932"/>
      <c r="KFC51" s="932"/>
      <c r="KFD51" s="932"/>
      <c r="KFE51" s="932"/>
      <c r="KFF51" s="932"/>
      <c r="KFG51" s="932"/>
      <c r="KFH51" s="932"/>
      <c r="KFI51" s="932"/>
      <c r="KFJ51" s="932"/>
      <c r="KFK51" s="932"/>
      <c r="KFL51" s="932"/>
      <c r="KFM51" s="932"/>
      <c r="KFN51" s="932"/>
      <c r="KFO51" s="932"/>
      <c r="KFP51" s="932"/>
      <c r="KFQ51" s="932"/>
      <c r="KFR51" s="932"/>
      <c r="KFS51" s="932"/>
      <c r="KFT51" s="932"/>
      <c r="KFU51" s="932"/>
      <c r="KFV51" s="932"/>
      <c r="KFW51" s="932"/>
      <c r="KFX51" s="932"/>
      <c r="KFY51" s="932"/>
      <c r="KFZ51" s="932"/>
      <c r="KGA51" s="932"/>
      <c r="KGB51" s="932"/>
      <c r="KGC51" s="932"/>
      <c r="KGD51" s="932"/>
      <c r="KGE51" s="932"/>
      <c r="KGF51" s="932"/>
      <c r="KGG51" s="932"/>
      <c r="KGH51" s="932"/>
      <c r="KGI51" s="932"/>
      <c r="KGJ51" s="932"/>
      <c r="KGK51" s="932"/>
      <c r="KGL51" s="932"/>
      <c r="KGM51" s="932"/>
      <c r="KGN51" s="932"/>
      <c r="KGO51" s="932"/>
      <c r="KGP51" s="932"/>
      <c r="KGQ51" s="932"/>
      <c r="KGR51" s="932"/>
      <c r="KGS51" s="932"/>
      <c r="KGT51" s="932"/>
      <c r="KGU51" s="932"/>
      <c r="KGV51" s="932"/>
      <c r="KGW51" s="932"/>
      <c r="KGX51" s="932"/>
      <c r="KGY51" s="932"/>
      <c r="KGZ51" s="932"/>
      <c r="KHA51" s="932"/>
      <c r="KHB51" s="932"/>
      <c r="KHC51" s="932"/>
      <c r="KHD51" s="932"/>
      <c r="KHE51" s="932"/>
      <c r="KHF51" s="932"/>
      <c r="KHG51" s="932"/>
      <c r="KHH51" s="932"/>
      <c r="KHI51" s="932"/>
      <c r="KHJ51" s="932"/>
      <c r="KHK51" s="932"/>
      <c r="KHL51" s="932"/>
      <c r="KHM51" s="932"/>
      <c r="KHN51" s="932"/>
      <c r="KHO51" s="932"/>
      <c r="KHP51" s="932"/>
      <c r="KHQ51" s="932"/>
      <c r="KHR51" s="932"/>
      <c r="KHS51" s="932"/>
      <c r="KHT51" s="932"/>
      <c r="KHU51" s="932"/>
      <c r="KHV51" s="932"/>
      <c r="KHW51" s="932"/>
      <c r="KHX51" s="932"/>
      <c r="KHY51" s="932"/>
      <c r="KHZ51" s="932"/>
      <c r="KIA51" s="932"/>
      <c r="KIB51" s="932"/>
      <c r="KIC51" s="932"/>
      <c r="KID51" s="932"/>
      <c r="KIE51" s="932"/>
      <c r="KIF51" s="932"/>
      <c r="KIG51" s="932"/>
      <c r="KIH51" s="932"/>
      <c r="KII51" s="932"/>
      <c r="KIJ51" s="932"/>
      <c r="KIK51" s="932"/>
      <c r="KIL51" s="932"/>
      <c r="KIM51" s="932"/>
      <c r="KIN51" s="932"/>
      <c r="KIO51" s="932"/>
      <c r="KIP51" s="932"/>
      <c r="KIQ51" s="932"/>
      <c r="KIR51" s="932"/>
      <c r="KIS51" s="932"/>
      <c r="KIT51" s="932"/>
      <c r="KIU51" s="932"/>
      <c r="KIV51" s="932"/>
      <c r="KIW51" s="932"/>
      <c r="KIX51" s="932"/>
      <c r="KIY51" s="932"/>
      <c r="KIZ51" s="932"/>
      <c r="KJA51" s="932"/>
      <c r="KJB51" s="932"/>
      <c r="KJC51" s="932"/>
      <c r="KJD51" s="932"/>
      <c r="KJE51" s="932"/>
      <c r="KJF51" s="932"/>
      <c r="KJG51" s="932"/>
      <c r="KJH51" s="932"/>
      <c r="KJI51" s="932"/>
      <c r="KJJ51" s="932"/>
      <c r="KJK51" s="932"/>
      <c r="KJL51" s="932"/>
      <c r="KJM51" s="932"/>
      <c r="KJN51" s="932"/>
      <c r="KJO51" s="932"/>
      <c r="KJP51" s="932"/>
      <c r="KJQ51" s="932"/>
      <c r="KJR51" s="932"/>
      <c r="KJS51" s="932"/>
      <c r="KJT51" s="932"/>
      <c r="KJU51" s="932"/>
      <c r="KJV51" s="932"/>
      <c r="KJW51" s="932"/>
      <c r="KJX51" s="932"/>
      <c r="KJY51" s="932"/>
      <c r="KJZ51" s="932"/>
      <c r="KKA51" s="932"/>
      <c r="KKB51" s="932"/>
      <c r="KKC51" s="932"/>
      <c r="KKD51" s="932"/>
      <c r="KKE51" s="932"/>
      <c r="KKF51" s="932"/>
      <c r="KKG51" s="932"/>
      <c r="KKH51" s="932"/>
      <c r="KKI51" s="932"/>
      <c r="KKJ51" s="932"/>
      <c r="KKK51" s="932"/>
      <c r="KKL51" s="932"/>
      <c r="KKM51" s="932"/>
      <c r="KKN51" s="932"/>
      <c r="KKO51" s="932"/>
      <c r="KKP51" s="932"/>
      <c r="KKQ51" s="932"/>
      <c r="KKR51" s="932"/>
      <c r="KKS51" s="932"/>
      <c r="KKT51" s="932"/>
      <c r="KKU51" s="932"/>
      <c r="KKV51" s="932"/>
      <c r="KKW51" s="932"/>
      <c r="KKX51" s="932"/>
      <c r="KKY51" s="932"/>
      <c r="KKZ51" s="932"/>
      <c r="KLA51" s="932"/>
      <c r="KLB51" s="932"/>
      <c r="KLC51" s="932"/>
      <c r="KLD51" s="932"/>
      <c r="KLE51" s="932"/>
      <c r="KLF51" s="932"/>
      <c r="KLG51" s="932"/>
      <c r="KLH51" s="932"/>
      <c r="KLI51" s="932"/>
      <c r="KLJ51" s="932"/>
      <c r="KLK51" s="932"/>
      <c r="KLL51" s="932"/>
      <c r="KLM51" s="932"/>
      <c r="KLN51" s="932"/>
      <c r="KLO51" s="932"/>
      <c r="KLP51" s="932"/>
      <c r="KLQ51" s="932"/>
      <c r="KLR51" s="932"/>
      <c r="KLS51" s="932"/>
      <c r="KLT51" s="932"/>
      <c r="KLU51" s="932"/>
      <c r="KLV51" s="932"/>
      <c r="KLW51" s="932"/>
      <c r="KLX51" s="932"/>
      <c r="KLY51" s="932"/>
      <c r="KLZ51" s="932"/>
      <c r="KMA51" s="932"/>
      <c r="KMB51" s="932"/>
      <c r="KMC51" s="932"/>
      <c r="KMD51" s="932"/>
      <c r="KME51" s="932"/>
      <c r="KMF51" s="932"/>
      <c r="KMG51" s="932"/>
      <c r="KMH51" s="932"/>
      <c r="KMI51" s="932"/>
      <c r="KMJ51" s="932"/>
      <c r="KMK51" s="932"/>
      <c r="KML51" s="932"/>
      <c r="KMM51" s="932"/>
      <c r="KMN51" s="932"/>
      <c r="KMO51" s="932"/>
      <c r="KMP51" s="932"/>
      <c r="KMQ51" s="932"/>
      <c r="KMR51" s="932"/>
      <c r="KMS51" s="932"/>
      <c r="KMT51" s="932"/>
      <c r="KMU51" s="932"/>
      <c r="KMV51" s="932"/>
      <c r="KMW51" s="932"/>
      <c r="KMX51" s="932"/>
      <c r="KMY51" s="932"/>
      <c r="KMZ51" s="932"/>
      <c r="KNA51" s="932"/>
      <c r="KNB51" s="932"/>
      <c r="KNC51" s="932"/>
      <c r="KND51" s="932"/>
      <c r="KNE51" s="932"/>
      <c r="KNF51" s="932"/>
      <c r="KNG51" s="932"/>
      <c r="KNH51" s="932"/>
      <c r="KNI51" s="932"/>
      <c r="KNJ51" s="932"/>
      <c r="KNK51" s="932"/>
      <c r="KNL51" s="932"/>
      <c r="KNM51" s="932"/>
      <c r="KNN51" s="932"/>
      <c r="KNO51" s="932"/>
      <c r="KNP51" s="932"/>
      <c r="KNQ51" s="932"/>
      <c r="KNR51" s="932"/>
      <c r="KNS51" s="932"/>
      <c r="KNT51" s="932"/>
      <c r="KNU51" s="932"/>
      <c r="KNV51" s="932"/>
      <c r="KNW51" s="932"/>
      <c r="KNX51" s="932"/>
      <c r="KNY51" s="932"/>
      <c r="KNZ51" s="932"/>
      <c r="KOA51" s="932"/>
      <c r="KOB51" s="932"/>
      <c r="KOC51" s="932"/>
      <c r="KOD51" s="932"/>
      <c r="KOE51" s="932"/>
      <c r="KOF51" s="932"/>
      <c r="KOG51" s="932"/>
      <c r="KOH51" s="932"/>
      <c r="KOI51" s="932"/>
      <c r="KOJ51" s="932"/>
      <c r="KOK51" s="932"/>
      <c r="KOL51" s="932"/>
      <c r="KOM51" s="932"/>
      <c r="KON51" s="932"/>
      <c r="KOO51" s="932"/>
      <c r="KOP51" s="932"/>
      <c r="KOQ51" s="932"/>
      <c r="KOR51" s="932"/>
      <c r="KOS51" s="932"/>
      <c r="KOT51" s="932"/>
      <c r="KOU51" s="932"/>
      <c r="KOV51" s="932"/>
      <c r="KOW51" s="932"/>
      <c r="KOX51" s="932"/>
      <c r="KOY51" s="932"/>
      <c r="KOZ51" s="932"/>
      <c r="KPA51" s="932"/>
      <c r="KPB51" s="932"/>
      <c r="KPC51" s="932"/>
      <c r="KPD51" s="932"/>
      <c r="KPE51" s="932"/>
      <c r="KPF51" s="932"/>
      <c r="KPG51" s="932"/>
      <c r="KPH51" s="932"/>
      <c r="KPI51" s="932"/>
      <c r="KPJ51" s="932"/>
      <c r="KPK51" s="932"/>
      <c r="KPL51" s="932"/>
      <c r="KPM51" s="932"/>
      <c r="KPN51" s="932"/>
      <c r="KPO51" s="932"/>
      <c r="KPP51" s="932"/>
      <c r="KPQ51" s="932"/>
      <c r="KPR51" s="932"/>
      <c r="KPS51" s="932"/>
      <c r="KPT51" s="932"/>
      <c r="KPU51" s="932"/>
      <c r="KPV51" s="932"/>
      <c r="KPW51" s="932"/>
      <c r="KPX51" s="932"/>
      <c r="KPY51" s="932"/>
      <c r="KPZ51" s="932"/>
      <c r="KQA51" s="932"/>
      <c r="KQB51" s="932"/>
      <c r="KQC51" s="932"/>
      <c r="KQD51" s="932"/>
      <c r="KQE51" s="932"/>
      <c r="KQF51" s="932"/>
      <c r="KQG51" s="932"/>
      <c r="KQH51" s="932"/>
      <c r="KQI51" s="932"/>
      <c r="KQJ51" s="932"/>
      <c r="KQK51" s="932"/>
      <c r="KQL51" s="932"/>
      <c r="KQM51" s="932"/>
      <c r="KQN51" s="932"/>
      <c r="KQO51" s="932"/>
      <c r="KQP51" s="932"/>
      <c r="KQQ51" s="932"/>
      <c r="KQR51" s="932"/>
      <c r="KQS51" s="932"/>
      <c r="KQT51" s="932"/>
      <c r="KQU51" s="932"/>
      <c r="KQV51" s="932"/>
      <c r="KQW51" s="932"/>
      <c r="KQX51" s="932"/>
      <c r="KQY51" s="932"/>
      <c r="KQZ51" s="932"/>
      <c r="KRA51" s="932"/>
      <c r="KRB51" s="932"/>
      <c r="KRC51" s="932"/>
      <c r="KRD51" s="932"/>
      <c r="KRE51" s="932"/>
      <c r="KRF51" s="932"/>
      <c r="KRG51" s="932"/>
      <c r="KRH51" s="932"/>
      <c r="KRI51" s="932"/>
      <c r="KRJ51" s="932"/>
      <c r="KRK51" s="932"/>
      <c r="KRL51" s="932"/>
      <c r="KRM51" s="932"/>
      <c r="KRN51" s="932"/>
      <c r="KRO51" s="932"/>
      <c r="KRP51" s="932"/>
      <c r="KRQ51" s="932"/>
      <c r="KRR51" s="932"/>
      <c r="KRS51" s="932"/>
      <c r="KRT51" s="932"/>
      <c r="KRU51" s="932"/>
      <c r="KRV51" s="932"/>
      <c r="KRW51" s="932"/>
      <c r="KRX51" s="932"/>
      <c r="KRY51" s="932"/>
      <c r="KRZ51" s="932"/>
      <c r="KSA51" s="932"/>
      <c r="KSB51" s="932"/>
      <c r="KSC51" s="932"/>
      <c r="KSD51" s="932"/>
      <c r="KSE51" s="932"/>
      <c r="KSF51" s="932"/>
      <c r="KSG51" s="932"/>
      <c r="KSH51" s="932"/>
      <c r="KSI51" s="932"/>
      <c r="KSJ51" s="932"/>
      <c r="KSK51" s="932"/>
      <c r="KSL51" s="932"/>
      <c r="KSM51" s="932"/>
      <c r="KSN51" s="932"/>
      <c r="KSO51" s="932"/>
      <c r="KSP51" s="932"/>
      <c r="KSQ51" s="932"/>
      <c r="KSR51" s="932"/>
      <c r="KSS51" s="932"/>
      <c r="KST51" s="932"/>
      <c r="KSU51" s="932"/>
      <c r="KSV51" s="932"/>
      <c r="KSW51" s="932"/>
      <c r="KSX51" s="932"/>
      <c r="KSY51" s="932"/>
      <c r="KSZ51" s="932"/>
      <c r="KTA51" s="932"/>
      <c r="KTB51" s="932"/>
      <c r="KTC51" s="932"/>
      <c r="KTD51" s="932"/>
      <c r="KTE51" s="932"/>
      <c r="KTF51" s="932"/>
      <c r="KTG51" s="932"/>
      <c r="KTH51" s="932"/>
      <c r="KTI51" s="932"/>
      <c r="KTJ51" s="932"/>
      <c r="KTK51" s="932"/>
      <c r="KTL51" s="932"/>
      <c r="KTM51" s="932"/>
      <c r="KTN51" s="932"/>
      <c r="KTO51" s="932"/>
      <c r="KTP51" s="932"/>
      <c r="KTQ51" s="932"/>
      <c r="KTR51" s="932"/>
      <c r="KTS51" s="932"/>
      <c r="KTT51" s="932"/>
      <c r="KTU51" s="932"/>
      <c r="KTV51" s="932"/>
      <c r="KTW51" s="932"/>
      <c r="KTX51" s="932"/>
      <c r="KTY51" s="932"/>
      <c r="KTZ51" s="932"/>
      <c r="KUA51" s="932"/>
      <c r="KUB51" s="932"/>
      <c r="KUC51" s="932"/>
      <c r="KUD51" s="932"/>
      <c r="KUE51" s="932"/>
      <c r="KUF51" s="932"/>
      <c r="KUG51" s="932"/>
      <c r="KUH51" s="932"/>
      <c r="KUI51" s="932"/>
      <c r="KUJ51" s="932"/>
      <c r="KUK51" s="932"/>
      <c r="KUL51" s="932"/>
      <c r="KUM51" s="932"/>
      <c r="KUN51" s="932"/>
      <c r="KUO51" s="932"/>
      <c r="KUP51" s="932"/>
      <c r="KUQ51" s="932"/>
      <c r="KUR51" s="932"/>
      <c r="KUS51" s="932"/>
      <c r="KUT51" s="932"/>
      <c r="KUU51" s="932"/>
      <c r="KUV51" s="932"/>
      <c r="KUW51" s="932"/>
      <c r="KUX51" s="932"/>
      <c r="KUY51" s="932"/>
      <c r="KUZ51" s="932"/>
      <c r="KVA51" s="932"/>
      <c r="KVB51" s="932"/>
      <c r="KVC51" s="932"/>
      <c r="KVD51" s="932"/>
      <c r="KVE51" s="932"/>
      <c r="KVF51" s="932"/>
      <c r="KVG51" s="932"/>
      <c r="KVH51" s="932"/>
      <c r="KVI51" s="932"/>
      <c r="KVJ51" s="932"/>
      <c r="KVK51" s="932"/>
      <c r="KVL51" s="932"/>
      <c r="KVM51" s="932"/>
      <c r="KVN51" s="932"/>
      <c r="KVO51" s="932"/>
      <c r="KVP51" s="932"/>
      <c r="KVQ51" s="932"/>
      <c r="KVR51" s="932"/>
      <c r="KVS51" s="932"/>
      <c r="KVT51" s="932"/>
      <c r="KVU51" s="932"/>
      <c r="KVV51" s="932"/>
      <c r="KVW51" s="932"/>
      <c r="KVX51" s="932"/>
      <c r="KVY51" s="932"/>
      <c r="KVZ51" s="932"/>
      <c r="KWA51" s="932"/>
      <c r="KWB51" s="932"/>
      <c r="KWC51" s="932"/>
      <c r="KWD51" s="932"/>
      <c r="KWE51" s="932"/>
      <c r="KWF51" s="932"/>
      <c r="KWG51" s="932"/>
      <c r="KWH51" s="932"/>
      <c r="KWI51" s="932"/>
      <c r="KWJ51" s="932"/>
      <c r="KWK51" s="932"/>
      <c r="KWL51" s="932"/>
      <c r="KWM51" s="932"/>
      <c r="KWN51" s="932"/>
      <c r="KWO51" s="932"/>
      <c r="KWP51" s="932"/>
      <c r="KWQ51" s="932"/>
      <c r="KWR51" s="932"/>
      <c r="KWS51" s="932"/>
      <c r="KWT51" s="932"/>
      <c r="KWU51" s="932"/>
      <c r="KWV51" s="932"/>
      <c r="KWW51" s="932"/>
      <c r="KWX51" s="932"/>
      <c r="KWY51" s="932"/>
      <c r="KWZ51" s="932"/>
      <c r="KXA51" s="932"/>
      <c r="KXB51" s="932"/>
      <c r="KXC51" s="932"/>
      <c r="KXD51" s="932"/>
      <c r="KXE51" s="932"/>
      <c r="KXF51" s="932"/>
      <c r="KXG51" s="932"/>
      <c r="KXH51" s="932"/>
      <c r="KXI51" s="932"/>
      <c r="KXJ51" s="932"/>
      <c r="KXK51" s="932"/>
      <c r="KXL51" s="932"/>
      <c r="KXM51" s="932"/>
      <c r="KXN51" s="932"/>
      <c r="KXO51" s="932"/>
      <c r="KXP51" s="932"/>
      <c r="KXQ51" s="932"/>
      <c r="KXR51" s="932"/>
      <c r="KXS51" s="932"/>
      <c r="KXT51" s="932"/>
      <c r="KXU51" s="932"/>
      <c r="KXV51" s="932"/>
      <c r="KXW51" s="932"/>
      <c r="KXX51" s="932"/>
      <c r="KXY51" s="932"/>
      <c r="KXZ51" s="932"/>
      <c r="KYA51" s="932"/>
      <c r="KYB51" s="932"/>
      <c r="KYC51" s="932"/>
      <c r="KYD51" s="932"/>
      <c r="KYE51" s="932"/>
      <c r="KYF51" s="932"/>
      <c r="KYG51" s="932"/>
      <c r="KYH51" s="932"/>
      <c r="KYI51" s="932"/>
      <c r="KYJ51" s="932"/>
      <c r="KYK51" s="932"/>
      <c r="KYL51" s="932"/>
      <c r="KYM51" s="932"/>
      <c r="KYN51" s="932"/>
      <c r="KYO51" s="932"/>
      <c r="KYP51" s="932"/>
      <c r="KYQ51" s="932"/>
      <c r="KYR51" s="932"/>
      <c r="KYS51" s="932"/>
      <c r="KYT51" s="932"/>
      <c r="KYU51" s="932"/>
      <c r="KYV51" s="932"/>
      <c r="KYW51" s="932"/>
      <c r="KYX51" s="932"/>
      <c r="KYY51" s="932"/>
      <c r="KYZ51" s="932"/>
      <c r="KZA51" s="932"/>
      <c r="KZB51" s="932"/>
      <c r="KZC51" s="932"/>
      <c r="KZD51" s="932"/>
      <c r="KZE51" s="932"/>
      <c r="KZF51" s="932"/>
      <c r="KZG51" s="932"/>
      <c r="KZH51" s="932"/>
      <c r="KZI51" s="932"/>
      <c r="KZJ51" s="932"/>
      <c r="KZK51" s="932"/>
      <c r="KZL51" s="932"/>
      <c r="KZM51" s="932"/>
      <c r="KZN51" s="932"/>
      <c r="KZO51" s="932"/>
      <c r="KZP51" s="932"/>
      <c r="KZQ51" s="932"/>
      <c r="KZR51" s="932"/>
      <c r="KZS51" s="932"/>
      <c r="KZT51" s="932"/>
      <c r="KZU51" s="932"/>
      <c r="KZV51" s="932"/>
      <c r="KZW51" s="932"/>
      <c r="KZX51" s="932"/>
      <c r="KZY51" s="932"/>
      <c r="KZZ51" s="932"/>
      <c r="LAA51" s="932"/>
      <c r="LAB51" s="932"/>
      <c r="LAC51" s="932"/>
      <c r="LAD51" s="932"/>
      <c r="LAE51" s="932"/>
      <c r="LAF51" s="932"/>
      <c r="LAG51" s="932"/>
      <c r="LAH51" s="932"/>
      <c r="LAI51" s="932"/>
      <c r="LAJ51" s="932"/>
      <c r="LAK51" s="932"/>
      <c r="LAL51" s="932"/>
      <c r="LAM51" s="932"/>
      <c r="LAN51" s="932"/>
      <c r="LAO51" s="932"/>
      <c r="LAP51" s="932"/>
      <c r="LAQ51" s="932"/>
      <c r="LAR51" s="932"/>
      <c r="LAS51" s="932"/>
      <c r="LAT51" s="932"/>
      <c r="LAU51" s="932"/>
      <c r="LAV51" s="932"/>
      <c r="LAW51" s="932"/>
      <c r="LAX51" s="932"/>
      <c r="LAY51" s="932"/>
      <c r="LAZ51" s="932"/>
      <c r="LBA51" s="932"/>
      <c r="LBB51" s="932"/>
      <c r="LBC51" s="932"/>
      <c r="LBD51" s="932"/>
      <c r="LBE51" s="932"/>
      <c r="LBF51" s="932"/>
      <c r="LBG51" s="932"/>
      <c r="LBH51" s="932"/>
      <c r="LBI51" s="932"/>
      <c r="LBJ51" s="932"/>
      <c r="LBK51" s="932"/>
      <c r="LBL51" s="932"/>
      <c r="LBM51" s="932"/>
      <c r="LBN51" s="932"/>
      <c r="LBO51" s="932"/>
      <c r="LBP51" s="932"/>
      <c r="LBQ51" s="932"/>
      <c r="LBR51" s="932"/>
      <c r="LBS51" s="932"/>
      <c r="LBT51" s="932"/>
      <c r="LBU51" s="932"/>
      <c r="LBV51" s="932"/>
      <c r="LBW51" s="932"/>
      <c r="LBX51" s="932"/>
      <c r="LBY51" s="932"/>
      <c r="LBZ51" s="932"/>
      <c r="LCA51" s="932"/>
      <c r="LCB51" s="932"/>
      <c r="LCC51" s="932"/>
      <c r="LCD51" s="932"/>
      <c r="LCE51" s="932"/>
      <c r="LCF51" s="932"/>
      <c r="LCG51" s="932"/>
      <c r="LCH51" s="932"/>
      <c r="LCI51" s="932"/>
      <c r="LCJ51" s="932"/>
      <c r="LCK51" s="932"/>
      <c r="LCL51" s="932"/>
      <c r="LCM51" s="932"/>
      <c r="LCN51" s="932"/>
      <c r="LCO51" s="932"/>
      <c r="LCP51" s="932"/>
      <c r="LCQ51" s="932"/>
      <c r="LCR51" s="932"/>
      <c r="LCS51" s="932"/>
      <c r="LCT51" s="932"/>
      <c r="LCU51" s="932"/>
      <c r="LCV51" s="932"/>
      <c r="LCW51" s="932"/>
      <c r="LCX51" s="932"/>
      <c r="LCY51" s="932"/>
      <c r="LCZ51" s="932"/>
      <c r="LDA51" s="932"/>
      <c r="LDB51" s="932"/>
      <c r="LDC51" s="932"/>
      <c r="LDD51" s="932"/>
      <c r="LDE51" s="932"/>
      <c r="LDF51" s="932"/>
      <c r="LDG51" s="932"/>
      <c r="LDH51" s="932"/>
      <c r="LDI51" s="932"/>
      <c r="LDJ51" s="932"/>
      <c r="LDK51" s="932"/>
      <c r="LDL51" s="932"/>
      <c r="LDM51" s="932"/>
      <c r="LDN51" s="932"/>
      <c r="LDO51" s="932"/>
      <c r="LDP51" s="932"/>
      <c r="LDQ51" s="932"/>
      <c r="LDR51" s="932"/>
      <c r="LDS51" s="932"/>
      <c r="LDT51" s="932"/>
      <c r="LDU51" s="932"/>
      <c r="LDV51" s="932"/>
      <c r="LDW51" s="932"/>
      <c r="LDX51" s="932"/>
      <c r="LDY51" s="932"/>
      <c r="LDZ51" s="932"/>
      <c r="LEA51" s="932"/>
      <c r="LEB51" s="932"/>
      <c r="LEC51" s="932"/>
      <c r="LED51" s="932"/>
      <c r="LEE51" s="932"/>
      <c r="LEF51" s="932"/>
      <c r="LEG51" s="932"/>
      <c r="LEH51" s="932"/>
      <c r="LEI51" s="932"/>
      <c r="LEJ51" s="932"/>
      <c r="LEK51" s="932"/>
      <c r="LEL51" s="932"/>
      <c r="LEM51" s="932"/>
      <c r="LEN51" s="932"/>
      <c r="LEO51" s="932"/>
      <c r="LEP51" s="932"/>
      <c r="LEQ51" s="932"/>
      <c r="LER51" s="932"/>
      <c r="LES51" s="932"/>
      <c r="LET51" s="932"/>
      <c r="LEU51" s="932"/>
      <c r="LEV51" s="932"/>
      <c r="LEW51" s="932"/>
      <c r="LEX51" s="932"/>
      <c r="LEY51" s="932"/>
      <c r="LEZ51" s="932"/>
      <c r="LFA51" s="932"/>
      <c r="LFB51" s="932"/>
      <c r="LFC51" s="932"/>
      <c r="LFD51" s="932"/>
      <c r="LFE51" s="932"/>
      <c r="LFF51" s="932"/>
      <c r="LFG51" s="932"/>
      <c r="LFH51" s="932"/>
      <c r="LFI51" s="932"/>
      <c r="LFJ51" s="932"/>
      <c r="LFK51" s="932"/>
      <c r="LFL51" s="932"/>
      <c r="LFM51" s="932"/>
      <c r="LFN51" s="932"/>
      <c r="LFO51" s="932"/>
      <c r="LFP51" s="932"/>
      <c r="LFQ51" s="932"/>
      <c r="LFR51" s="932"/>
      <c r="LFS51" s="932"/>
      <c r="LFT51" s="932"/>
      <c r="LFU51" s="932"/>
      <c r="LFV51" s="932"/>
      <c r="LFW51" s="932"/>
      <c r="LFX51" s="932"/>
      <c r="LFY51" s="932"/>
      <c r="LFZ51" s="932"/>
      <c r="LGA51" s="932"/>
      <c r="LGB51" s="932"/>
      <c r="LGC51" s="932"/>
      <c r="LGD51" s="932"/>
      <c r="LGE51" s="932"/>
      <c r="LGF51" s="932"/>
      <c r="LGG51" s="932"/>
      <c r="LGH51" s="932"/>
      <c r="LGI51" s="932"/>
      <c r="LGJ51" s="932"/>
      <c r="LGK51" s="932"/>
      <c r="LGL51" s="932"/>
      <c r="LGM51" s="932"/>
      <c r="LGN51" s="932"/>
      <c r="LGO51" s="932"/>
      <c r="LGP51" s="932"/>
      <c r="LGQ51" s="932"/>
      <c r="LGR51" s="932"/>
      <c r="LGS51" s="932"/>
      <c r="LGT51" s="932"/>
      <c r="LGU51" s="932"/>
      <c r="LGV51" s="932"/>
      <c r="LGW51" s="932"/>
      <c r="LGX51" s="932"/>
      <c r="LGY51" s="932"/>
      <c r="LGZ51" s="932"/>
      <c r="LHA51" s="932"/>
      <c r="LHB51" s="932"/>
      <c r="LHC51" s="932"/>
      <c r="LHD51" s="932"/>
      <c r="LHE51" s="932"/>
      <c r="LHF51" s="932"/>
      <c r="LHG51" s="932"/>
      <c r="LHH51" s="932"/>
      <c r="LHI51" s="932"/>
      <c r="LHJ51" s="932"/>
      <c r="LHK51" s="932"/>
      <c r="LHL51" s="932"/>
      <c r="LHM51" s="932"/>
      <c r="LHN51" s="932"/>
      <c r="LHO51" s="932"/>
      <c r="LHP51" s="932"/>
      <c r="LHQ51" s="932"/>
      <c r="LHR51" s="932"/>
      <c r="LHS51" s="932"/>
      <c r="LHT51" s="932"/>
      <c r="LHU51" s="932"/>
      <c r="LHV51" s="932"/>
      <c r="LHW51" s="932"/>
      <c r="LHX51" s="932"/>
      <c r="LHY51" s="932"/>
      <c r="LHZ51" s="932"/>
      <c r="LIA51" s="932"/>
      <c r="LIB51" s="932"/>
      <c r="LIC51" s="932"/>
      <c r="LID51" s="932"/>
      <c r="LIE51" s="932"/>
      <c r="LIF51" s="932"/>
      <c r="LIG51" s="932"/>
      <c r="LIH51" s="932"/>
      <c r="LII51" s="932"/>
      <c r="LIJ51" s="932"/>
      <c r="LIK51" s="932"/>
      <c r="LIL51" s="932"/>
      <c r="LIM51" s="932"/>
      <c r="LIN51" s="932"/>
      <c r="LIO51" s="932"/>
      <c r="LIP51" s="932"/>
      <c r="LIQ51" s="932"/>
      <c r="LIR51" s="932"/>
      <c r="LIS51" s="932"/>
      <c r="LIT51" s="932"/>
      <c r="LIU51" s="932"/>
      <c r="LIV51" s="932"/>
      <c r="LIW51" s="932"/>
      <c r="LIX51" s="932"/>
      <c r="LIY51" s="932"/>
      <c r="LIZ51" s="932"/>
      <c r="LJA51" s="932"/>
      <c r="LJB51" s="932"/>
      <c r="LJC51" s="932"/>
      <c r="LJD51" s="932"/>
      <c r="LJE51" s="932"/>
      <c r="LJF51" s="932"/>
      <c r="LJG51" s="932"/>
      <c r="LJH51" s="932"/>
      <c r="LJI51" s="932"/>
      <c r="LJJ51" s="932"/>
      <c r="LJK51" s="932"/>
      <c r="LJL51" s="932"/>
      <c r="LJM51" s="932"/>
      <c r="LJN51" s="932"/>
      <c r="LJO51" s="932"/>
      <c r="LJP51" s="932"/>
      <c r="LJQ51" s="932"/>
      <c r="LJR51" s="932"/>
      <c r="LJS51" s="932"/>
      <c r="LJT51" s="932"/>
      <c r="LJU51" s="932"/>
      <c r="LJV51" s="932"/>
      <c r="LJW51" s="932"/>
      <c r="LJX51" s="932"/>
      <c r="LJY51" s="932"/>
      <c r="LJZ51" s="932"/>
      <c r="LKA51" s="932"/>
      <c r="LKB51" s="932"/>
      <c r="LKC51" s="932"/>
      <c r="LKD51" s="932"/>
      <c r="LKE51" s="932"/>
      <c r="LKF51" s="932"/>
      <c r="LKG51" s="932"/>
      <c r="LKH51" s="932"/>
      <c r="LKI51" s="932"/>
      <c r="LKJ51" s="932"/>
      <c r="LKK51" s="932"/>
      <c r="LKL51" s="932"/>
      <c r="LKM51" s="932"/>
      <c r="LKN51" s="932"/>
      <c r="LKO51" s="932"/>
      <c r="LKP51" s="932"/>
      <c r="LKQ51" s="932"/>
      <c r="LKR51" s="932"/>
      <c r="LKS51" s="932"/>
      <c r="LKT51" s="932"/>
      <c r="LKU51" s="932"/>
      <c r="LKV51" s="932"/>
      <c r="LKW51" s="932"/>
      <c r="LKX51" s="932"/>
      <c r="LKY51" s="932"/>
      <c r="LKZ51" s="932"/>
      <c r="LLA51" s="932"/>
      <c r="LLB51" s="932"/>
      <c r="LLC51" s="932"/>
      <c r="LLD51" s="932"/>
      <c r="LLE51" s="932"/>
      <c r="LLF51" s="932"/>
      <c r="LLG51" s="932"/>
      <c r="LLH51" s="932"/>
      <c r="LLI51" s="932"/>
      <c r="LLJ51" s="932"/>
      <c r="LLK51" s="932"/>
      <c r="LLL51" s="932"/>
      <c r="LLM51" s="932"/>
      <c r="LLN51" s="932"/>
      <c r="LLO51" s="932"/>
      <c r="LLP51" s="932"/>
      <c r="LLQ51" s="932"/>
      <c r="LLR51" s="932"/>
      <c r="LLS51" s="932"/>
      <c r="LLT51" s="932"/>
      <c r="LLU51" s="932"/>
      <c r="LLV51" s="932"/>
      <c r="LLW51" s="932"/>
      <c r="LLX51" s="932"/>
      <c r="LLY51" s="932"/>
      <c r="LLZ51" s="932"/>
      <c r="LMA51" s="932"/>
      <c r="LMB51" s="932"/>
      <c r="LMC51" s="932"/>
      <c r="LMD51" s="932"/>
      <c r="LME51" s="932"/>
      <c r="LMF51" s="932"/>
      <c r="LMG51" s="932"/>
      <c r="LMH51" s="932"/>
      <c r="LMI51" s="932"/>
      <c r="LMJ51" s="932"/>
      <c r="LMK51" s="932"/>
      <c r="LML51" s="932"/>
      <c r="LMM51" s="932"/>
      <c r="LMN51" s="932"/>
      <c r="LMO51" s="932"/>
      <c r="LMP51" s="932"/>
      <c r="LMQ51" s="932"/>
      <c r="LMR51" s="932"/>
      <c r="LMS51" s="932"/>
      <c r="LMT51" s="932"/>
      <c r="LMU51" s="932"/>
      <c r="LMV51" s="932"/>
      <c r="LMW51" s="932"/>
      <c r="LMX51" s="932"/>
      <c r="LMY51" s="932"/>
      <c r="LMZ51" s="932"/>
      <c r="LNA51" s="932"/>
      <c r="LNB51" s="932"/>
      <c r="LNC51" s="932"/>
      <c r="LND51" s="932"/>
      <c r="LNE51" s="932"/>
      <c r="LNF51" s="932"/>
      <c r="LNG51" s="932"/>
      <c r="LNH51" s="932"/>
      <c r="LNI51" s="932"/>
      <c r="LNJ51" s="932"/>
      <c r="LNK51" s="932"/>
      <c r="LNL51" s="932"/>
      <c r="LNM51" s="932"/>
      <c r="LNN51" s="932"/>
      <c r="LNO51" s="932"/>
      <c r="LNP51" s="932"/>
      <c r="LNQ51" s="932"/>
      <c r="LNR51" s="932"/>
      <c r="LNS51" s="932"/>
      <c r="LNT51" s="932"/>
      <c r="LNU51" s="932"/>
      <c r="LNV51" s="932"/>
      <c r="LNW51" s="932"/>
      <c r="LNX51" s="932"/>
      <c r="LNY51" s="932"/>
      <c r="LNZ51" s="932"/>
      <c r="LOA51" s="932"/>
      <c r="LOB51" s="932"/>
      <c r="LOC51" s="932"/>
      <c r="LOD51" s="932"/>
      <c r="LOE51" s="932"/>
      <c r="LOF51" s="932"/>
      <c r="LOG51" s="932"/>
      <c r="LOH51" s="932"/>
      <c r="LOI51" s="932"/>
      <c r="LOJ51" s="932"/>
      <c r="LOK51" s="932"/>
      <c r="LOL51" s="932"/>
      <c r="LOM51" s="932"/>
      <c r="LON51" s="932"/>
      <c r="LOO51" s="932"/>
      <c r="LOP51" s="932"/>
      <c r="LOQ51" s="932"/>
      <c r="LOR51" s="932"/>
      <c r="LOS51" s="932"/>
      <c r="LOT51" s="932"/>
      <c r="LOU51" s="932"/>
      <c r="LOV51" s="932"/>
      <c r="LOW51" s="932"/>
      <c r="LOX51" s="932"/>
      <c r="LOY51" s="932"/>
      <c r="LOZ51" s="932"/>
      <c r="LPA51" s="932"/>
      <c r="LPB51" s="932"/>
      <c r="LPC51" s="932"/>
      <c r="LPD51" s="932"/>
      <c r="LPE51" s="932"/>
      <c r="LPF51" s="932"/>
      <c r="LPG51" s="932"/>
      <c r="LPH51" s="932"/>
      <c r="LPI51" s="932"/>
      <c r="LPJ51" s="932"/>
      <c r="LPK51" s="932"/>
      <c r="LPL51" s="932"/>
      <c r="LPM51" s="932"/>
      <c r="LPN51" s="932"/>
      <c r="LPO51" s="932"/>
      <c r="LPP51" s="932"/>
      <c r="LPQ51" s="932"/>
      <c r="LPR51" s="932"/>
      <c r="LPS51" s="932"/>
      <c r="LPT51" s="932"/>
      <c r="LPU51" s="932"/>
      <c r="LPV51" s="932"/>
      <c r="LPW51" s="932"/>
      <c r="LPX51" s="932"/>
      <c r="LPY51" s="932"/>
      <c r="LPZ51" s="932"/>
      <c r="LQA51" s="932"/>
      <c r="LQB51" s="932"/>
      <c r="LQC51" s="932"/>
      <c r="LQD51" s="932"/>
      <c r="LQE51" s="932"/>
      <c r="LQF51" s="932"/>
      <c r="LQG51" s="932"/>
      <c r="LQH51" s="932"/>
      <c r="LQI51" s="932"/>
      <c r="LQJ51" s="932"/>
      <c r="LQK51" s="932"/>
      <c r="LQL51" s="932"/>
      <c r="LQM51" s="932"/>
      <c r="LQN51" s="932"/>
      <c r="LQO51" s="932"/>
      <c r="LQP51" s="932"/>
      <c r="LQQ51" s="932"/>
      <c r="LQR51" s="932"/>
      <c r="LQS51" s="932"/>
      <c r="LQT51" s="932"/>
      <c r="LQU51" s="932"/>
      <c r="LQV51" s="932"/>
      <c r="LQW51" s="932"/>
      <c r="LQX51" s="932"/>
      <c r="LQY51" s="932"/>
      <c r="LQZ51" s="932"/>
      <c r="LRA51" s="932"/>
      <c r="LRB51" s="932"/>
      <c r="LRC51" s="932"/>
      <c r="LRD51" s="932"/>
      <c r="LRE51" s="932"/>
      <c r="LRF51" s="932"/>
      <c r="LRG51" s="932"/>
      <c r="LRH51" s="932"/>
      <c r="LRI51" s="932"/>
      <c r="LRJ51" s="932"/>
      <c r="LRK51" s="932"/>
      <c r="LRL51" s="932"/>
      <c r="LRM51" s="932"/>
      <c r="LRN51" s="932"/>
      <c r="LRO51" s="932"/>
      <c r="LRP51" s="932"/>
      <c r="LRQ51" s="932"/>
      <c r="LRR51" s="932"/>
      <c r="LRS51" s="932"/>
      <c r="LRT51" s="932"/>
      <c r="LRU51" s="932"/>
      <c r="LRV51" s="932"/>
      <c r="LRW51" s="932"/>
      <c r="LRX51" s="932"/>
      <c r="LRY51" s="932"/>
      <c r="LRZ51" s="932"/>
      <c r="LSA51" s="932"/>
      <c r="LSB51" s="932"/>
      <c r="LSC51" s="932"/>
      <c r="LSD51" s="932"/>
      <c r="LSE51" s="932"/>
      <c r="LSF51" s="932"/>
      <c r="LSG51" s="932"/>
      <c r="LSH51" s="932"/>
      <c r="LSI51" s="932"/>
      <c r="LSJ51" s="932"/>
      <c r="LSK51" s="932"/>
      <c r="LSL51" s="932"/>
      <c r="LSM51" s="932"/>
      <c r="LSN51" s="932"/>
      <c r="LSO51" s="932"/>
      <c r="LSP51" s="932"/>
      <c r="LSQ51" s="932"/>
      <c r="LSR51" s="932"/>
      <c r="LSS51" s="932"/>
      <c r="LST51" s="932"/>
      <c r="LSU51" s="932"/>
      <c r="LSV51" s="932"/>
      <c r="LSW51" s="932"/>
      <c r="LSX51" s="932"/>
      <c r="LSY51" s="932"/>
      <c r="LSZ51" s="932"/>
      <c r="LTA51" s="932"/>
      <c r="LTB51" s="932"/>
      <c r="LTC51" s="932"/>
      <c r="LTD51" s="932"/>
      <c r="LTE51" s="932"/>
      <c r="LTF51" s="932"/>
      <c r="LTG51" s="932"/>
      <c r="LTH51" s="932"/>
      <c r="LTI51" s="932"/>
      <c r="LTJ51" s="932"/>
      <c r="LTK51" s="932"/>
      <c r="LTL51" s="932"/>
      <c r="LTM51" s="932"/>
      <c r="LTN51" s="932"/>
      <c r="LTO51" s="932"/>
      <c r="LTP51" s="932"/>
      <c r="LTQ51" s="932"/>
      <c r="LTR51" s="932"/>
      <c r="LTS51" s="932"/>
      <c r="LTT51" s="932"/>
      <c r="LTU51" s="932"/>
      <c r="LTV51" s="932"/>
      <c r="LTW51" s="932"/>
      <c r="LTX51" s="932"/>
      <c r="LTY51" s="932"/>
      <c r="LTZ51" s="932"/>
      <c r="LUA51" s="932"/>
      <c r="LUB51" s="932"/>
      <c r="LUC51" s="932"/>
      <c r="LUD51" s="932"/>
      <c r="LUE51" s="932"/>
      <c r="LUF51" s="932"/>
      <c r="LUG51" s="932"/>
      <c r="LUH51" s="932"/>
      <c r="LUI51" s="932"/>
      <c r="LUJ51" s="932"/>
      <c r="LUK51" s="932"/>
      <c r="LUL51" s="932"/>
      <c r="LUM51" s="932"/>
      <c r="LUN51" s="932"/>
      <c r="LUO51" s="932"/>
      <c r="LUP51" s="932"/>
      <c r="LUQ51" s="932"/>
      <c r="LUR51" s="932"/>
      <c r="LUS51" s="932"/>
      <c r="LUT51" s="932"/>
      <c r="LUU51" s="932"/>
      <c r="LUV51" s="932"/>
      <c r="LUW51" s="932"/>
      <c r="LUX51" s="932"/>
      <c r="LUY51" s="932"/>
      <c r="LUZ51" s="932"/>
      <c r="LVA51" s="932"/>
      <c r="LVB51" s="932"/>
      <c r="LVC51" s="932"/>
      <c r="LVD51" s="932"/>
      <c r="LVE51" s="932"/>
      <c r="LVF51" s="932"/>
      <c r="LVG51" s="932"/>
      <c r="LVH51" s="932"/>
      <c r="LVI51" s="932"/>
      <c r="LVJ51" s="932"/>
      <c r="LVK51" s="932"/>
      <c r="LVL51" s="932"/>
      <c r="LVM51" s="932"/>
      <c r="LVN51" s="932"/>
      <c r="LVO51" s="932"/>
      <c r="LVP51" s="932"/>
      <c r="LVQ51" s="932"/>
      <c r="LVR51" s="932"/>
      <c r="LVS51" s="932"/>
      <c r="LVT51" s="932"/>
      <c r="LVU51" s="932"/>
      <c r="LVV51" s="932"/>
      <c r="LVW51" s="932"/>
      <c r="LVX51" s="932"/>
      <c r="LVY51" s="932"/>
      <c r="LVZ51" s="932"/>
      <c r="LWA51" s="932"/>
      <c r="LWB51" s="932"/>
      <c r="LWC51" s="932"/>
      <c r="LWD51" s="932"/>
      <c r="LWE51" s="932"/>
      <c r="LWF51" s="932"/>
      <c r="LWG51" s="932"/>
      <c r="LWH51" s="932"/>
      <c r="LWI51" s="932"/>
      <c r="LWJ51" s="932"/>
      <c r="LWK51" s="932"/>
      <c r="LWL51" s="932"/>
      <c r="LWM51" s="932"/>
      <c r="LWN51" s="932"/>
      <c r="LWO51" s="932"/>
      <c r="LWP51" s="932"/>
      <c r="LWQ51" s="932"/>
      <c r="LWR51" s="932"/>
      <c r="LWS51" s="932"/>
      <c r="LWT51" s="932"/>
      <c r="LWU51" s="932"/>
      <c r="LWV51" s="932"/>
      <c r="LWW51" s="932"/>
      <c r="LWX51" s="932"/>
      <c r="LWY51" s="932"/>
      <c r="LWZ51" s="932"/>
      <c r="LXA51" s="932"/>
      <c r="LXB51" s="932"/>
      <c r="LXC51" s="932"/>
      <c r="LXD51" s="932"/>
      <c r="LXE51" s="932"/>
      <c r="LXF51" s="932"/>
      <c r="LXG51" s="932"/>
      <c r="LXH51" s="932"/>
      <c r="LXI51" s="932"/>
      <c r="LXJ51" s="932"/>
      <c r="LXK51" s="932"/>
      <c r="LXL51" s="932"/>
      <c r="LXM51" s="932"/>
      <c r="LXN51" s="932"/>
      <c r="LXO51" s="932"/>
      <c r="LXP51" s="932"/>
      <c r="LXQ51" s="932"/>
      <c r="LXR51" s="932"/>
      <c r="LXS51" s="932"/>
      <c r="LXT51" s="932"/>
      <c r="LXU51" s="932"/>
      <c r="LXV51" s="932"/>
      <c r="LXW51" s="932"/>
      <c r="LXX51" s="932"/>
      <c r="LXY51" s="932"/>
      <c r="LXZ51" s="932"/>
      <c r="LYA51" s="932"/>
      <c r="LYB51" s="932"/>
      <c r="LYC51" s="932"/>
      <c r="LYD51" s="932"/>
      <c r="LYE51" s="932"/>
      <c r="LYF51" s="932"/>
      <c r="LYG51" s="932"/>
      <c r="LYH51" s="932"/>
      <c r="LYI51" s="932"/>
      <c r="LYJ51" s="932"/>
      <c r="LYK51" s="932"/>
      <c r="LYL51" s="932"/>
      <c r="LYM51" s="932"/>
      <c r="LYN51" s="932"/>
      <c r="LYO51" s="932"/>
      <c r="LYP51" s="932"/>
      <c r="LYQ51" s="932"/>
      <c r="LYR51" s="932"/>
      <c r="LYS51" s="932"/>
      <c r="LYT51" s="932"/>
      <c r="LYU51" s="932"/>
      <c r="LYV51" s="932"/>
      <c r="LYW51" s="932"/>
      <c r="LYX51" s="932"/>
      <c r="LYY51" s="932"/>
      <c r="LYZ51" s="932"/>
      <c r="LZA51" s="932"/>
      <c r="LZB51" s="932"/>
      <c r="LZC51" s="932"/>
      <c r="LZD51" s="932"/>
      <c r="LZE51" s="932"/>
      <c r="LZF51" s="932"/>
      <c r="LZG51" s="932"/>
      <c r="LZH51" s="932"/>
      <c r="LZI51" s="932"/>
      <c r="LZJ51" s="932"/>
      <c r="LZK51" s="932"/>
      <c r="LZL51" s="932"/>
      <c r="LZM51" s="932"/>
      <c r="LZN51" s="932"/>
      <c r="LZO51" s="932"/>
      <c r="LZP51" s="932"/>
      <c r="LZQ51" s="932"/>
      <c r="LZR51" s="932"/>
      <c r="LZS51" s="932"/>
      <c r="LZT51" s="932"/>
      <c r="LZU51" s="932"/>
      <c r="LZV51" s="932"/>
      <c r="LZW51" s="932"/>
      <c r="LZX51" s="932"/>
      <c r="LZY51" s="932"/>
      <c r="LZZ51" s="932"/>
      <c r="MAA51" s="932"/>
      <c r="MAB51" s="932"/>
      <c r="MAC51" s="932"/>
      <c r="MAD51" s="932"/>
      <c r="MAE51" s="932"/>
      <c r="MAF51" s="932"/>
      <c r="MAG51" s="932"/>
      <c r="MAH51" s="932"/>
      <c r="MAI51" s="932"/>
      <c r="MAJ51" s="932"/>
      <c r="MAK51" s="932"/>
      <c r="MAL51" s="932"/>
      <c r="MAM51" s="932"/>
      <c r="MAN51" s="932"/>
      <c r="MAO51" s="932"/>
      <c r="MAP51" s="932"/>
      <c r="MAQ51" s="932"/>
      <c r="MAR51" s="932"/>
      <c r="MAS51" s="932"/>
      <c r="MAT51" s="932"/>
      <c r="MAU51" s="932"/>
      <c r="MAV51" s="932"/>
      <c r="MAW51" s="932"/>
      <c r="MAX51" s="932"/>
      <c r="MAY51" s="932"/>
      <c r="MAZ51" s="932"/>
      <c r="MBA51" s="932"/>
      <c r="MBB51" s="932"/>
      <c r="MBC51" s="932"/>
      <c r="MBD51" s="932"/>
      <c r="MBE51" s="932"/>
      <c r="MBF51" s="932"/>
      <c r="MBG51" s="932"/>
      <c r="MBH51" s="932"/>
      <c r="MBI51" s="932"/>
      <c r="MBJ51" s="932"/>
      <c r="MBK51" s="932"/>
      <c r="MBL51" s="932"/>
      <c r="MBM51" s="932"/>
      <c r="MBN51" s="932"/>
      <c r="MBO51" s="932"/>
      <c r="MBP51" s="932"/>
      <c r="MBQ51" s="932"/>
      <c r="MBR51" s="932"/>
      <c r="MBS51" s="932"/>
      <c r="MBT51" s="932"/>
      <c r="MBU51" s="932"/>
      <c r="MBV51" s="932"/>
      <c r="MBW51" s="932"/>
      <c r="MBX51" s="932"/>
      <c r="MBY51" s="932"/>
      <c r="MBZ51" s="932"/>
      <c r="MCA51" s="932"/>
      <c r="MCB51" s="932"/>
      <c r="MCC51" s="932"/>
      <c r="MCD51" s="932"/>
      <c r="MCE51" s="932"/>
      <c r="MCF51" s="932"/>
      <c r="MCG51" s="932"/>
      <c r="MCH51" s="932"/>
      <c r="MCI51" s="932"/>
      <c r="MCJ51" s="932"/>
      <c r="MCK51" s="932"/>
      <c r="MCL51" s="932"/>
      <c r="MCM51" s="932"/>
      <c r="MCN51" s="932"/>
      <c r="MCO51" s="932"/>
      <c r="MCP51" s="932"/>
      <c r="MCQ51" s="932"/>
      <c r="MCR51" s="932"/>
      <c r="MCS51" s="932"/>
      <c r="MCT51" s="932"/>
      <c r="MCU51" s="932"/>
      <c r="MCV51" s="932"/>
      <c r="MCW51" s="932"/>
      <c r="MCX51" s="932"/>
      <c r="MCY51" s="932"/>
      <c r="MCZ51" s="932"/>
      <c r="MDA51" s="932"/>
      <c r="MDB51" s="932"/>
      <c r="MDC51" s="932"/>
      <c r="MDD51" s="932"/>
      <c r="MDE51" s="932"/>
      <c r="MDF51" s="932"/>
      <c r="MDG51" s="932"/>
      <c r="MDH51" s="932"/>
      <c r="MDI51" s="932"/>
      <c r="MDJ51" s="932"/>
      <c r="MDK51" s="932"/>
      <c r="MDL51" s="932"/>
      <c r="MDM51" s="932"/>
      <c r="MDN51" s="932"/>
      <c r="MDO51" s="932"/>
      <c r="MDP51" s="932"/>
      <c r="MDQ51" s="932"/>
      <c r="MDR51" s="932"/>
      <c r="MDS51" s="932"/>
      <c r="MDT51" s="932"/>
      <c r="MDU51" s="932"/>
      <c r="MDV51" s="932"/>
      <c r="MDW51" s="932"/>
      <c r="MDX51" s="932"/>
      <c r="MDY51" s="932"/>
      <c r="MDZ51" s="932"/>
      <c r="MEA51" s="932"/>
      <c r="MEB51" s="932"/>
      <c r="MEC51" s="932"/>
      <c r="MED51" s="932"/>
      <c r="MEE51" s="932"/>
      <c r="MEF51" s="932"/>
      <c r="MEG51" s="932"/>
      <c r="MEH51" s="932"/>
      <c r="MEI51" s="932"/>
      <c r="MEJ51" s="932"/>
      <c r="MEK51" s="932"/>
      <c r="MEL51" s="932"/>
      <c r="MEM51" s="932"/>
      <c r="MEN51" s="932"/>
      <c r="MEO51" s="932"/>
      <c r="MEP51" s="932"/>
      <c r="MEQ51" s="932"/>
      <c r="MER51" s="932"/>
      <c r="MES51" s="932"/>
      <c r="MET51" s="932"/>
      <c r="MEU51" s="932"/>
      <c r="MEV51" s="932"/>
      <c r="MEW51" s="932"/>
      <c r="MEX51" s="932"/>
      <c r="MEY51" s="932"/>
      <c r="MEZ51" s="932"/>
      <c r="MFA51" s="932"/>
      <c r="MFB51" s="932"/>
      <c r="MFC51" s="932"/>
      <c r="MFD51" s="932"/>
      <c r="MFE51" s="932"/>
      <c r="MFF51" s="932"/>
      <c r="MFG51" s="932"/>
      <c r="MFH51" s="932"/>
      <c r="MFI51" s="932"/>
      <c r="MFJ51" s="932"/>
      <c r="MFK51" s="932"/>
      <c r="MFL51" s="932"/>
      <c r="MFM51" s="932"/>
      <c r="MFN51" s="932"/>
      <c r="MFO51" s="932"/>
      <c r="MFP51" s="932"/>
      <c r="MFQ51" s="932"/>
      <c r="MFR51" s="932"/>
      <c r="MFS51" s="932"/>
      <c r="MFT51" s="932"/>
      <c r="MFU51" s="932"/>
      <c r="MFV51" s="932"/>
      <c r="MFW51" s="932"/>
      <c r="MFX51" s="932"/>
      <c r="MFY51" s="932"/>
      <c r="MFZ51" s="932"/>
      <c r="MGA51" s="932"/>
      <c r="MGB51" s="932"/>
      <c r="MGC51" s="932"/>
      <c r="MGD51" s="932"/>
      <c r="MGE51" s="932"/>
      <c r="MGF51" s="932"/>
      <c r="MGG51" s="932"/>
      <c r="MGH51" s="932"/>
      <c r="MGI51" s="932"/>
      <c r="MGJ51" s="932"/>
      <c r="MGK51" s="932"/>
      <c r="MGL51" s="932"/>
      <c r="MGM51" s="932"/>
      <c r="MGN51" s="932"/>
      <c r="MGO51" s="932"/>
      <c r="MGP51" s="932"/>
      <c r="MGQ51" s="932"/>
      <c r="MGR51" s="932"/>
      <c r="MGS51" s="932"/>
      <c r="MGT51" s="932"/>
      <c r="MGU51" s="932"/>
      <c r="MGV51" s="932"/>
      <c r="MGW51" s="932"/>
      <c r="MGX51" s="932"/>
      <c r="MGY51" s="932"/>
      <c r="MGZ51" s="932"/>
      <c r="MHA51" s="932"/>
      <c r="MHB51" s="932"/>
      <c r="MHC51" s="932"/>
      <c r="MHD51" s="932"/>
      <c r="MHE51" s="932"/>
      <c r="MHF51" s="932"/>
      <c r="MHG51" s="932"/>
      <c r="MHH51" s="932"/>
      <c r="MHI51" s="932"/>
      <c r="MHJ51" s="932"/>
      <c r="MHK51" s="932"/>
      <c r="MHL51" s="932"/>
      <c r="MHM51" s="932"/>
      <c r="MHN51" s="932"/>
      <c r="MHO51" s="932"/>
      <c r="MHP51" s="932"/>
      <c r="MHQ51" s="932"/>
      <c r="MHR51" s="932"/>
      <c r="MHS51" s="932"/>
      <c r="MHT51" s="932"/>
      <c r="MHU51" s="932"/>
      <c r="MHV51" s="932"/>
      <c r="MHW51" s="932"/>
      <c r="MHX51" s="932"/>
      <c r="MHY51" s="932"/>
      <c r="MHZ51" s="932"/>
      <c r="MIA51" s="932"/>
      <c r="MIB51" s="932"/>
      <c r="MIC51" s="932"/>
      <c r="MID51" s="932"/>
      <c r="MIE51" s="932"/>
      <c r="MIF51" s="932"/>
      <c r="MIG51" s="932"/>
      <c r="MIH51" s="932"/>
      <c r="MII51" s="932"/>
      <c r="MIJ51" s="932"/>
      <c r="MIK51" s="932"/>
      <c r="MIL51" s="932"/>
      <c r="MIM51" s="932"/>
      <c r="MIN51" s="932"/>
      <c r="MIO51" s="932"/>
      <c r="MIP51" s="932"/>
      <c r="MIQ51" s="932"/>
      <c r="MIR51" s="932"/>
      <c r="MIS51" s="932"/>
      <c r="MIT51" s="932"/>
      <c r="MIU51" s="932"/>
      <c r="MIV51" s="932"/>
      <c r="MIW51" s="932"/>
      <c r="MIX51" s="932"/>
      <c r="MIY51" s="932"/>
      <c r="MIZ51" s="932"/>
      <c r="MJA51" s="932"/>
      <c r="MJB51" s="932"/>
      <c r="MJC51" s="932"/>
      <c r="MJD51" s="932"/>
      <c r="MJE51" s="932"/>
      <c r="MJF51" s="932"/>
      <c r="MJG51" s="932"/>
      <c r="MJH51" s="932"/>
      <c r="MJI51" s="932"/>
      <c r="MJJ51" s="932"/>
      <c r="MJK51" s="932"/>
      <c r="MJL51" s="932"/>
      <c r="MJM51" s="932"/>
      <c r="MJN51" s="932"/>
      <c r="MJO51" s="932"/>
      <c r="MJP51" s="932"/>
      <c r="MJQ51" s="932"/>
      <c r="MJR51" s="932"/>
      <c r="MJS51" s="932"/>
      <c r="MJT51" s="932"/>
      <c r="MJU51" s="932"/>
      <c r="MJV51" s="932"/>
      <c r="MJW51" s="932"/>
      <c r="MJX51" s="932"/>
      <c r="MJY51" s="932"/>
      <c r="MJZ51" s="932"/>
      <c r="MKA51" s="932"/>
      <c r="MKB51" s="932"/>
      <c r="MKC51" s="932"/>
      <c r="MKD51" s="932"/>
      <c r="MKE51" s="932"/>
      <c r="MKF51" s="932"/>
      <c r="MKG51" s="932"/>
      <c r="MKH51" s="932"/>
      <c r="MKI51" s="932"/>
      <c r="MKJ51" s="932"/>
      <c r="MKK51" s="932"/>
      <c r="MKL51" s="932"/>
      <c r="MKM51" s="932"/>
      <c r="MKN51" s="932"/>
      <c r="MKO51" s="932"/>
      <c r="MKP51" s="932"/>
      <c r="MKQ51" s="932"/>
      <c r="MKR51" s="932"/>
      <c r="MKS51" s="932"/>
      <c r="MKT51" s="932"/>
      <c r="MKU51" s="932"/>
      <c r="MKV51" s="932"/>
      <c r="MKW51" s="932"/>
      <c r="MKX51" s="932"/>
      <c r="MKY51" s="932"/>
      <c r="MKZ51" s="932"/>
      <c r="MLA51" s="932"/>
      <c r="MLB51" s="932"/>
      <c r="MLC51" s="932"/>
      <c r="MLD51" s="932"/>
      <c r="MLE51" s="932"/>
      <c r="MLF51" s="932"/>
      <c r="MLG51" s="932"/>
      <c r="MLH51" s="932"/>
      <c r="MLI51" s="932"/>
      <c r="MLJ51" s="932"/>
      <c r="MLK51" s="932"/>
      <c r="MLL51" s="932"/>
      <c r="MLM51" s="932"/>
      <c r="MLN51" s="932"/>
      <c r="MLO51" s="932"/>
      <c r="MLP51" s="932"/>
      <c r="MLQ51" s="932"/>
      <c r="MLR51" s="932"/>
      <c r="MLS51" s="932"/>
      <c r="MLT51" s="932"/>
      <c r="MLU51" s="932"/>
      <c r="MLV51" s="932"/>
      <c r="MLW51" s="932"/>
      <c r="MLX51" s="932"/>
      <c r="MLY51" s="932"/>
      <c r="MLZ51" s="932"/>
      <c r="MMA51" s="932"/>
      <c r="MMB51" s="932"/>
      <c r="MMC51" s="932"/>
      <c r="MMD51" s="932"/>
      <c r="MME51" s="932"/>
      <c r="MMF51" s="932"/>
      <c r="MMG51" s="932"/>
      <c r="MMH51" s="932"/>
      <c r="MMI51" s="932"/>
      <c r="MMJ51" s="932"/>
      <c r="MMK51" s="932"/>
      <c r="MML51" s="932"/>
      <c r="MMM51" s="932"/>
      <c r="MMN51" s="932"/>
      <c r="MMO51" s="932"/>
      <c r="MMP51" s="932"/>
      <c r="MMQ51" s="932"/>
      <c r="MMR51" s="932"/>
      <c r="MMS51" s="932"/>
      <c r="MMT51" s="932"/>
      <c r="MMU51" s="932"/>
      <c r="MMV51" s="932"/>
      <c r="MMW51" s="932"/>
      <c r="MMX51" s="932"/>
      <c r="MMY51" s="932"/>
      <c r="MMZ51" s="932"/>
      <c r="MNA51" s="932"/>
      <c r="MNB51" s="932"/>
      <c r="MNC51" s="932"/>
      <c r="MND51" s="932"/>
      <c r="MNE51" s="932"/>
      <c r="MNF51" s="932"/>
      <c r="MNG51" s="932"/>
      <c r="MNH51" s="932"/>
      <c r="MNI51" s="932"/>
      <c r="MNJ51" s="932"/>
      <c r="MNK51" s="932"/>
      <c r="MNL51" s="932"/>
      <c r="MNM51" s="932"/>
      <c r="MNN51" s="932"/>
      <c r="MNO51" s="932"/>
      <c r="MNP51" s="932"/>
      <c r="MNQ51" s="932"/>
      <c r="MNR51" s="932"/>
      <c r="MNS51" s="932"/>
      <c r="MNT51" s="932"/>
      <c r="MNU51" s="932"/>
      <c r="MNV51" s="932"/>
      <c r="MNW51" s="932"/>
      <c r="MNX51" s="932"/>
      <c r="MNY51" s="932"/>
      <c r="MNZ51" s="932"/>
      <c r="MOA51" s="932"/>
      <c r="MOB51" s="932"/>
      <c r="MOC51" s="932"/>
      <c r="MOD51" s="932"/>
      <c r="MOE51" s="932"/>
      <c r="MOF51" s="932"/>
      <c r="MOG51" s="932"/>
      <c r="MOH51" s="932"/>
      <c r="MOI51" s="932"/>
      <c r="MOJ51" s="932"/>
      <c r="MOK51" s="932"/>
      <c r="MOL51" s="932"/>
      <c r="MOM51" s="932"/>
      <c r="MON51" s="932"/>
      <c r="MOO51" s="932"/>
      <c r="MOP51" s="932"/>
      <c r="MOQ51" s="932"/>
      <c r="MOR51" s="932"/>
      <c r="MOS51" s="932"/>
      <c r="MOT51" s="932"/>
      <c r="MOU51" s="932"/>
      <c r="MOV51" s="932"/>
      <c r="MOW51" s="932"/>
      <c r="MOX51" s="932"/>
      <c r="MOY51" s="932"/>
      <c r="MOZ51" s="932"/>
      <c r="MPA51" s="932"/>
      <c r="MPB51" s="932"/>
      <c r="MPC51" s="932"/>
      <c r="MPD51" s="932"/>
      <c r="MPE51" s="932"/>
      <c r="MPF51" s="932"/>
      <c r="MPG51" s="932"/>
      <c r="MPH51" s="932"/>
      <c r="MPI51" s="932"/>
      <c r="MPJ51" s="932"/>
      <c r="MPK51" s="932"/>
      <c r="MPL51" s="932"/>
      <c r="MPM51" s="932"/>
      <c r="MPN51" s="932"/>
      <c r="MPO51" s="932"/>
      <c r="MPP51" s="932"/>
      <c r="MPQ51" s="932"/>
      <c r="MPR51" s="932"/>
      <c r="MPS51" s="932"/>
      <c r="MPT51" s="932"/>
      <c r="MPU51" s="932"/>
      <c r="MPV51" s="932"/>
      <c r="MPW51" s="932"/>
      <c r="MPX51" s="932"/>
      <c r="MPY51" s="932"/>
      <c r="MPZ51" s="932"/>
      <c r="MQA51" s="932"/>
      <c r="MQB51" s="932"/>
      <c r="MQC51" s="932"/>
      <c r="MQD51" s="932"/>
      <c r="MQE51" s="932"/>
      <c r="MQF51" s="932"/>
      <c r="MQG51" s="932"/>
      <c r="MQH51" s="932"/>
      <c r="MQI51" s="932"/>
      <c r="MQJ51" s="932"/>
      <c r="MQK51" s="932"/>
      <c r="MQL51" s="932"/>
      <c r="MQM51" s="932"/>
      <c r="MQN51" s="932"/>
      <c r="MQO51" s="932"/>
      <c r="MQP51" s="932"/>
      <c r="MQQ51" s="932"/>
      <c r="MQR51" s="932"/>
      <c r="MQS51" s="932"/>
      <c r="MQT51" s="932"/>
      <c r="MQU51" s="932"/>
      <c r="MQV51" s="932"/>
      <c r="MQW51" s="932"/>
      <c r="MQX51" s="932"/>
      <c r="MQY51" s="932"/>
      <c r="MQZ51" s="932"/>
      <c r="MRA51" s="932"/>
      <c r="MRB51" s="932"/>
      <c r="MRC51" s="932"/>
      <c r="MRD51" s="932"/>
      <c r="MRE51" s="932"/>
      <c r="MRF51" s="932"/>
      <c r="MRG51" s="932"/>
      <c r="MRH51" s="932"/>
      <c r="MRI51" s="932"/>
      <c r="MRJ51" s="932"/>
      <c r="MRK51" s="932"/>
      <c r="MRL51" s="932"/>
      <c r="MRM51" s="932"/>
      <c r="MRN51" s="932"/>
      <c r="MRO51" s="932"/>
      <c r="MRP51" s="932"/>
      <c r="MRQ51" s="932"/>
      <c r="MRR51" s="932"/>
      <c r="MRS51" s="932"/>
      <c r="MRT51" s="932"/>
      <c r="MRU51" s="932"/>
      <c r="MRV51" s="932"/>
      <c r="MRW51" s="932"/>
      <c r="MRX51" s="932"/>
      <c r="MRY51" s="932"/>
      <c r="MRZ51" s="932"/>
      <c r="MSA51" s="932"/>
      <c r="MSB51" s="932"/>
      <c r="MSC51" s="932"/>
      <c r="MSD51" s="932"/>
      <c r="MSE51" s="932"/>
      <c r="MSF51" s="932"/>
      <c r="MSG51" s="932"/>
      <c r="MSH51" s="932"/>
      <c r="MSI51" s="932"/>
      <c r="MSJ51" s="932"/>
      <c r="MSK51" s="932"/>
      <c r="MSL51" s="932"/>
      <c r="MSM51" s="932"/>
      <c r="MSN51" s="932"/>
      <c r="MSO51" s="932"/>
      <c r="MSP51" s="932"/>
      <c r="MSQ51" s="932"/>
      <c r="MSR51" s="932"/>
      <c r="MSS51" s="932"/>
      <c r="MST51" s="932"/>
      <c r="MSU51" s="932"/>
      <c r="MSV51" s="932"/>
      <c r="MSW51" s="932"/>
      <c r="MSX51" s="932"/>
      <c r="MSY51" s="932"/>
      <c r="MSZ51" s="932"/>
      <c r="MTA51" s="932"/>
      <c r="MTB51" s="932"/>
      <c r="MTC51" s="932"/>
      <c r="MTD51" s="932"/>
      <c r="MTE51" s="932"/>
      <c r="MTF51" s="932"/>
      <c r="MTG51" s="932"/>
      <c r="MTH51" s="932"/>
      <c r="MTI51" s="932"/>
      <c r="MTJ51" s="932"/>
      <c r="MTK51" s="932"/>
      <c r="MTL51" s="932"/>
      <c r="MTM51" s="932"/>
      <c r="MTN51" s="932"/>
      <c r="MTO51" s="932"/>
      <c r="MTP51" s="932"/>
      <c r="MTQ51" s="932"/>
      <c r="MTR51" s="932"/>
      <c r="MTS51" s="932"/>
      <c r="MTT51" s="932"/>
      <c r="MTU51" s="932"/>
      <c r="MTV51" s="932"/>
      <c r="MTW51" s="932"/>
      <c r="MTX51" s="932"/>
      <c r="MTY51" s="932"/>
      <c r="MTZ51" s="932"/>
      <c r="MUA51" s="932"/>
      <c r="MUB51" s="932"/>
      <c r="MUC51" s="932"/>
      <c r="MUD51" s="932"/>
      <c r="MUE51" s="932"/>
      <c r="MUF51" s="932"/>
      <c r="MUG51" s="932"/>
      <c r="MUH51" s="932"/>
      <c r="MUI51" s="932"/>
      <c r="MUJ51" s="932"/>
      <c r="MUK51" s="932"/>
      <c r="MUL51" s="932"/>
      <c r="MUM51" s="932"/>
      <c r="MUN51" s="932"/>
      <c r="MUO51" s="932"/>
      <c r="MUP51" s="932"/>
      <c r="MUQ51" s="932"/>
      <c r="MUR51" s="932"/>
      <c r="MUS51" s="932"/>
      <c r="MUT51" s="932"/>
      <c r="MUU51" s="932"/>
      <c r="MUV51" s="932"/>
      <c r="MUW51" s="932"/>
      <c r="MUX51" s="932"/>
      <c r="MUY51" s="932"/>
      <c r="MUZ51" s="932"/>
      <c r="MVA51" s="932"/>
      <c r="MVB51" s="932"/>
      <c r="MVC51" s="932"/>
      <c r="MVD51" s="932"/>
      <c r="MVE51" s="932"/>
      <c r="MVF51" s="932"/>
      <c r="MVG51" s="932"/>
      <c r="MVH51" s="932"/>
      <c r="MVI51" s="932"/>
      <c r="MVJ51" s="932"/>
      <c r="MVK51" s="932"/>
      <c r="MVL51" s="932"/>
      <c r="MVM51" s="932"/>
      <c r="MVN51" s="932"/>
      <c r="MVO51" s="932"/>
      <c r="MVP51" s="932"/>
      <c r="MVQ51" s="932"/>
      <c r="MVR51" s="932"/>
      <c r="MVS51" s="932"/>
      <c r="MVT51" s="932"/>
      <c r="MVU51" s="932"/>
      <c r="MVV51" s="932"/>
      <c r="MVW51" s="932"/>
      <c r="MVX51" s="932"/>
      <c r="MVY51" s="932"/>
      <c r="MVZ51" s="932"/>
      <c r="MWA51" s="932"/>
      <c r="MWB51" s="932"/>
      <c r="MWC51" s="932"/>
      <c r="MWD51" s="932"/>
      <c r="MWE51" s="932"/>
      <c r="MWF51" s="932"/>
      <c r="MWG51" s="932"/>
      <c r="MWH51" s="932"/>
      <c r="MWI51" s="932"/>
      <c r="MWJ51" s="932"/>
      <c r="MWK51" s="932"/>
      <c r="MWL51" s="932"/>
      <c r="MWM51" s="932"/>
      <c r="MWN51" s="932"/>
      <c r="MWO51" s="932"/>
      <c r="MWP51" s="932"/>
      <c r="MWQ51" s="932"/>
      <c r="MWR51" s="932"/>
      <c r="MWS51" s="932"/>
      <c r="MWT51" s="932"/>
      <c r="MWU51" s="932"/>
      <c r="MWV51" s="932"/>
      <c r="MWW51" s="932"/>
      <c r="MWX51" s="932"/>
      <c r="MWY51" s="932"/>
      <c r="MWZ51" s="932"/>
      <c r="MXA51" s="932"/>
      <c r="MXB51" s="932"/>
      <c r="MXC51" s="932"/>
      <c r="MXD51" s="932"/>
      <c r="MXE51" s="932"/>
      <c r="MXF51" s="932"/>
      <c r="MXG51" s="932"/>
      <c r="MXH51" s="932"/>
      <c r="MXI51" s="932"/>
      <c r="MXJ51" s="932"/>
      <c r="MXK51" s="932"/>
      <c r="MXL51" s="932"/>
      <c r="MXM51" s="932"/>
      <c r="MXN51" s="932"/>
      <c r="MXO51" s="932"/>
      <c r="MXP51" s="932"/>
      <c r="MXQ51" s="932"/>
      <c r="MXR51" s="932"/>
      <c r="MXS51" s="932"/>
      <c r="MXT51" s="932"/>
      <c r="MXU51" s="932"/>
      <c r="MXV51" s="932"/>
      <c r="MXW51" s="932"/>
      <c r="MXX51" s="932"/>
      <c r="MXY51" s="932"/>
      <c r="MXZ51" s="932"/>
      <c r="MYA51" s="932"/>
      <c r="MYB51" s="932"/>
      <c r="MYC51" s="932"/>
      <c r="MYD51" s="932"/>
      <c r="MYE51" s="932"/>
      <c r="MYF51" s="932"/>
      <c r="MYG51" s="932"/>
      <c r="MYH51" s="932"/>
      <c r="MYI51" s="932"/>
      <c r="MYJ51" s="932"/>
      <c r="MYK51" s="932"/>
      <c r="MYL51" s="932"/>
      <c r="MYM51" s="932"/>
      <c r="MYN51" s="932"/>
      <c r="MYO51" s="932"/>
      <c r="MYP51" s="932"/>
      <c r="MYQ51" s="932"/>
      <c r="MYR51" s="932"/>
      <c r="MYS51" s="932"/>
      <c r="MYT51" s="932"/>
      <c r="MYU51" s="932"/>
      <c r="MYV51" s="932"/>
      <c r="MYW51" s="932"/>
      <c r="MYX51" s="932"/>
      <c r="MYY51" s="932"/>
      <c r="MYZ51" s="932"/>
      <c r="MZA51" s="932"/>
      <c r="MZB51" s="932"/>
      <c r="MZC51" s="932"/>
      <c r="MZD51" s="932"/>
      <c r="MZE51" s="932"/>
      <c r="MZF51" s="932"/>
      <c r="MZG51" s="932"/>
      <c r="MZH51" s="932"/>
      <c r="MZI51" s="932"/>
      <c r="MZJ51" s="932"/>
      <c r="MZK51" s="932"/>
      <c r="MZL51" s="932"/>
      <c r="MZM51" s="932"/>
      <c r="MZN51" s="932"/>
      <c r="MZO51" s="932"/>
      <c r="MZP51" s="932"/>
      <c r="MZQ51" s="932"/>
      <c r="MZR51" s="932"/>
      <c r="MZS51" s="932"/>
      <c r="MZT51" s="932"/>
      <c r="MZU51" s="932"/>
      <c r="MZV51" s="932"/>
      <c r="MZW51" s="932"/>
      <c r="MZX51" s="932"/>
      <c r="MZY51" s="932"/>
      <c r="MZZ51" s="932"/>
      <c r="NAA51" s="932"/>
      <c r="NAB51" s="932"/>
      <c r="NAC51" s="932"/>
      <c r="NAD51" s="932"/>
      <c r="NAE51" s="932"/>
      <c r="NAF51" s="932"/>
      <c r="NAG51" s="932"/>
      <c r="NAH51" s="932"/>
      <c r="NAI51" s="932"/>
      <c r="NAJ51" s="932"/>
      <c r="NAK51" s="932"/>
      <c r="NAL51" s="932"/>
      <c r="NAM51" s="932"/>
      <c r="NAN51" s="932"/>
      <c r="NAO51" s="932"/>
      <c r="NAP51" s="932"/>
      <c r="NAQ51" s="932"/>
      <c r="NAR51" s="932"/>
      <c r="NAS51" s="932"/>
      <c r="NAT51" s="932"/>
      <c r="NAU51" s="932"/>
      <c r="NAV51" s="932"/>
      <c r="NAW51" s="932"/>
      <c r="NAX51" s="932"/>
      <c r="NAY51" s="932"/>
      <c r="NAZ51" s="932"/>
      <c r="NBA51" s="932"/>
      <c r="NBB51" s="932"/>
      <c r="NBC51" s="932"/>
      <c r="NBD51" s="932"/>
      <c r="NBE51" s="932"/>
      <c r="NBF51" s="932"/>
      <c r="NBG51" s="932"/>
      <c r="NBH51" s="932"/>
      <c r="NBI51" s="932"/>
      <c r="NBJ51" s="932"/>
      <c r="NBK51" s="932"/>
      <c r="NBL51" s="932"/>
      <c r="NBM51" s="932"/>
      <c r="NBN51" s="932"/>
      <c r="NBO51" s="932"/>
      <c r="NBP51" s="932"/>
      <c r="NBQ51" s="932"/>
      <c r="NBR51" s="932"/>
      <c r="NBS51" s="932"/>
      <c r="NBT51" s="932"/>
      <c r="NBU51" s="932"/>
      <c r="NBV51" s="932"/>
      <c r="NBW51" s="932"/>
      <c r="NBX51" s="932"/>
      <c r="NBY51" s="932"/>
      <c r="NBZ51" s="932"/>
      <c r="NCA51" s="932"/>
      <c r="NCB51" s="932"/>
      <c r="NCC51" s="932"/>
      <c r="NCD51" s="932"/>
      <c r="NCE51" s="932"/>
      <c r="NCF51" s="932"/>
      <c r="NCG51" s="932"/>
      <c r="NCH51" s="932"/>
      <c r="NCI51" s="932"/>
      <c r="NCJ51" s="932"/>
      <c r="NCK51" s="932"/>
      <c r="NCL51" s="932"/>
      <c r="NCM51" s="932"/>
      <c r="NCN51" s="932"/>
      <c r="NCO51" s="932"/>
      <c r="NCP51" s="932"/>
      <c r="NCQ51" s="932"/>
      <c r="NCR51" s="932"/>
      <c r="NCS51" s="932"/>
      <c r="NCT51" s="932"/>
      <c r="NCU51" s="932"/>
      <c r="NCV51" s="932"/>
      <c r="NCW51" s="932"/>
      <c r="NCX51" s="932"/>
      <c r="NCY51" s="932"/>
      <c r="NCZ51" s="932"/>
      <c r="NDA51" s="932"/>
      <c r="NDB51" s="932"/>
      <c r="NDC51" s="932"/>
      <c r="NDD51" s="932"/>
      <c r="NDE51" s="932"/>
      <c r="NDF51" s="932"/>
      <c r="NDG51" s="932"/>
      <c r="NDH51" s="932"/>
      <c r="NDI51" s="932"/>
      <c r="NDJ51" s="932"/>
      <c r="NDK51" s="932"/>
      <c r="NDL51" s="932"/>
      <c r="NDM51" s="932"/>
      <c r="NDN51" s="932"/>
      <c r="NDO51" s="932"/>
      <c r="NDP51" s="932"/>
      <c r="NDQ51" s="932"/>
      <c r="NDR51" s="932"/>
      <c r="NDS51" s="932"/>
      <c r="NDT51" s="932"/>
      <c r="NDU51" s="932"/>
      <c r="NDV51" s="932"/>
      <c r="NDW51" s="932"/>
      <c r="NDX51" s="932"/>
      <c r="NDY51" s="932"/>
      <c r="NDZ51" s="932"/>
      <c r="NEA51" s="932"/>
      <c r="NEB51" s="932"/>
      <c r="NEC51" s="932"/>
      <c r="NED51" s="932"/>
      <c r="NEE51" s="932"/>
      <c r="NEF51" s="932"/>
      <c r="NEG51" s="932"/>
      <c r="NEH51" s="932"/>
      <c r="NEI51" s="932"/>
      <c r="NEJ51" s="932"/>
      <c r="NEK51" s="932"/>
      <c r="NEL51" s="932"/>
      <c r="NEM51" s="932"/>
      <c r="NEN51" s="932"/>
      <c r="NEO51" s="932"/>
      <c r="NEP51" s="932"/>
      <c r="NEQ51" s="932"/>
      <c r="NER51" s="932"/>
      <c r="NES51" s="932"/>
      <c r="NET51" s="932"/>
      <c r="NEU51" s="932"/>
      <c r="NEV51" s="932"/>
      <c r="NEW51" s="932"/>
      <c r="NEX51" s="932"/>
      <c r="NEY51" s="932"/>
      <c r="NEZ51" s="932"/>
      <c r="NFA51" s="932"/>
      <c r="NFB51" s="932"/>
      <c r="NFC51" s="932"/>
      <c r="NFD51" s="932"/>
      <c r="NFE51" s="932"/>
      <c r="NFF51" s="932"/>
      <c r="NFG51" s="932"/>
      <c r="NFH51" s="932"/>
      <c r="NFI51" s="932"/>
      <c r="NFJ51" s="932"/>
      <c r="NFK51" s="932"/>
      <c r="NFL51" s="932"/>
      <c r="NFM51" s="932"/>
      <c r="NFN51" s="932"/>
      <c r="NFO51" s="932"/>
      <c r="NFP51" s="932"/>
      <c r="NFQ51" s="932"/>
      <c r="NFR51" s="932"/>
      <c r="NFS51" s="932"/>
      <c r="NFT51" s="932"/>
      <c r="NFU51" s="932"/>
      <c r="NFV51" s="932"/>
      <c r="NFW51" s="932"/>
      <c r="NFX51" s="932"/>
      <c r="NFY51" s="932"/>
      <c r="NFZ51" s="932"/>
      <c r="NGA51" s="932"/>
      <c r="NGB51" s="932"/>
      <c r="NGC51" s="932"/>
      <c r="NGD51" s="932"/>
      <c r="NGE51" s="932"/>
      <c r="NGF51" s="932"/>
      <c r="NGG51" s="932"/>
      <c r="NGH51" s="932"/>
      <c r="NGI51" s="932"/>
      <c r="NGJ51" s="932"/>
      <c r="NGK51" s="932"/>
      <c r="NGL51" s="932"/>
      <c r="NGM51" s="932"/>
      <c r="NGN51" s="932"/>
      <c r="NGO51" s="932"/>
      <c r="NGP51" s="932"/>
      <c r="NGQ51" s="932"/>
      <c r="NGR51" s="932"/>
      <c r="NGS51" s="932"/>
      <c r="NGT51" s="932"/>
      <c r="NGU51" s="932"/>
      <c r="NGV51" s="932"/>
      <c r="NGW51" s="932"/>
      <c r="NGX51" s="932"/>
      <c r="NGY51" s="932"/>
      <c r="NGZ51" s="932"/>
      <c r="NHA51" s="932"/>
      <c r="NHB51" s="932"/>
      <c r="NHC51" s="932"/>
      <c r="NHD51" s="932"/>
      <c r="NHE51" s="932"/>
      <c r="NHF51" s="932"/>
      <c r="NHG51" s="932"/>
      <c r="NHH51" s="932"/>
      <c r="NHI51" s="932"/>
      <c r="NHJ51" s="932"/>
      <c r="NHK51" s="932"/>
      <c r="NHL51" s="932"/>
      <c r="NHM51" s="932"/>
      <c r="NHN51" s="932"/>
      <c r="NHO51" s="932"/>
      <c r="NHP51" s="932"/>
      <c r="NHQ51" s="932"/>
      <c r="NHR51" s="932"/>
      <c r="NHS51" s="932"/>
      <c r="NHT51" s="932"/>
      <c r="NHU51" s="932"/>
      <c r="NHV51" s="932"/>
      <c r="NHW51" s="932"/>
      <c r="NHX51" s="932"/>
      <c r="NHY51" s="932"/>
      <c r="NHZ51" s="932"/>
      <c r="NIA51" s="932"/>
      <c r="NIB51" s="932"/>
      <c r="NIC51" s="932"/>
      <c r="NID51" s="932"/>
      <c r="NIE51" s="932"/>
      <c r="NIF51" s="932"/>
      <c r="NIG51" s="932"/>
      <c r="NIH51" s="932"/>
      <c r="NII51" s="932"/>
      <c r="NIJ51" s="932"/>
      <c r="NIK51" s="932"/>
      <c r="NIL51" s="932"/>
      <c r="NIM51" s="932"/>
      <c r="NIN51" s="932"/>
      <c r="NIO51" s="932"/>
      <c r="NIP51" s="932"/>
      <c r="NIQ51" s="932"/>
      <c r="NIR51" s="932"/>
      <c r="NIS51" s="932"/>
      <c r="NIT51" s="932"/>
      <c r="NIU51" s="932"/>
      <c r="NIV51" s="932"/>
      <c r="NIW51" s="932"/>
      <c r="NIX51" s="932"/>
      <c r="NIY51" s="932"/>
      <c r="NIZ51" s="932"/>
      <c r="NJA51" s="932"/>
      <c r="NJB51" s="932"/>
      <c r="NJC51" s="932"/>
      <c r="NJD51" s="932"/>
      <c r="NJE51" s="932"/>
      <c r="NJF51" s="932"/>
      <c r="NJG51" s="932"/>
      <c r="NJH51" s="932"/>
      <c r="NJI51" s="932"/>
      <c r="NJJ51" s="932"/>
      <c r="NJK51" s="932"/>
      <c r="NJL51" s="932"/>
      <c r="NJM51" s="932"/>
      <c r="NJN51" s="932"/>
      <c r="NJO51" s="932"/>
      <c r="NJP51" s="932"/>
      <c r="NJQ51" s="932"/>
      <c r="NJR51" s="932"/>
      <c r="NJS51" s="932"/>
      <c r="NJT51" s="932"/>
      <c r="NJU51" s="932"/>
      <c r="NJV51" s="932"/>
      <c r="NJW51" s="932"/>
      <c r="NJX51" s="932"/>
      <c r="NJY51" s="932"/>
      <c r="NJZ51" s="932"/>
      <c r="NKA51" s="932"/>
      <c r="NKB51" s="932"/>
      <c r="NKC51" s="932"/>
      <c r="NKD51" s="932"/>
      <c r="NKE51" s="932"/>
      <c r="NKF51" s="932"/>
      <c r="NKG51" s="932"/>
      <c r="NKH51" s="932"/>
      <c r="NKI51" s="932"/>
      <c r="NKJ51" s="932"/>
      <c r="NKK51" s="932"/>
      <c r="NKL51" s="932"/>
      <c r="NKM51" s="932"/>
      <c r="NKN51" s="932"/>
      <c r="NKO51" s="932"/>
      <c r="NKP51" s="932"/>
      <c r="NKQ51" s="932"/>
      <c r="NKR51" s="932"/>
      <c r="NKS51" s="932"/>
      <c r="NKT51" s="932"/>
      <c r="NKU51" s="932"/>
      <c r="NKV51" s="932"/>
      <c r="NKW51" s="932"/>
      <c r="NKX51" s="932"/>
      <c r="NKY51" s="932"/>
      <c r="NKZ51" s="932"/>
      <c r="NLA51" s="932"/>
      <c r="NLB51" s="932"/>
      <c r="NLC51" s="932"/>
      <c r="NLD51" s="932"/>
      <c r="NLE51" s="932"/>
      <c r="NLF51" s="932"/>
      <c r="NLG51" s="932"/>
      <c r="NLH51" s="932"/>
      <c r="NLI51" s="932"/>
      <c r="NLJ51" s="932"/>
      <c r="NLK51" s="932"/>
      <c r="NLL51" s="932"/>
      <c r="NLM51" s="932"/>
      <c r="NLN51" s="932"/>
      <c r="NLO51" s="932"/>
      <c r="NLP51" s="932"/>
      <c r="NLQ51" s="932"/>
      <c r="NLR51" s="932"/>
      <c r="NLS51" s="932"/>
      <c r="NLT51" s="932"/>
      <c r="NLU51" s="932"/>
      <c r="NLV51" s="932"/>
      <c r="NLW51" s="932"/>
      <c r="NLX51" s="932"/>
      <c r="NLY51" s="932"/>
      <c r="NLZ51" s="932"/>
      <c r="NMA51" s="932"/>
      <c r="NMB51" s="932"/>
      <c r="NMC51" s="932"/>
      <c r="NMD51" s="932"/>
      <c r="NME51" s="932"/>
      <c r="NMF51" s="932"/>
      <c r="NMG51" s="932"/>
      <c r="NMH51" s="932"/>
      <c r="NMI51" s="932"/>
      <c r="NMJ51" s="932"/>
      <c r="NMK51" s="932"/>
      <c r="NML51" s="932"/>
      <c r="NMM51" s="932"/>
      <c r="NMN51" s="932"/>
      <c r="NMO51" s="932"/>
      <c r="NMP51" s="932"/>
      <c r="NMQ51" s="932"/>
      <c r="NMR51" s="932"/>
      <c r="NMS51" s="932"/>
      <c r="NMT51" s="932"/>
      <c r="NMU51" s="932"/>
      <c r="NMV51" s="932"/>
      <c r="NMW51" s="932"/>
      <c r="NMX51" s="932"/>
      <c r="NMY51" s="932"/>
      <c r="NMZ51" s="932"/>
      <c r="NNA51" s="932"/>
      <c r="NNB51" s="932"/>
      <c r="NNC51" s="932"/>
      <c r="NND51" s="932"/>
      <c r="NNE51" s="932"/>
      <c r="NNF51" s="932"/>
      <c r="NNG51" s="932"/>
      <c r="NNH51" s="932"/>
      <c r="NNI51" s="932"/>
      <c r="NNJ51" s="932"/>
      <c r="NNK51" s="932"/>
      <c r="NNL51" s="932"/>
      <c r="NNM51" s="932"/>
      <c r="NNN51" s="932"/>
      <c r="NNO51" s="932"/>
      <c r="NNP51" s="932"/>
      <c r="NNQ51" s="932"/>
      <c r="NNR51" s="932"/>
      <c r="NNS51" s="932"/>
      <c r="NNT51" s="932"/>
      <c r="NNU51" s="932"/>
      <c r="NNV51" s="932"/>
      <c r="NNW51" s="932"/>
      <c r="NNX51" s="932"/>
      <c r="NNY51" s="932"/>
      <c r="NNZ51" s="932"/>
      <c r="NOA51" s="932"/>
      <c r="NOB51" s="932"/>
      <c r="NOC51" s="932"/>
      <c r="NOD51" s="932"/>
      <c r="NOE51" s="932"/>
      <c r="NOF51" s="932"/>
      <c r="NOG51" s="932"/>
      <c r="NOH51" s="932"/>
      <c r="NOI51" s="932"/>
      <c r="NOJ51" s="932"/>
      <c r="NOK51" s="932"/>
      <c r="NOL51" s="932"/>
      <c r="NOM51" s="932"/>
      <c r="NON51" s="932"/>
      <c r="NOO51" s="932"/>
      <c r="NOP51" s="932"/>
      <c r="NOQ51" s="932"/>
      <c r="NOR51" s="932"/>
      <c r="NOS51" s="932"/>
      <c r="NOT51" s="932"/>
      <c r="NOU51" s="932"/>
      <c r="NOV51" s="932"/>
      <c r="NOW51" s="932"/>
      <c r="NOX51" s="932"/>
      <c r="NOY51" s="932"/>
      <c r="NOZ51" s="932"/>
      <c r="NPA51" s="932"/>
      <c r="NPB51" s="932"/>
      <c r="NPC51" s="932"/>
      <c r="NPD51" s="932"/>
      <c r="NPE51" s="932"/>
      <c r="NPF51" s="932"/>
      <c r="NPG51" s="932"/>
      <c r="NPH51" s="932"/>
      <c r="NPI51" s="932"/>
      <c r="NPJ51" s="932"/>
      <c r="NPK51" s="932"/>
      <c r="NPL51" s="932"/>
      <c r="NPM51" s="932"/>
      <c r="NPN51" s="932"/>
      <c r="NPO51" s="932"/>
      <c r="NPP51" s="932"/>
      <c r="NPQ51" s="932"/>
      <c r="NPR51" s="932"/>
      <c r="NPS51" s="932"/>
      <c r="NPT51" s="932"/>
      <c r="NPU51" s="932"/>
      <c r="NPV51" s="932"/>
      <c r="NPW51" s="932"/>
      <c r="NPX51" s="932"/>
      <c r="NPY51" s="932"/>
      <c r="NPZ51" s="932"/>
      <c r="NQA51" s="932"/>
      <c r="NQB51" s="932"/>
      <c r="NQC51" s="932"/>
      <c r="NQD51" s="932"/>
      <c r="NQE51" s="932"/>
      <c r="NQF51" s="932"/>
      <c r="NQG51" s="932"/>
      <c r="NQH51" s="932"/>
      <c r="NQI51" s="932"/>
      <c r="NQJ51" s="932"/>
      <c r="NQK51" s="932"/>
      <c r="NQL51" s="932"/>
      <c r="NQM51" s="932"/>
      <c r="NQN51" s="932"/>
      <c r="NQO51" s="932"/>
      <c r="NQP51" s="932"/>
      <c r="NQQ51" s="932"/>
      <c r="NQR51" s="932"/>
      <c r="NQS51" s="932"/>
      <c r="NQT51" s="932"/>
      <c r="NQU51" s="932"/>
      <c r="NQV51" s="932"/>
      <c r="NQW51" s="932"/>
      <c r="NQX51" s="932"/>
      <c r="NQY51" s="932"/>
      <c r="NQZ51" s="932"/>
      <c r="NRA51" s="932"/>
      <c r="NRB51" s="932"/>
      <c r="NRC51" s="932"/>
      <c r="NRD51" s="932"/>
      <c r="NRE51" s="932"/>
      <c r="NRF51" s="932"/>
      <c r="NRG51" s="932"/>
      <c r="NRH51" s="932"/>
      <c r="NRI51" s="932"/>
      <c r="NRJ51" s="932"/>
      <c r="NRK51" s="932"/>
      <c r="NRL51" s="932"/>
      <c r="NRM51" s="932"/>
      <c r="NRN51" s="932"/>
      <c r="NRO51" s="932"/>
      <c r="NRP51" s="932"/>
      <c r="NRQ51" s="932"/>
      <c r="NRR51" s="932"/>
      <c r="NRS51" s="932"/>
      <c r="NRT51" s="932"/>
      <c r="NRU51" s="932"/>
      <c r="NRV51" s="932"/>
      <c r="NRW51" s="932"/>
      <c r="NRX51" s="932"/>
      <c r="NRY51" s="932"/>
      <c r="NRZ51" s="932"/>
      <c r="NSA51" s="932"/>
      <c r="NSB51" s="932"/>
      <c r="NSC51" s="932"/>
      <c r="NSD51" s="932"/>
      <c r="NSE51" s="932"/>
      <c r="NSF51" s="932"/>
      <c r="NSG51" s="932"/>
      <c r="NSH51" s="932"/>
      <c r="NSI51" s="932"/>
      <c r="NSJ51" s="932"/>
      <c r="NSK51" s="932"/>
      <c r="NSL51" s="932"/>
      <c r="NSM51" s="932"/>
      <c r="NSN51" s="932"/>
      <c r="NSO51" s="932"/>
      <c r="NSP51" s="932"/>
      <c r="NSQ51" s="932"/>
      <c r="NSR51" s="932"/>
      <c r="NSS51" s="932"/>
      <c r="NST51" s="932"/>
      <c r="NSU51" s="932"/>
      <c r="NSV51" s="932"/>
      <c r="NSW51" s="932"/>
      <c r="NSX51" s="932"/>
      <c r="NSY51" s="932"/>
      <c r="NSZ51" s="932"/>
      <c r="NTA51" s="932"/>
      <c r="NTB51" s="932"/>
      <c r="NTC51" s="932"/>
      <c r="NTD51" s="932"/>
      <c r="NTE51" s="932"/>
      <c r="NTF51" s="932"/>
      <c r="NTG51" s="932"/>
      <c r="NTH51" s="932"/>
      <c r="NTI51" s="932"/>
      <c r="NTJ51" s="932"/>
      <c r="NTK51" s="932"/>
      <c r="NTL51" s="932"/>
      <c r="NTM51" s="932"/>
      <c r="NTN51" s="932"/>
      <c r="NTO51" s="932"/>
      <c r="NTP51" s="932"/>
      <c r="NTQ51" s="932"/>
      <c r="NTR51" s="932"/>
      <c r="NTS51" s="932"/>
      <c r="NTT51" s="932"/>
      <c r="NTU51" s="932"/>
      <c r="NTV51" s="932"/>
      <c r="NTW51" s="932"/>
      <c r="NTX51" s="932"/>
      <c r="NTY51" s="932"/>
      <c r="NTZ51" s="932"/>
      <c r="NUA51" s="932"/>
      <c r="NUB51" s="932"/>
      <c r="NUC51" s="932"/>
      <c r="NUD51" s="932"/>
      <c r="NUE51" s="932"/>
      <c r="NUF51" s="932"/>
      <c r="NUG51" s="932"/>
      <c r="NUH51" s="932"/>
      <c r="NUI51" s="932"/>
      <c r="NUJ51" s="932"/>
      <c r="NUK51" s="932"/>
      <c r="NUL51" s="932"/>
      <c r="NUM51" s="932"/>
      <c r="NUN51" s="932"/>
      <c r="NUO51" s="932"/>
      <c r="NUP51" s="932"/>
      <c r="NUQ51" s="932"/>
      <c r="NUR51" s="932"/>
      <c r="NUS51" s="932"/>
      <c r="NUT51" s="932"/>
      <c r="NUU51" s="932"/>
      <c r="NUV51" s="932"/>
      <c r="NUW51" s="932"/>
      <c r="NUX51" s="932"/>
      <c r="NUY51" s="932"/>
      <c r="NUZ51" s="932"/>
      <c r="NVA51" s="932"/>
      <c r="NVB51" s="932"/>
      <c r="NVC51" s="932"/>
      <c r="NVD51" s="932"/>
      <c r="NVE51" s="932"/>
      <c r="NVF51" s="932"/>
      <c r="NVG51" s="932"/>
      <c r="NVH51" s="932"/>
      <c r="NVI51" s="932"/>
      <c r="NVJ51" s="932"/>
      <c r="NVK51" s="932"/>
      <c r="NVL51" s="932"/>
      <c r="NVM51" s="932"/>
      <c r="NVN51" s="932"/>
      <c r="NVO51" s="932"/>
      <c r="NVP51" s="932"/>
      <c r="NVQ51" s="932"/>
      <c r="NVR51" s="932"/>
      <c r="NVS51" s="932"/>
      <c r="NVT51" s="932"/>
      <c r="NVU51" s="932"/>
      <c r="NVV51" s="932"/>
      <c r="NVW51" s="932"/>
      <c r="NVX51" s="932"/>
      <c r="NVY51" s="932"/>
      <c r="NVZ51" s="932"/>
      <c r="NWA51" s="932"/>
      <c r="NWB51" s="932"/>
      <c r="NWC51" s="932"/>
      <c r="NWD51" s="932"/>
      <c r="NWE51" s="932"/>
      <c r="NWF51" s="932"/>
      <c r="NWG51" s="932"/>
      <c r="NWH51" s="932"/>
      <c r="NWI51" s="932"/>
      <c r="NWJ51" s="932"/>
      <c r="NWK51" s="932"/>
      <c r="NWL51" s="932"/>
      <c r="NWM51" s="932"/>
      <c r="NWN51" s="932"/>
      <c r="NWO51" s="932"/>
      <c r="NWP51" s="932"/>
      <c r="NWQ51" s="932"/>
      <c r="NWR51" s="932"/>
      <c r="NWS51" s="932"/>
      <c r="NWT51" s="932"/>
      <c r="NWU51" s="932"/>
      <c r="NWV51" s="932"/>
      <c r="NWW51" s="932"/>
      <c r="NWX51" s="932"/>
      <c r="NWY51" s="932"/>
      <c r="NWZ51" s="932"/>
      <c r="NXA51" s="932"/>
      <c r="NXB51" s="932"/>
      <c r="NXC51" s="932"/>
      <c r="NXD51" s="932"/>
      <c r="NXE51" s="932"/>
      <c r="NXF51" s="932"/>
      <c r="NXG51" s="932"/>
      <c r="NXH51" s="932"/>
      <c r="NXI51" s="932"/>
      <c r="NXJ51" s="932"/>
      <c r="NXK51" s="932"/>
      <c r="NXL51" s="932"/>
      <c r="NXM51" s="932"/>
      <c r="NXN51" s="932"/>
      <c r="NXO51" s="932"/>
      <c r="NXP51" s="932"/>
      <c r="NXQ51" s="932"/>
      <c r="NXR51" s="932"/>
      <c r="NXS51" s="932"/>
      <c r="NXT51" s="932"/>
      <c r="NXU51" s="932"/>
      <c r="NXV51" s="932"/>
      <c r="NXW51" s="932"/>
      <c r="NXX51" s="932"/>
      <c r="NXY51" s="932"/>
      <c r="NXZ51" s="932"/>
      <c r="NYA51" s="932"/>
      <c r="NYB51" s="932"/>
      <c r="NYC51" s="932"/>
      <c r="NYD51" s="932"/>
      <c r="NYE51" s="932"/>
      <c r="NYF51" s="932"/>
      <c r="NYG51" s="932"/>
      <c r="NYH51" s="932"/>
      <c r="NYI51" s="932"/>
      <c r="NYJ51" s="932"/>
      <c r="NYK51" s="932"/>
      <c r="NYL51" s="932"/>
      <c r="NYM51" s="932"/>
      <c r="NYN51" s="932"/>
      <c r="NYO51" s="932"/>
      <c r="NYP51" s="932"/>
      <c r="NYQ51" s="932"/>
      <c r="NYR51" s="932"/>
      <c r="NYS51" s="932"/>
      <c r="NYT51" s="932"/>
      <c r="NYU51" s="932"/>
      <c r="NYV51" s="932"/>
      <c r="NYW51" s="932"/>
      <c r="NYX51" s="932"/>
      <c r="NYY51" s="932"/>
      <c r="NYZ51" s="932"/>
      <c r="NZA51" s="932"/>
      <c r="NZB51" s="932"/>
      <c r="NZC51" s="932"/>
      <c r="NZD51" s="932"/>
      <c r="NZE51" s="932"/>
      <c r="NZF51" s="932"/>
      <c r="NZG51" s="932"/>
      <c r="NZH51" s="932"/>
      <c r="NZI51" s="932"/>
      <c r="NZJ51" s="932"/>
      <c r="NZK51" s="932"/>
      <c r="NZL51" s="932"/>
      <c r="NZM51" s="932"/>
      <c r="NZN51" s="932"/>
      <c r="NZO51" s="932"/>
      <c r="NZP51" s="932"/>
      <c r="NZQ51" s="932"/>
      <c r="NZR51" s="932"/>
      <c r="NZS51" s="932"/>
      <c r="NZT51" s="932"/>
      <c r="NZU51" s="932"/>
      <c r="NZV51" s="932"/>
      <c r="NZW51" s="932"/>
      <c r="NZX51" s="932"/>
      <c r="NZY51" s="932"/>
      <c r="NZZ51" s="932"/>
      <c r="OAA51" s="932"/>
      <c r="OAB51" s="932"/>
      <c r="OAC51" s="932"/>
      <c r="OAD51" s="932"/>
      <c r="OAE51" s="932"/>
      <c r="OAF51" s="932"/>
      <c r="OAG51" s="932"/>
      <c r="OAH51" s="932"/>
      <c r="OAI51" s="932"/>
      <c r="OAJ51" s="932"/>
      <c r="OAK51" s="932"/>
      <c r="OAL51" s="932"/>
      <c r="OAM51" s="932"/>
      <c r="OAN51" s="932"/>
      <c r="OAO51" s="932"/>
      <c r="OAP51" s="932"/>
      <c r="OAQ51" s="932"/>
      <c r="OAR51" s="932"/>
      <c r="OAS51" s="932"/>
      <c r="OAT51" s="932"/>
      <c r="OAU51" s="932"/>
      <c r="OAV51" s="932"/>
      <c r="OAW51" s="932"/>
      <c r="OAX51" s="932"/>
      <c r="OAY51" s="932"/>
      <c r="OAZ51" s="932"/>
      <c r="OBA51" s="932"/>
      <c r="OBB51" s="932"/>
      <c r="OBC51" s="932"/>
      <c r="OBD51" s="932"/>
      <c r="OBE51" s="932"/>
      <c r="OBF51" s="932"/>
      <c r="OBG51" s="932"/>
      <c r="OBH51" s="932"/>
      <c r="OBI51" s="932"/>
      <c r="OBJ51" s="932"/>
      <c r="OBK51" s="932"/>
      <c r="OBL51" s="932"/>
      <c r="OBM51" s="932"/>
      <c r="OBN51" s="932"/>
      <c r="OBO51" s="932"/>
      <c r="OBP51" s="932"/>
      <c r="OBQ51" s="932"/>
      <c r="OBR51" s="932"/>
      <c r="OBS51" s="932"/>
      <c r="OBT51" s="932"/>
      <c r="OBU51" s="932"/>
      <c r="OBV51" s="932"/>
      <c r="OBW51" s="932"/>
      <c r="OBX51" s="932"/>
      <c r="OBY51" s="932"/>
      <c r="OBZ51" s="932"/>
      <c r="OCA51" s="932"/>
      <c r="OCB51" s="932"/>
      <c r="OCC51" s="932"/>
      <c r="OCD51" s="932"/>
      <c r="OCE51" s="932"/>
      <c r="OCF51" s="932"/>
      <c r="OCG51" s="932"/>
      <c r="OCH51" s="932"/>
      <c r="OCI51" s="932"/>
      <c r="OCJ51" s="932"/>
      <c r="OCK51" s="932"/>
      <c r="OCL51" s="932"/>
      <c r="OCM51" s="932"/>
      <c r="OCN51" s="932"/>
      <c r="OCO51" s="932"/>
      <c r="OCP51" s="932"/>
      <c r="OCQ51" s="932"/>
      <c r="OCR51" s="932"/>
      <c r="OCS51" s="932"/>
      <c r="OCT51" s="932"/>
      <c r="OCU51" s="932"/>
      <c r="OCV51" s="932"/>
      <c r="OCW51" s="932"/>
      <c r="OCX51" s="932"/>
      <c r="OCY51" s="932"/>
      <c r="OCZ51" s="932"/>
      <c r="ODA51" s="932"/>
      <c r="ODB51" s="932"/>
      <c r="ODC51" s="932"/>
      <c r="ODD51" s="932"/>
      <c r="ODE51" s="932"/>
      <c r="ODF51" s="932"/>
      <c r="ODG51" s="932"/>
      <c r="ODH51" s="932"/>
      <c r="ODI51" s="932"/>
      <c r="ODJ51" s="932"/>
      <c r="ODK51" s="932"/>
      <c r="ODL51" s="932"/>
      <c r="ODM51" s="932"/>
      <c r="ODN51" s="932"/>
      <c r="ODO51" s="932"/>
      <c r="ODP51" s="932"/>
      <c r="ODQ51" s="932"/>
      <c r="ODR51" s="932"/>
      <c r="ODS51" s="932"/>
      <c r="ODT51" s="932"/>
      <c r="ODU51" s="932"/>
      <c r="ODV51" s="932"/>
      <c r="ODW51" s="932"/>
      <c r="ODX51" s="932"/>
      <c r="ODY51" s="932"/>
      <c r="ODZ51" s="932"/>
      <c r="OEA51" s="932"/>
      <c r="OEB51" s="932"/>
      <c r="OEC51" s="932"/>
      <c r="OED51" s="932"/>
      <c r="OEE51" s="932"/>
      <c r="OEF51" s="932"/>
      <c r="OEG51" s="932"/>
      <c r="OEH51" s="932"/>
      <c r="OEI51" s="932"/>
      <c r="OEJ51" s="932"/>
      <c r="OEK51" s="932"/>
      <c r="OEL51" s="932"/>
      <c r="OEM51" s="932"/>
      <c r="OEN51" s="932"/>
      <c r="OEO51" s="932"/>
      <c r="OEP51" s="932"/>
      <c r="OEQ51" s="932"/>
      <c r="OER51" s="932"/>
      <c r="OES51" s="932"/>
      <c r="OET51" s="932"/>
      <c r="OEU51" s="932"/>
      <c r="OEV51" s="932"/>
      <c r="OEW51" s="932"/>
      <c r="OEX51" s="932"/>
      <c r="OEY51" s="932"/>
      <c r="OEZ51" s="932"/>
      <c r="OFA51" s="932"/>
      <c r="OFB51" s="932"/>
      <c r="OFC51" s="932"/>
      <c r="OFD51" s="932"/>
      <c r="OFE51" s="932"/>
      <c r="OFF51" s="932"/>
      <c r="OFG51" s="932"/>
      <c r="OFH51" s="932"/>
      <c r="OFI51" s="932"/>
      <c r="OFJ51" s="932"/>
      <c r="OFK51" s="932"/>
      <c r="OFL51" s="932"/>
      <c r="OFM51" s="932"/>
      <c r="OFN51" s="932"/>
      <c r="OFO51" s="932"/>
      <c r="OFP51" s="932"/>
      <c r="OFQ51" s="932"/>
      <c r="OFR51" s="932"/>
      <c r="OFS51" s="932"/>
      <c r="OFT51" s="932"/>
      <c r="OFU51" s="932"/>
      <c r="OFV51" s="932"/>
      <c r="OFW51" s="932"/>
      <c r="OFX51" s="932"/>
      <c r="OFY51" s="932"/>
      <c r="OFZ51" s="932"/>
      <c r="OGA51" s="932"/>
      <c r="OGB51" s="932"/>
      <c r="OGC51" s="932"/>
      <c r="OGD51" s="932"/>
      <c r="OGE51" s="932"/>
      <c r="OGF51" s="932"/>
      <c r="OGG51" s="932"/>
      <c r="OGH51" s="932"/>
      <c r="OGI51" s="932"/>
      <c r="OGJ51" s="932"/>
      <c r="OGK51" s="932"/>
      <c r="OGL51" s="932"/>
      <c r="OGM51" s="932"/>
      <c r="OGN51" s="932"/>
      <c r="OGO51" s="932"/>
      <c r="OGP51" s="932"/>
      <c r="OGQ51" s="932"/>
      <c r="OGR51" s="932"/>
      <c r="OGS51" s="932"/>
      <c r="OGT51" s="932"/>
      <c r="OGU51" s="932"/>
      <c r="OGV51" s="932"/>
      <c r="OGW51" s="932"/>
      <c r="OGX51" s="932"/>
      <c r="OGY51" s="932"/>
      <c r="OGZ51" s="932"/>
      <c r="OHA51" s="932"/>
      <c r="OHB51" s="932"/>
      <c r="OHC51" s="932"/>
      <c r="OHD51" s="932"/>
      <c r="OHE51" s="932"/>
      <c r="OHF51" s="932"/>
      <c r="OHG51" s="932"/>
      <c r="OHH51" s="932"/>
      <c r="OHI51" s="932"/>
      <c r="OHJ51" s="932"/>
      <c r="OHK51" s="932"/>
      <c r="OHL51" s="932"/>
      <c r="OHM51" s="932"/>
      <c r="OHN51" s="932"/>
      <c r="OHO51" s="932"/>
      <c r="OHP51" s="932"/>
      <c r="OHQ51" s="932"/>
      <c r="OHR51" s="932"/>
      <c r="OHS51" s="932"/>
      <c r="OHT51" s="932"/>
      <c r="OHU51" s="932"/>
      <c r="OHV51" s="932"/>
      <c r="OHW51" s="932"/>
      <c r="OHX51" s="932"/>
      <c r="OHY51" s="932"/>
      <c r="OHZ51" s="932"/>
      <c r="OIA51" s="932"/>
      <c r="OIB51" s="932"/>
      <c r="OIC51" s="932"/>
      <c r="OID51" s="932"/>
      <c r="OIE51" s="932"/>
      <c r="OIF51" s="932"/>
      <c r="OIG51" s="932"/>
      <c r="OIH51" s="932"/>
      <c r="OII51" s="932"/>
      <c r="OIJ51" s="932"/>
      <c r="OIK51" s="932"/>
      <c r="OIL51" s="932"/>
      <c r="OIM51" s="932"/>
      <c r="OIN51" s="932"/>
      <c r="OIO51" s="932"/>
      <c r="OIP51" s="932"/>
      <c r="OIQ51" s="932"/>
      <c r="OIR51" s="932"/>
      <c r="OIS51" s="932"/>
      <c r="OIT51" s="932"/>
      <c r="OIU51" s="932"/>
      <c r="OIV51" s="932"/>
      <c r="OIW51" s="932"/>
      <c r="OIX51" s="932"/>
      <c r="OIY51" s="932"/>
      <c r="OIZ51" s="932"/>
      <c r="OJA51" s="932"/>
      <c r="OJB51" s="932"/>
      <c r="OJC51" s="932"/>
      <c r="OJD51" s="932"/>
      <c r="OJE51" s="932"/>
      <c r="OJF51" s="932"/>
      <c r="OJG51" s="932"/>
      <c r="OJH51" s="932"/>
      <c r="OJI51" s="932"/>
      <c r="OJJ51" s="932"/>
      <c r="OJK51" s="932"/>
      <c r="OJL51" s="932"/>
      <c r="OJM51" s="932"/>
      <c r="OJN51" s="932"/>
      <c r="OJO51" s="932"/>
      <c r="OJP51" s="932"/>
      <c r="OJQ51" s="932"/>
      <c r="OJR51" s="932"/>
      <c r="OJS51" s="932"/>
      <c r="OJT51" s="932"/>
      <c r="OJU51" s="932"/>
      <c r="OJV51" s="932"/>
      <c r="OJW51" s="932"/>
      <c r="OJX51" s="932"/>
      <c r="OJY51" s="932"/>
      <c r="OJZ51" s="932"/>
      <c r="OKA51" s="932"/>
      <c r="OKB51" s="932"/>
      <c r="OKC51" s="932"/>
      <c r="OKD51" s="932"/>
      <c r="OKE51" s="932"/>
      <c r="OKF51" s="932"/>
      <c r="OKG51" s="932"/>
      <c r="OKH51" s="932"/>
      <c r="OKI51" s="932"/>
      <c r="OKJ51" s="932"/>
      <c r="OKK51" s="932"/>
      <c r="OKL51" s="932"/>
      <c r="OKM51" s="932"/>
      <c r="OKN51" s="932"/>
      <c r="OKO51" s="932"/>
      <c r="OKP51" s="932"/>
      <c r="OKQ51" s="932"/>
      <c r="OKR51" s="932"/>
      <c r="OKS51" s="932"/>
      <c r="OKT51" s="932"/>
      <c r="OKU51" s="932"/>
      <c r="OKV51" s="932"/>
      <c r="OKW51" s="932"/>
      <c r="OKX51" s="932"/>
      <c r="OKY51" s="932"/>
      <c r="OKZ51" s="932"/>
      <c r="OLA51" s="932"/>
      <c r="OLB51" s="932"/>
      <c r="OLC51" s="932"/>
      <c r="OLD51" s="932"/>
      <c r="OLE51" s="932"/>
      <c r="OLF51" s="932"/>
      <c r="OLG51" s="932"/>
      <c r="OLH51" s="932"/>
      <c r="OLI51" s="932"/>
      <c r="OLJ51" s="932"/>
      <c r="OLK51" s="932"/>
      <c r="OLL51" s="932"/>
      <c r="OLM51" s="932"/>
      <c r="OLN51" s="932"/>
      <c r="OLO51" s="932"/>
      <c r="OLP51" s="932"/>
      <c r="OLQ51" s="932"/>
      <c r="OLR51" s="932"/>
      <c r="OLS51" s="932"/>
      <c r="OLT51" s="932"/>
      <c r="OLU51" s="932"/>
      <c r="OLV51" s="932"/>
      <c r="OLW51" s="932"/>
      <c r="OLX51" s="932"/>
      <c r="OLY51" s="932"/>
      <c r="OLZ51" s="932"/>
      <c r="OMA51" s="932"/>
      <c r="OMB51" s="932"/>
      <c r="OMC51" s="932"/>
      <c r="OMD51" s="932"/>
      <c r="OME51" s="932"/>
      <c r="OMF51" s="932"/>
      <c r="OMG51" s="932"/>
      <c r="OMH51" s="932"/>
      <c r="OMI51" s="932"/>
      <c r="OMJ51" s="932"/>
      <c r="OMK51" s="932"/>
      <c r="OML51" s="932"/>
      <c r="OMM51" s="932"/>
      <c r="OMN51" s="932"/>
      <c r="OMO51" s="932"/>
      <c r="OMP51" s="932"/>
      <c r="OMQ51" s="932"/>
      <c r="OMR51" s="932"/>
      <c r="OMS51" s="932"/>
      <c r="OMT51" s="932"/>
      <c r="OMU51" s="932"/>
      <c r="OMV51" s="932"/>
      <c r="OMW51" s="932"/>
      <c r="OMX51" s="932"/>
      <c r="OMY51" s="932"/>
      <c r="OMZ51" s="932"/>
      <c r="ONA51" s="932"/>
      <c r="ONB51" s="932"/>
      <c r="ONC51" s="932"/>
      <c r="OND51" s="932"/>
      <c r="ONE51" s="932"/>
      <c r="ONF51" s="932"/>
      <c r="ONG51" s="932"/>
      <c r="ONH51" s="932"/>
      <c r="ONI51" s="932"/>
      <c r="ONJ51" s="932"/>
      <c r="ONK51" s="932"/>
      <c r="ONL51" s="932"/>
      <c r="ONM51" s="932"/>
      <c r="ONN51" s="932"/>
      <c r="ONO51" s="932"/>
      <c r="ONP51" s="932"/>
      <c r="ONQ51" s="932"/>
      <c r="ONR51" s="932"/>
      <c r="ONS51" s="932"/>
      <c r="ONT51" s="932"/>
      <c r="ONU51" s="932"/>
      <c r="ONV51" s="932"/>
      <c r="ONW51" s="932"/>
      <c r="ONX51" s="932"/>
      <c r="ONY51" s="932"/>
      <c r="ONZ51" s="932"/>
      <c r="OOA51" s="932"/>
      <c r="OOB51" s="932"/>
      <c r="OOC51" s="932"/>
      <c r="OOD51" s="932"/>
      <c r="OOE51" s="932"/>
      <c r="OOF51" s="932"/>
      <c r="OOG51" s="932"/>
      <c r="OOH51" s="932"/>
      <c r="OOI51" s="932"/>
      <c r="OOJ51" s="932"/>
      <c r="OOK51" s="932"/>
      <c r="OOL51" s="932"/>
      <c r="OOM51" s="932"/>
      <c r="OON51" s="932"/>
      <c r="OOO51" s="932"/>
      <c r="OOP51" s="932"/>
      <c r="OOQ51" s="932"/>
      <c r="OOR51" s="932"/>
      <c r="OOS51" s="932"/>
      <c r="OOT51" s="932"/>
      <c r="OOU51" s="932"/>
      <c r="OOV51" s="932"/>
      <c r="OOW51" s="932"/>
      <c r="OOX51" s="932"/>
      <c r="OOY51" s="932"/>
      <c r="OOZ51" s="932"/>
      <c r="OPA51" s="932"/>
      <c r="OPB51" s="932"/>
      <c r="OPC51" s="932"/>
      <c r="OPD51" s="932"/>
      <c r="OPE51" s="932"/>
      <c r="OPF51" s="932"/>
      <c r="OPG51" s="932"/>
      <c r="OPH51" s="932"/>
      <c r="OPI51" s="932"/>
      <c r="OPJ51" s="932"/>
      <c r="OPK51" s="932"/>
      <c r="OPL51" s="932"/>
      <c r="OPM51" s="932"/>
      <c r="OPN51" s="932"/>
      <c r="OPO51" s="932"/>
      <c r="OPP51" s="932"/>
      <c r="OPQ51" s="932"/>
      <c r="OPR51" s="932"/>
      <c r="OPS51" s="932"/>
      <c r="OPT51" s="932"/>
      <c r="OPU51" s="932"/>
      <c r="OPV51" s="932"/>
      <c r="OPW51" s="932"/>
      <c r="OPX51" s="932"/>
      <c r="OPY51" s="932"/>
      <c r="OPZ51" s="932"/>
      <c r="OQA51" s="932"/>
      <c r="OQB51" s="932"/>
      <c r="OQC51" s="932"/>
      <c r="OQD51" s="932"/>
      <c r="OQE51" s="932"/>
      <c r="OQF51" s="932"/>
      <c r="OQG51" s="932"/>
      <c r="OQH51" s="932"/>
      <c r="OQI51" s="932"/>
      <c r="OQJ51" s="932"/>
      <c r="OQK51" s="932"/>
      <c r="OQL51" s="932"/>
      <c r="OQM51" s="932"/>
      <c r="OQN51" s="932"/>
      <c r="OQO51" s="932"/>
      <c r="OQP51" s="932"/>
      <c r="OQQ51" s="932"/>
      <c r="OQR51" s="932"/>
      <c r="OQS51" s="932"/>
      <c r="OQT51" s="932"/>
      <c r="OQU51" s="932"/>
      <c r="OQV51" s="932"/>
      <c r="OQW51" s="932"/>
      <c r="OQX51" s="932"/>
      <c r="OQY51" s="932"/>
      <c r="OQZ51" s="932"/>
      <c r="ORA51" s="932"/>
      <c r="ORB51" s="932"/>
      <c r="ORC51" s="932"/>
      <c r="ORD51" s="932"/>
      <c r="ORE51" s="932"/>
      <c r="ORF51" s="932"/>
      <c r="ORG51" s="932"/>
      <c r="ORH51" s="932"/>
      <c r="ORI51" s="932"/>
      <c r="ORJ51" s="932"/>
      <c r="ORK51" s="932"/>
      <c r="ORL51" s="932"/>
      <c r="ORM51" s="932"/>
      <c r="ORN51" s="932"/>
      <c r="ORO51" s="932"/>
      <c r="ORP51" s="932"/>
      <c r="ORQ51" s="932"/>
      <c r="ORR51" s="932"/>
      <c r="ORS51" s="932"/>
      <c r="ORT51" s="932"/>
      <c r="ORU51" s="932"/>
      <c r="ORV51" s="932"/>
      <c r="ORW51" s="932"/>
      <c r="ORX51" s="932"/>
      <c r="ORY51" s="932"/>
      <c r="ORZ51" s="932"/>
      <c r="OSA51" s="932"/>
      <c r="OSB51" s="932"/>
      <c r="OSC51" s="932"/>
      <c r="OSD51" s="932"/>
      <c r="OSE51" s="932"/>
      <c r="OSF51" s="932"/>
      <c r="OSG51" s="932"/>
      <c r="OSH51" s="932"/>
      <c r="OSI51" s="932"/>
      <c r="OSJ51" s="932"/>
      <c r="OSK51" s="932"/>
      <c r="OSL51" s="932"/>
      <c r="OSM51" s="932"/>
      <c r="OSN51" s="932"/>
      <c r="OSO51" s="932"/>
      <c r="OSP51" s="932"/>
      <c r="OSQ51" s="932"/>
      <c r="OSR51" s="932"/>
      <c r="OSS51" s="932"/>
      <c r="OST51" s="932"/>
      <c r="OSU51" s="932"/>
      <c r="OSV51" s="932"/>
      <c r="OSW51" s="932"/>
      <c r="OSX51" s="932"/>
      <c r="OSY51" s="932"/>
      <c r="OSZ51" s="932"/>
      <c r="OTA51" s="932"/>
      <c r="OTB51" s="932"/>
      <c r="OTC51" s="932"/>
      <c r="OTD51" s="932"/>
      <c r="OTE51" s="932"/>
      <c r="OTF51" s="932"/>
      <c r="OTG51" s="932"/>
      <c r="OTH51" s="932"/>
      <c r="OTI51" s="932"/>
      <c r="OTJ51" s="932"/>
      <c r="OTK51" s="932"/>
      <c r="OTL51" s="932"/>
      <c r="OTM51" s="932"/>
      <c r="OTN51" s="932"/>
      <c r="OTO51" s="932"/>
      <c r="OTP51" s="932"/>
      <c r="OTQ51" s="932"/>
      <c r="OTR51" s="932"/>
      <c r="OTS51" s="932"/>
      <c r="OTT51" s="932"/>
      <c r="OTU51" s="932"/>
      <c r="OTV51" s="932"/>
      <c r="OTW51" s="932"/>
      <c r="OTX51" s="932"/>
      <c r="OTY51" s="932"/>
      <c r="OTZ51" s="932"/>
      <c r="OUA51" s="932"/>
      <c r="OUB51" s="932"/>
      <c r="OUC51" s="932"/>
      <c r="OUD51" s="932"/>
      <c r="OUE51" s="932"/>
      <c r="OUF51" s="932"/>
      <c r="OUG51" s="932"/>
      <c r="OUH51" s="932"/>
      <c r="OUI51" s="932"/>
      <c r="OUJ51" s="932"/>
      <c r="OUK51" s="932"/>
      <c r="OUL51" s="932"/>
      <c r="OUM51" s="932"/>
      <c r="OUN51" s="932"/>
      <c r="OUO51" s="932"/>
      <c r="OUP51" s="932"/>
      <c r="OUQ51" s="932"/>
      <c r="OUR51" s="932"/>
      <c r="OUS51" s="932"/>
      <c r="OUT51" s="932"/>
      <c r="OUU51" s="932"/>
      <c r="OUV51" s="932"/>
      <c r="OUW51" s="932"/>
      <c r="OUX51" s="932"/>
      <c r="OUY51" s="932"/>
      <c r="OUZ51" s="932"/>
      <c r="OVA51" s="932"/>
      <c r="OVB51" s="932"/>
      <c r="OVC51" s="932"/>
      <c r="OVD51" s="932"/>
      <c r="OVE51" s="932"/>
      <c r="OVF51" s="932"/>
      <c r="OVG51" s="932"/>
      <c r="OVH51" s="932"/>
      <c r="OVI51" s="932"/>
      <c r="OVJ51" s="932"/>
      <c r="OVK51" s="932"/>
      <c r="OVL51" s="932"/>
      <c r="OVM51" s="932"/>
      <c r="OVN51" s="932"/>
      <c r="OVO51" s="932"/>
      <c r="OVP51" s="932"/>
      <c r="OVQ51" s="932"/>
      <c r="OVR51" s="932"/>
      <c r="OVS51" s="932"/>
      <c r="OVT51" s="932"/>
      <c r="OVU51" s="932"/>
      <c r="OVV51" s="932"/>
      <c r="OVW51" s="932"/>
      <c r="OVX51" s="932"/>
      <c r="OVY51" s="932"/>
      <c r="OVZ51" s="932"/>
      <c r="OWA51" s="932"/>
      <c r="OWB51" s="932"/>
      <c r="OWC51" s="932"/>
      <c r="OWD51" s="932"/>
      <c r="OWE51" s="932"/>
      <c r="OWF51" s="932"/>
      <c r="OWG51" s="932"/>
      <c r="OWH51" s="932"/>
      <c r="OWI51" s="932"/>
      <c r="OWJ51" s="932"/>
      <c r="OWK51" s="932"/>
      <c r="OWL51" s="932"/>
      <c r="OWM51" s="932"/>
      <c r="OWN51" s="932"/>
      <c r="OWO51" s="932"/>
      <c r="OWP51" s="932"/>
      <c r="OWQ51" s="932"/>
      <c r="OWR51" s="932"/>
      <c r="OWS51" s="932"/>
      <c r="OWT51" s="932"/>
      <c r="OWU51" s="932"/>
      <c r="OWV51" s="932"/>
      <c r="OWW51" s="932"/>
      <c r="OWX51" s="932"/>
      <c r="OWY51" s="932"/>
      <c r="OWZ51" s="932"/>
      <c r="OXA51" s="932"/>
      <c r="OXB51" s="932"/>
      <c r="OXC51" s="932"/>
      <c r="OXD51" s="932"/>
      <c r="OXE51" s="932"/>
      <c r="OXF51" s="932"/>
      <c r="OXG51" s="932"/>
      <c r="OXH51" s="932"/>
      <c r="OXI51" s="932"/>
      <c r="OXJ51" s="932"/>
      <c r="OXK51" s="932"/>
      <c r="OXL51" s="932"/>
      <c r="OXM51" s="932"/>
      <c r="OXN51" s="932"/>
      <c r="OXO51" s="932"/>
      <c r="OXP51" s="932"/>
      <c r="OXQ51" s="932"/>
      <c r="OXR51" s="932"/>
      <c r="OXS51" s="932"/>
      <c r="OXT51" s="932"/>
      <c r="OXU51" s="932"/>
      <c r="OXV51" s="932"/>
      <c r="OXW51" s="932"/>
      <c r="OXX51" s="932"/>
      <c r="OXY51" s="932"/>
      <c r="OXZ51" s="932"/>
      <c r="OYA51" s="932"/>
      <c r="OYB51" s="932"/>
      <c r="OYC51" s="932"/>
      <c r="OYD51" s="932"/>
      <c r="OYE51" s="932"/>
      <c r="OYF51" s="932"/>
      <c r="OYG51" s="932"/>
      <c r="OYH51" s="932"/>
      <c r="OYI51" s="932"/>
      <c r="OYJ51" s="932"/>
      <c r="OYK51" s="932"/>
      <c r="OYL51" s="932"/>
      <c r="OYM51" s="932"/>
      <c r="OYN51" s="932"/>
      <c r="OYO51" s="932"/>
      <c r="OYP51" s="932"/>
      <c r="OYQ51" s="932"/>
      <c r="OYR51" s="932"/>
      <c r="OYS51" s="932"/>
      <c r="OYT51" s="932"/>
      <c r="OYU51" s="932"/>
      <c r="OYV51" s="932"/>
      <c r="OYW51" s="932"/>
      <c r="OYX51" s="932"/>
      <c r="OYY51" s="932"/>
      <c r="OYZ51" s="932"/>
      <c r="OZA51" s="932"/>
      <c r="OZB51" s="932"/>
      <c r="OZC51" s="932"/>
      <c r="OZD51" s="932"/>
      <c r="OZE51" s="932"/>
      <c r="OZF51" s="932"/>
      <c r="OZG51" s="932"/>
      <c r="OZH51" s="932"/>
      <c r="OZI51" s="932"/>
      <c r="OZJ51" s="932"/>
      <c r="OZK51" s="932"/>
      <c r="OZL51" s="932"/>
      <c r="OZM51" s="932"/>
      <c r="OZN51" s="932"/>
      <c r="OZO51" s="932"/>
      <c r="OZP51" s="932"/>
      <c r="OZQ51" s="932"/>
      <c r="OZR51" s="932"/>
      <c r="OZS51" s="932"/>
      <c r="OZT51" s="932"/>
      <c r="OZU51" s="932"/>
      <c r="OZV51" s="932"/>
      <c r="OZW51" s="932"/>
      <c r="OZX51" s="932"/>
      <c r="OZY51" s="932"/>
      <c r="OZZ51" s="932"/>
      <c r="PAA51" s="932"/>
      <c r="PAB51" s="932"/>
      <c r="PAC51" s="932"/>
      <c r="PAD51" s="932"/>
      <c r="PAE51" s="932"/>
      <c r="PAF51" s="932"/>
      <c r="PAG51" s="932"/>
      <c r="PAH51" s="932"/>
      <c r="PAI51" s="932"/>
      <c r="PAJ51" s="932"/>
      <c r="PAK51" s="932"/>
      <c r="PAL51" s="932"/>
      <c r="PAM51" s="932"/>
      <c r="PAN51" s="932"/>
      <c r="PAO51" s="932"/>
      <c r="PAP51" s="932"/>
      <c r="PAQ51" s="932"/>
      <c r="PAR51" s="932"/>
      <c r="PAS51" s="932"/>
      <c r="PAT51" s="932"/>
      <c r="PAU51" s="932"/>
      <c r="PAV51" s="932"/>
      <c r="PAW51" s="932"/>
      <c r="PAX51" s="932"/>
      <c r="PAY51" s="932"/>
      <c r="PAZ51" s="932"/>
      <c r="PBA51" s="932"/>
      <c r="PBB51" s="932"/>
      <c r="PBC51" s="932"/>
      <c r="PBD51" s="932"/>
      <c r="PBE51" s="932"/>
      <c r="PBF51" s="932"/>
      <c r="PBG51" s="932"/>
      <c r="PBH51" s="932"/>
      <c r="PBI51" s="932"/>
      <c r="PBJ51" s="932"/>
      <c r="PBK51" s="932"/>
      <c r="PBL51" s="932"/>
      <c r="PBM51" s="932"/>
      <c r="PBN51" s="932"/>
      <c r="PBO51" s="932"/>
      <c r="PBP51" s="932"/>
      <c r="PBQ51" s="932"/>
      <c r="PBR51" s="932"/>
      <c r="PBS51" s="932"/>
      <c r="PBT51" s="932"/>
      <c r="PBU51" s="932"/>
      <c r="PBV51" s="932"/>
      <c r="PBW51" s="932"/>
      <c r="PBX51" s="932"/>
      <c r="PBY51" s="932"/>
      <c r="PBZ51" s="932"/>
      <c r="PCA51" s="932"/>
      <c r="PCB51" s="932"/>
      <c r="PCC51" s="932"/>
      <c r="PCD51" s="932"/>
      <c r="PCE51" s="932"/>
      <c r="PCF51" s="932"/>
      <c r="PCG51" s="932"/>
      <c r="PCH51" s="932"/>
      <c r="PCI51" s="932"/>
      <c r="PCJ51" s="932"/>
      <c r="PCK51" s="932"/>
      <c r="PCL51" s="932"/>
      <c r="PCM51" s="932"/>
      <c r="PCN51" s="932"/>
      <c r="PCO51" s="932"/>
      <c r="PCP51" s="932"/>
      <c r="PCQ51" s="932"/>
      <c r="PCR51" s="932"/>
      <c r="PCS51" s="932"/>
      <c r="PCT51" s="932"/>
      <c r="PCU51" s="932"/>
      <c r="PCV51" s="932"/>
      <c r="PCW51" s="932"/>
      <c r="PCX51" s="932"/>
      <c r="PCY51" s="932"/>
      <c r="PCZ51" s="932"/>
      <c r="PDA51" s="932"/>
      <c r="PDB51" s="932"/>
      <c r="PDC51" s="932"/>
      <c r="PDD51" s="932"/>
      <c r="PDE51" s="932"/>
      <c r="PDF51" s="932"/>
      <c r="PDG51" s="932"/>
      <c r="PDH51" s="932"/>
      <c r="PDI51" s="932"/>
      <c r="PDJ51" s="932"/>
      <c r="PDK51" s="932"/>
      <c r="PDL51" s="932"/>
      <c r="PDM51" s="932"/>
      <c r="PDN51" s="932"/>
      <c r="PDO51" s="932"/>
      <c r="PDP51" s="932"/>
      <c r="PDQ51" s="932"/>
      <c r="PDR51" s="932"/>
      <c r="PDS51" s="932"/>
      <c r="PDT51" s="932"/>
      <c r="PDU51" s="932"/>
      <c r="PDV51" s="932"/>
      <c r="PDW51" s="932"/>
      <c r="PDX51" s="932"/>
      <c r="PDY51" s="932"/>
      <c r="PDZ51" s="932"/>
      <c r="PEA51" s="932"/>
      <c r="PEB51" s="932"/>
      <c r="PEC51" s="932"/>
      <c r="PED51" s="932"/>
      <c r="PEE51" s="932"/>
      <c r="PEF51" s="932"/>
      <c r="PEG51" s="932"/>
      <c r="PEH51" s="932"/>
      <c r="PEI51" s="932"/>
      <c r="PEJ51" s="932"/>
      <c r="PEK51" s="932"/>
      <c r="PEL51" s="932"/>
      <c r="PEM51" s="932"/>
      <c r="PEN51" s="932"/>
      <c r="PEO51" s="932"/>
      <c r="PEP51" s="932"/>
      <c r="PEQ51" s="932"/>
      <c r="PER51" s="932"/>
      <c r="PES51" s="932"/>
      <c r="PET51" s="932"/>
      <c r="PEU51" s="932"/>
      <c r="PEV51" s="932"/>
      <c r="PEW51" s="932"/>
      <c r="PEX51" s="932"/>
      <c r="PEY51" s="932"/>
      <c r="PEZ51" s="932"/>
      <c r="PFA51" s="932"/>
      <c r="PFB51" s="932"/>
      <c r="PFC51" s="932"/>
      <c r="PFD51" s="932"/>
      <c r="PFE51" s="932"/>
      <c r="PFF51" s="932"/>
      <c r="PFG51" s="932"/>
      <c r="PFH51" s="932"/>
      <c r="PFI51" s="932"/>
      <c r="PFJ51" s="932"/>
      <c r="PFK51" s="932"/>
      <c r="PFL51" s="932"/>
      <c r="PFM51" s="932"/>
      <c r="PFN51" s="932"/>
      <c r="PFO51" s="932"/>
      <c r="PFP51" s="932"/>
      <c r="PFQ51" s="932"/>
      <c r="PFR51" s="932"/>
      <c r="PFS51" s="932"/>
      <c r="PFT51" s="932"/>
      <c r="PFU51" s="932"/>
      <c r="PFV51" s="932"/>
      <c r="PFW51" s="932"/>
      <c r="PFX51" s="932"/>
      <c r="PFY51" s="932"/>
      <c r="PFZ51" s="932"/>
      <c r="PGA51" s="932"/>
      <c r="PGB51" s="932"/>
      <c r="PGC51" s="932"/>
      <c r="PGD51" s="932"/>
      <c r="PGE51" s="932"/>
      <c r="PGF51" s="932"/>
      <c r="PGG51" s="932"/>
      <c r="PGH51" s="932"/>
      <c r="PGI51" s="932"/>
      <c r="PGJ51" s="932"/>
      <c r="PGK51" s="932"/>
      <c r="PGL51" s="932"/>
      <c r="PGM51" s="932"/>
      <c r="PGN51" s="932"/>
      <c r="PGO51" s="932"/>
      <c r="PGP51" s="932"/>
      <c r="PGQ51" s="932"/>
      <c r="PGR51" s="932"/>
      <c r="PGS51" s="932"/>
      <c r="PGT51" s="932"/>
      <c r="PGU51" s="932"/>
      <c r="PGV51" s="932"/>
      <c r="PGW51" s="932"/>
      <c r="PGX51" s="932"/>
      <c r="PGY51" s="932"/>
      <c r="PGZ51" s="932"/>
      <c r="PHA51" s="932"/>
      <c r="PHB51" s="932"/>
      <c r="PHC51" s="932"/>
      <c r="PHD51" s="932"/>
      <c r="PHE51" s="932"/>
      <c r="PHF51" s="932"/>
      <c r="PHG51" s="932"/>
      <c r="PHH51" s="932"/>
      <c r="PHI51" s="932"/>
      <c r="PHJ51" s="932"/>
      <c r="PHK51" s="932"/>
      <c r="PHL51" s="932"/>
      <c r="PHM51" s="932"/>
      <c r="PHN51" s="932"/>
      <c r="PHO51" s="932"/>
      <c r="PHP51" s="932"/>
      <c r="PHQ51" s="932"/>
      <c r="PHR51" s="932"/>
      <c r="PHS51" s="932"/>
      <c r="PHT51" s="932"/>
      <c r="PHU51" s="932"/>
      <c r="PHV51" s="932"/>
      <c r="PHW51" s="932"/>
      <c r="PHX51" s="932"/>
      <c r="PHY51" s="932"/>
      <c r="PHZ51" s="932"/>
      <c r="PIA51" s="932"/>
      <c r="PIB51" s="932"/>
      <c r="PIC51" s="932"/>
      <c r="PID51" s="932"/>
      <c r="PIE51" s="932"/>
      <c r="PIF51" s="932"/>
      <c r="PIG51" s="932"/>
      <c r="PIH51" s="932"/>
      <c r="PII51" s="932"/>
      <c r="PIJ51" s="932"/>
      <c r="PIK51" s="932"/>
      <c r="PIL51" s="932"/>
      <c r="PIM51" s="932"/>
      <c r="PIN51" s="932"/>
      <c r="PIO51" s="932"/>
      <c r="PIP51" s="932"/>
      <c r="PIQ51" s="932"/>
      <c r="PIR51" s="932"/>
      <c r="PIS51" s="932"/>
      <c r="PIT51" s="932"/>
      <c r="PIU51" s="932"/>
      <c r="PIV51" s="932"/>
      <c r="PIW51" s="932"/>
      <c r="PIX51" s="932"/>
      <c r="PIY51" s="932"/>
      <c r="PIZ51" s="932"/>
      <c r="PJA51" s="932"/>
      <c r="PJB51" s="932"/>
      <c r="PJC51" s="932"/>
      <c r="PJD51" s="932"/>
      <c r="PJE51" s="932"/>
      <c r="PJF51" s="932"/>
      <c r="PJG51" s="932"/>
      <c r="PJH51" s="932"/>
      <c r="PJI51" s="932"/>
      <c r="PJJ51" s="932"/>
      <c r="PJK51" s="932"/>
      <c r="PJL51" s="932"/>
      <c r="PJM51" s="932"/>
      <c r="PJN51" s="932"/>
      <c r="PJO51" s="932"/>
      <c r="PJP51" s="932"/>
      <c r="PJQ51" s="932"/>
      <c r="PJR51" s="932"/>
      <c r="PJS51" s="932"/>
      <c r="PJT51" s="932"/>
      <c r="PJU51" s="932"/>
      <c r="PJV51" s="932"/>
      <c r="PJW51" s="932"/>
      <c r="PJX51" s="932"/>
      <c r="PJY51" s="932"/>
      <c r="PJZ51" s="932"/>
      <c r="PKA51" s="932"/>
      <c r="PKB51" s="932"/>
      <c r="PKC51" s="932"/>
      <c r="PKD51" s="932"/>
      <c r="PKE51" s="932"/>
      <c r="PKF51" s="932"/>
      <c r="PKG51" s="932"/>
      <c r="PKH51" s="932"/>
      <c r="PKI51" s="932"/>
      <c r="PKJ51" s="932"/>
      <c r="PKK51" s="932"/>
      <c r="PKL51" s="932"/>
      <c r="PKM51" s="932"/>
      <c r="PKN51" s="932"/>
      <c r="PKO51" s="932"/>
      <c r="PKP51" s="932"/>
      <c r="PKQ51" s="932"/>
      <c r="PKR51" s="932"/>
      <c r="PKS51" s="932"/>
      <c r="PKT51" s="932"/>
      <c r="PKU51" s="932"/>
      <c r="PKV51" s="932"/>
      <c r="PKW51" s="932"/>
      <c r="PKX51" s="932"/>
      <c r="PKY51" s="932"/>
      <c r="PKZ51" s="932"/>
      <c r="PLA51" s="932"/>
      <c r="PLB51" s="932"/>
      <c r="PLC51" s="932"/>
      <c r="PLD51" s="932"/>
      <c r="PLE51" s="932"/>
      <c r="PLF51" s="932"/>
      <c r="PLG51" s="932"/>
      <c r="PLH51" s="932"/>
      <c r="PLI51" s="932"/>
      <c r="PLJ51" s="932"/>
      <c r="PLK51" s="932"/>
      <c r="PLL51" s="932"/>
      <c r="PLM51" s="932"/>
      <c r="PLN51" s="932"/>
      <c r="PLO51" s="932"/>
      <c r="PLP51" s="932"/>
      <c r="PLQ51" s="932"/>
      <c r="PLR51" s="932"/>
      <c r="PLS51" s="932"/>
      <c r="PLT51" s="932"/>
      <c r="PLU51" s="932"/>
      <c r="PLV51" s="932"/>
      <c r="PLW51" s="932"/>
      <c r="PLX51" s="932"/>
      <c r="PLY51" s="932"/>
      <c r="PLZ51" s="932"/>
      <c r="PMA51" s="932"/>
      <c r="PMB51" s="932"/>
      <c r="PMC51" s="932"/>
      <c r="PMD51" s="932"/>
      <c r="PME51" s="932"/>
      <c r="PMF51" s="932"/>
      <c r="PMG51" s="932"/>
      <c r="PMH51" s="932"/>
      <c r="PMI51" s="932"/>
      <c r="PMJ51" s="932"/>
      <c r="PMK51" s="932"/>
      <c r="PML51" s="932"/>
      <c r="PMM51" s="932"/>
      <c r="PMN51" s="932"/>
      <c r="PMO51" s="932"/>
      <c r="PMP51" s="932"/>
      <c r="PMQ51" s="932"/>
      <c r="PMR51" s="932"/>
      <c r="PMS51" s="932"/>
      <c r="PMT51" s="932"/>
      <c r="PMU51" s="932"/>
      <c r="PMV51" s="932"/>
      <c r="PMW51" s="932"/>
      <c r="PMX51" s="932"/>
      <c r="PMY51" s="932"/>
      <c r="PMZ51" s="932"/>
      <c r="PNA51" s="932"/>
      <c r="PNB51" s="932"/>
      <c r="PNC51" s="932"/>
      <c r="PND51" s="932"/>
      <c r="PNE51" s="932"/>
      <c r="PNF51" s="932"/>
      <c r="PNG51" s="932"/>
      <c r="PNH51" s="932"/>
      <c r="PNI51" s="932"/>
      <c r="PNJ51" s="932"/>
      <c r="PNK51" s="932"/>
      <c r="PNL51" s="932"/>
      <c r="PNM51" s="932"/>
      <c r="PNN51" s="932"/>
      <c r="PNO51" s="932"/>
      <c r="PNP51" s="932"/>
      <c r="PNQ51" s="932"/>
      <c r="PNR51" s="932"/>
      <c r="PNS51" s="932"/>
      <c r="PNT51" s="932"/>
      <c r="PNU51" s="932"/>
      <c r="PNV51" s="932"/>
      <c r="PNW51" s="932"/>
      <c r="PNX51" s="932"/>
      <c r="PNY51" s="932"/>
      <c r="PNZ51" s="932"/>
      <c r="POA51" s="932"/>
      <c r="POB51" s="932"/>
      <c r="POC51" s="932"/>
      <c r="POD51" s="932"/>
      <c r="POE51" s="932"/>
      <c r="POF51" s="932"/>
      <c r="POG51" s="932"/>
      <c r="POH51" s="932"/>
      <c r="POI51" s="932"/>
      <c r="POJ51" s="932"/>
      <c r="POK51" s="932"/>
      <c r="POL51" s="932"/>
      <c r="POM51" s="932"/>
      <c r="PON51" s="932"/>
      <c r="POO51" s="932"/>
      <c r="POP51" s="932"/>
      <c r="POQ51" s="932"/>
      <c r="POR51" s="932"/>
      <c r="POS51" s="932"/>
      <c r="POT51" s="932"/>
      <c r="POU51" s="932"/>
      <c r="POV51" s="932"/>
      <c r="POW51" s="932"/>
      <c r="POX51" s="932"/>
      <c r="POY51" s="932"/>
      <c r="POZ51" s="932"/>
      <c r="PPA51" s="932"/>
      <c r="PPB51" s="932"/>
      <c r="PPC51" s="932"/>
      <c r="PPD51" s="932"/>
      <c r="PPE51" s="932"/>
      <c r="PPF51" s="932"/>
      <c r="PPG51" s="932"/>
      <c r="PPH51" s="932"/>
      <c r="PPI51" s="932"/>
      <c r="PPJ51" s="932"/>
      <c r="PPK51" s="932"/>
      <c r="PPL51" s="932"/>
      <c r="PPM51" s="932"/>
      <c r="PPN51" s="932"/>
      <c r="PPO51" s="932"/>
      <c r="PPP51" s="932"/>
      <c r="PPQ51" s="932"/>
      <c r="PPR51" s="932"/>
      <c r="PPS51" s="932"/>
      <c r="PPT51" s="932"/>
      <c r="PPU51" s="932"/>
      <c r="PPV51" s="932"/>
      <c r="PPW51" s="932"/>
      <c r="PPX51" s="932"/>
      <c r="PPY51" s="932"/>
      <c r="PPZ51" s="932"/>
      <c r="PQA51" s="932"/>
      <c r="PQB51" s="932"/>
      <c r="PQC51" s="932"/>
      <c r="PQD51" s="932"/>
      <c r="PQE51" s="932"/>
      <c r="PQF51" s="932"/>
      <c r="PQG51" s="932"/>
      <c r="PQH51" s="932"/>
      <c r="PQI51" s="932"/>
      <c r="PQJ51" s="932"/>
      <c r="PQK51" s="932"/>
      <c r="PQL51" s="932"/>
      <c r="PQM51" s="932"/>
      <c r="PQN51" s="932"/>
      <c r="PQO51" s="932"/>
      <c r="PQP51" s="932"/>
      <c r="PQQ51" s="932"/>
      <c r="PQR51" s="932"/>
      <c r="PQS51" s="932"/>
      <c r="PQT51" s="932"/>
      <c r="PQU51" s="932"/>
      <c r="PQV51" s="932"/>
      <c r="PQW51" s="932"/>
      <c r="PQX51" s="932"/>
      <c r="PQY51" s="932"/>
      <c r="PQZ51" s="932"/>
      <c r="PRA51" s="932"/>
      <c r="PRB51" s="932"/>
      <c r="PRC51" s="932"/>
      <c r="PRD51" s="932"/>
      <c r="PRE51" s="932"/>
      <c r="PRF51" s="932"/>
      <c r="PRG51" s="932"/>
      <c r="PRH51" s="932"/>
      <c r="PRI51" s="932"/>
      <c r="PRJ51" s="932"/>
      <c r="PRK51" s="932"/>
      <c r="PRL51" s="932"/>
      <c r="PRM51" s="932"/>
      <c r="PRN51" s="932"/>
      <c r="PRO51" s="932"/>
      <c r="PRP51" s="932"/>
      <c r="PRQ51" s="932"/>
      <c r="PRR51" s="932"/>
      <c r="PRS51" s="932"/>
      <c r="PRT51" s="932"/>
      <c r="PRU51" s="932"/>
      <c r="PRV51" s="932"/>
      <c r="PRW51" s="932"/>
      <c r="PRX51" s="932"/>
      <c r="PRY51" s="932"/>
      <c r="PRZ51" s="932"/>
      <c r="PSA51" s="932"/>
      <c r="PSB51" s="932"/>
      <c r="PSC51" s="932"/>
      <c r="PSD51" s="932"/>
      <c r="PSE51" s="932"/>
      <c r="PSF51" s="932"/>
      <c r="PSG51" s="932"/>
      <c r="PSH51" s="932"/>
      <c r="PSI51" s="932"/>
      <c r="PSJ51" s="932"/>
      <c r="PSK51" s="932"/>
      <c r="PSL51" s="932"/>
      <c r="PSM51" s="932"/>
      <c r="PSN51" s="932"/>
      <c r="PSO51" s="932"/>
      <c r="PSP51" s="932"/>
      <c r="PSQ51" s="932"/>
      <c r="PSR51" s="932"/>
      <c r="PSS51" s="932"/>
      <c r="PST51" s="932"/>
      <c r="PSU51" s="932"/>
      <c r="PSV51" s="932"/>
      <c r="PSW51" s="932"/>
      <c r="PSX51" s="932"/>
      <c r="PSY51" s="932"/>
      <c r="PSZ51" s="932"/>
      <c r="PTA51" s="932"/>
      <c r="PTB51" s="932"/>
      <c r="PTC51" s="932"/>
      <c r="PTD51" s="932"/>
      <c r="PTE51" s="932"/>
      <c r="PTF51" s="932"/>
      <c r="PTG51" s="932"/>
      <c r="PTH51" s="932"/>
      <c r="PTI51" s="932"/>
      <c r="PTJ51" s="932"/>
      <c r="PTK51" s="932"/>
      <c r="PTL51" s="932"/>
      <c r="PTM51" s="932"/>
      <c r="PTN51" s="932"/>
      <c r="PTO51" s="932"/>
      <c r="PTP51" s="932"/>
      <c r="PTQ51" s="932"/>
      <c r="PTR51" s="932"/>
      <c r="PTS51" s="932"/>
      <c r="PTT51" s="932"/>
      <c r="PTU51" s="932"/>
      <c r="PTV51" s="932"/>
      <c r="PTW51" s="932"/>
      <c r="PTX51" s="932"/>
      <c r="PTY51" s="932"/>
      <c r="PTZ51" s="932"/>
      <c r="PUA51" s="932"/>
      <c r="PUB51" s="932"/>
      <c r="PUC51" s="932"/>
      <c r="PUD51" s="932"/>
      <c r="PUE51" s="932"/>
      <c r="PUF51" s="932"/>
      <c r="PUG51" s="932"/>
      <c r="PUH51" s="932"/>
      <c r="PUI51" s="932"/>
      <c r="PUJ51" s="932"/>
      <c r="PUK51" s="932"/>
      <c r="PUL51" s="932"/>
      <c r="PUM51" s="932"/>
      <c r="PUN51" s="932"/>
      <c r="PUO51" s="932"/>
      <c r="PUP51" s="932"/>
      <c r="PUQ51" s="932"/>
      <c r="PUR51" s="932"/>
      <c r="PUS51" s="932"/>
      <c r="PUT51" s="932"/>
      <c r="PUU51" s="932"/>
      <c r="PUV51" s="932"/>
      <c r="PUW51" s="932"/>
      <c r="PUX51" s="932"/>
      <c r="PUY51" s="932"/>
      <c r="PUZ51" s="932"/>
      <c r="PVA51" s="932"/>
      <c r="PVB51" s="932"/>
      <c r="PVC51" s="932"/>
      <c r="PVD51" s="932"/>
      <c r="PVE51" s="932"/>
      <c r="PVF51" s="932"/>
      <c r="PVG51" s="932"/>
      <c r="PVH51" s="932"/>
      <c r="PVI51" s="932"/>
      <c r="PVJ51" s="932"/>
      <c r="PVK51" s="932"/>
      <c r="PVL51" s="932"/>
      <c r="PVM51" s="932"/>
      <c r="PVN51" s="932"/>
      <c r="PVO51" s="932"/>
      <c r="PVP51" s="932"/>
      <c r="PVQ51" s="932"/>
      <c r="PVR51" s="932"/>
      <c r="PVS51" s="932"/>
      <c r="PVT51" s="932"/>
      <c r="PVU51" s="932"/>
      <c r="PVV51" s="932"/>
      <c r="PVW51" s="932"/>
      <c r="PVX51" s="932"/>
      <c r="PVY51" s="932"/>
      <c r="PVZ51" s="932"/>
      <c r="PWA51" s="932"/>
      <c r="PWB51" s="932"/>
      <c r="PWC51" s="932"/>
      <c r="PWD51" s="932"/>
      <c r="PWE51" s="932"/>
      <c r="PWF51" s="932"/>
      <c r="PWG51" s="932"/>
      <c r="PWH51" s="932"/>
      <c r="PWI51" s="932"/>
      <c r="PWJ51" s="932"/>
      <c r="PWK51" s="932"/>
      <c r="PWL51" s="932"/>
      <c r="PWM51" s="932"/>
      <c r="PWN51" s="932"/>
      <c r="PWO51" s="932"/>
      <c r="PWP51" s="932"/>
      <c r="PWQ51" s="932"/>
      <c r="PWR51" s="932"/>
      <c r="PWS51" s="932"/>
      <c r="PWT51" s="932"/>
      <c r="PWU51" s="932"/>
      <c r="PWV51" s="932"/>
      <c r="PWW51" s="932"/>
      <c r="PWX51" s="932"/>
      <c r="PWY51" s="932"/>
      <c r="PWZ51" s="932"/>
      <c r="PXA51" s="932"/>
      <c r="PXB51" s="932"/>
      <c r="PXC51" s="932"/>
      <c r="PXD51" s="932"/>
      <c r="PXE51" s="932"/>
      <c r="PXF51" s="932"/>
      <c r="PXG51" s="932"/>
      <c r="PXH51" s="932"/>
      <c r="PXI51" s="932"/>
      <c r="PXJ51" s="932"/>
      <c r="PXK51" s="932"/>
      <c r="PXL51" s="932"/>
      <c r="PXM51" s="932"/>
      <c r="PXN51" s="932"/>
      <c r="PXO51" s="932"/>
      <c r="PXP51" s="932"/>
      <c r="PXQ51" s="932"/>
      <c r="PXR51" s="932"/>
      <c r="PXS51" s="932"/>
      <c r="PXT51" s="932"/>
      <c r="PXU51" s="932"/>
      <c r="PXV51" s="932"/>
      <c r="PXW51" s="932"/>
      <c r="PXX51" s="932"/>
      <c r="PXY51" s="932"/>
      <c r="PXZ51" s="932"/>
      <c r="PYA51" s="932"/>
      <c r="PYB51" s="932"/>
      <c r="PYC51" s="932"/>
      <c r="PYD51" s="932"/>
      <c r="PYE51" s="932"/>
      <c r="PYF51" s="932"/>
      <c r="PYG51" s="932"/>
      <c r="PYH51" s="932"/>
      <c r="PYI51" s="932"/>
      <c r="PYJ51" s="932"/>
      <c r="PYK51" s="932"/>
      <c r="PYL51" s="932"/>
      <c r="PYM51" s="932"/>
      <c r="PYN51" s="932"/>
      <c r="PYO51" s="932"/>
      <c r="PYP51" s="932"/>
      <c r="PYQ51" s="932"/>
      <c r="PYR51" s="932"/>
      <c r="PYS51" s="932"/>
      <c r="PYT51" s="932"/>
      <c r="PYU51" s="932"/>
      <c r="PYV51" s="932"/>
      <c r="PYW51" s="932"/>
      <c r="PYX51" s="932"/>
      <c r="PYY51" s="932"/>
      <c r="PYZ51" s="932"/>
      <c r="PZA51" s="932"/>
      <c r="PZB51" s="932"/>
      <c r="PZC51" s="932"/>
      <c r="PZD51" s="932"/>
      <c r="PZE51" s="932"/>
      <c r="PZF51" s="932"/>
      <c r="PZG51" s="932"/>
      <c r="PZH51" s="932"/>
      <c r="PZI51" s="932"/>
      <c r="PZJ51" s="932"/>
      <c r="PZK51" s="932"/>
      <c r="PZL51" s="932"/>
      <c r="PZM51" s="932"/>
      <c r="PZN51" s="932"/>
      <c r="PZO51" s="932"/>
      <c r="PZP51" s="932"/>
      <c r="PZQ51" s="932"/>
      <c r="PZR51" s="932"/>
      <c r="PZS51" s="932"/>
      <c r="PZT51" s="932"/>
      <c r="PZU51" s="932"/>
      <c r="PZV51" s="932"/>
      <c r="PZW51" s="932"/>
      <c r="PZX51" s="932"/>
      <c r="PZY51" s="932"/>
      <c r="PZZ51" s="932"/>
      <c r="QAA51" s="932"/>
      <c r="QAB51" s="932"/>
      <c r="QAC51" s="932"/>
      <c r="QAD51" s="932"/>
      <c r="QAE51" s="932"/>
      <c r="QAF51" s="932"/>
      <c r="QAG51" s="932"/>
      <c r="QAH51" s="932"/>
      <c r="QAI51" s="932"/>
      <c r="QAJ51" s="932"/>
      <c r="QAK51" s="932"/>
      <c r="QAL51" s="932"/>
      <c r="QAM51" s="932"/>
      <c r="QAN51" s="932"/>
      <c r="QAO51" s="932"/>
      <c r="QAP51" s="932"/>
      <c r="QAQ51" s="932"/>
      <c r="QAR51" s="932"/>
      <c r="QAS51" s="932"/>
      <c r="QAT51" s="932"/>
      <c r="QAU51" s="932"/>
      <c r="QAV51" s="932"/>
      <c r="QAW51" s="932"/>
      <c r="QAX51" s="932"/>
      <c r="QAY51" s="932"/>
      <c r="QAZ51" s="932"/>
      <c r="QBA51" s="932"/>
      <c r="QBB51" s="932"/>
      <c r="QBC51" s="932"/>
      <c r="QBD51" s="932"/>
      <c r="QBE51" s="932"/>
      <c r="QBF51" s="932"/>
      <c r="QBG51" s="932"/>
      <c r="QBH51" s="932"/>
      <c r="QBI51" s="932"/>
      <c r="QBJ51" s="932"/>
      <c r="QBK51" s="932"/>
      <c r="QBL51" s="932"/>
      <c r="QBM51" s="932"/>
      <c r="QBN51" s="932"/>
      <c r="QBO51" s="932"/>
      <c r="QBP51" s="932"/>
      <c r="QBQ51" s="932"/>
      <c r="QBR51" s="932"/>
      <c r="QBS51" s="932"/>
      <c r="QBT51" s="932"/>
      <c r="QBU51" s="932"/>
      <c r="QBV51" s="932"/>
      <c r="QBW51" s="932"/>
      <c r="QBX51" s="932"/>
      <c r="QBY51" s="932"/>
      <c r="QBZ51" s="932"/>
      <c r="QCA51" s="932"/>
      <c r="QCB51" s="932"/>
      <c r="QCC51" s="932"/>
      <c r="QCD51" s="932"/>
      <c r="QCE51" s="932"/>
      <c r="QCF51" s="932"/>
      <c r="QCG51" s="932"/>
      <c r="QCH51" s="932"/>
      <c r="QCI51" s="932"/>
      <c r="QCJ51" s="932"/>
      <c r="QCK51" s="932"/>
      <c r="QCL51" s="932"/>
      <c r="QCM51" s="932"/>
      <c r="QCN51" s="932"/>
      <c r="QCO51" s="932"/>
      <c r="QCP51" s="932"/>
      <c r="QCQ51" s="932"/>
      <c r="QCR51" s="932"/>
      <c r="QCS51" s="932"/>
      <c r="QCT51" s="932"/>
      <c r="QCU51" s="932"/>
      <c r="QCV51" s="932"/>
      <c r="QCW51" s="932"/>
      <c r="QCX51" s="932"/>
      <c r="QCY51" s="932"/>
      <c r="QCZ51" s="932"/>
      <c r="QDA51" s="932"/>
      <c r="QDB51" s="932"/>
      <c r="QDC51" s="932"/>
      <c r="QDD51" s="932"/>
      <c r="QDE51" s="932"/>
      <c r="QDF51" s="932"/>
      <c r="QDG51" s="932"/>
      <c r="QDH51" s="932"/>
      <c r="QDI51" s="932"/>
      <c r="QDJ51" s="932"/>
      <c r="QDK51" s="932"/>
      <c r="QDL51" s="932"/>
      <c r="QDM51" s="932"/>
      <c r="QDN51" s="932"/>
      <c r="QDO51" s="932"/>
      <c r="QDP51" s="932"/>
      <c r="QDQ51" s="932"/>
      <c r="QDR51" s="932"/>
      <c r="QDS51" s="932"/>
      <c r="QDT51" s="932"/>
      <c r="QDU51" s="932"/>
      <c r="QDV51" s="932"/>
      <c r="QDW51" s="932"/>
      <c r="QDX51" s="932"/>
      <c r="QDY51" s="932"/>
      <c r="QDZ51" s="932"/>
      <c r="QEA51" s="932"/>
      <c r="QEB51" s="932"/>
      <c r="QEC51" s="932"/>
      <c r="QED51" s="932"/>
      <c r="QEE51" s="932"/>
      <c r="QEF51" s="932"/>
      <c r="QEG51" s="932"/>
      <c r="QEH51" s="932"/>
      <c r="QEI51" s="932"/>
      <c r="QEJ51" s="932"/>
      <c r="QEK51" s="932"/>
      <c r="QEL51" s="932"/>
      <c r="QEM51" s="932"/>
      <c r="QEN51" s="932"/>
      <c r="QEO51" s="932"/>
      <c r="QEP51" s="932"/>
      <c r="QEQ51" s="932"/>
      <c r="QER51" s="932"/>
      <c r="QES51" s="932"/>
      <c r="QET51" s="932"/>
      <c r="QEU51" s="932"/>
      <c r="QEV51" s="932"/>
      <c r="QEW51" s="932"/>
      <c r="QEX51" s="932"/>
      <c r="QEY51" s="932"/>
      <c r="QEZ51" s="932"/>
      <c r="QFA51" s="932"/>
      <c r="QFB51" s="932"/>
      <c r="QFC51" s="932"/>
      <c r="QFD51" s="932"/>
      <c r="QFE51" s="932"/>
      <c r="QFF51" s="932"/>
      <c r="QFG51" s="932"/>
      <c r="QFH51" s="932"/>
      <c r="QFI51" s="932"/>
      <c r="QFJ51" s="932"/>
      <c r="QFK51" s="932"/>
      <c r="QFL51" s="932"/>
      <c r="QFM51" s="932"/>
      <c r="QFN51" s="932"/>
      <c r="QFO51" s="932"/>
      <c r="QFP51" s="932"/>
      <c r="QFQ51" s="932"/>
      <c r="QFR51" s="932"/>
      <c r="QFS51" s="932"/>
      <c r="QFT51" s="932"/>
      <c r="QFU51" s="932"/>
      <c r="QFV51" s="932"/>
      <c r="QFW51" s="932"/>
      <c r="QFX51" s="932"/>
      <c r="QFY51" s="932"/>
      <c r="QFZ51" s="932"/>
      <c r="QGA51" s="932"/>
      <c r="QGB51" s="932"/>
      <c r="QGC51" s="932"/>
      <c r="QGD51" s="932"/>
      <c r="QGE51" s="932"/>
      <c r="QGF51" s="932"/>
      <c r="QGG51" s="932"/>
      <c r="QGH51" s="932"/>
      <c r="QGI51" s="932"/>
      <c r="QGJ51" s="932"/>
      <c r="QGK51" s="932"/>
      <c r="QGL51" s="932"/>
      <c r="QGM51" s="932"/>
      <c r="QGN51" s="932"/>
      <c r="QGO51" s="932"/>
      <c r="QGP51" s="932"/>
      <c r="QGQ51" s="932"/>
      <c r="QGR51" s="932"/>
      <c r="QGS51" s="932"/>
      <c r="QGT51" s="932"/>
      <c r="QGU51" s="932"/>
      <c r="QGV51" s="932"/>
      <c r="QGW51" s="932"/>
      <c r="QGX51" s="932"/>
      <c r="QGY51" s="932"/>
      <c r="QGZ51" s="932"/>
      <c r="QHA51" s="932"/>
      <c r="QHB51" s="932"/>
      <c r="QHC51" s="932"/>
      <c r="QHD51" s="932"/>
      <c r="QHE51" s="932"/>
      <c r="QHF51" s="932"/>
      <c r="QHG51" s="932"/>
      <c r="QHH51" s="932"/>
      <c r="QHI51" s="932"/>
      <c r="QHJ51" s="932"/>
      <c r="QHK51" s="932"/>
      <c r="QHL51" s="932"/>
      <c r="QHM51" s="932"/>
      <c r="QHN51" s="932"/>
      <c r="QHO51" s="932"/>
      <c r="QHP51" s="932"/>
      <c r="QHQ51" s="932"/>
      <c r="QHR51" s="932"/>
      <c r="QHS51" s="932"/>
      <c r="QHT51" s="932"/>
      <c r="QHU51" s="932"/>
      <c r="QHV51" s="932"/>
      <c r="QHW51" s="932"/>
      <c r="QHX51" s="932"/>
      <c r="QHY51" s="932"/>
      <c r="QHZ51" s="932"/>
      <c r="QIA51" s="932"/>
      <c r="QIB51" s="932"/>
      <c r="QIC51" s="932"/>
      <c r="QID51" s="932"/>
      <c r="QIE51" s="932"/>
      <c r="QIF51" s="932"/>
      <c r="QIG51" s="932"/>
      <c r="QIH51" s="932"/>
      <c r="QII51" s="932"/>
      <c r="QIJ51" s="932"/>
      <c r="QIK51" s="932"/>
      <c r="QIL51" s="932"/>
      <c r="QIM51" s="932"/>
      <c r="QIN51" s="932"/>
      <c r="QIO51" s="932"/>
      <c r="QIP51" s="932"/>
      <c r="QIQ51" s="932"/>
      <c r="QIR51" s="932"/>
      <c r="QIS51" s="932"/>
      <c r="QIT51" s="932"/>
      <c r="QIU51" s="932"/>
      <c r="QIV51" s="932"/>
      <c r="QIW51" s="932"/>
      <c r="QIX51" s="932"/>
      <c r="QIY51" s="932"/>
      <c r="QIZ51" s="932"/>
      <c r="QJA51" s="932"/>
      <c r="QJB51" s="932"/>
      <c r="QJC51" s="932"/>
      <c r="QJD51" s="932"/>
      <c r="QJE51" s="932"/>
      <c r="QJF51" s="932"/>
      <c r="QJG51" s="932"/>
      <c r="QJH51" s="932"/>
      <c r="QJI51" s="932"/>
      <c r="QJJ51" s="932"/>
      <c r="QJK51" s="932"/>
      <c r="QJL51" s="932"/>
      <c r="QJM51" s="932"/>
      <c r="QJN51" s="932"/>
      <c r="QJO51" s="932"/>
      <c r="QJP51" s="932"/>
      <c r="QJQ51" s="932"/>
      <c r="QJR51" s="932"/>
      <c r="QJS51" s="932"/>
      <c r="QJT51" s="932"/>
      <c r="QJU51" s="932"/>
      <c r="QJV51" s="932"/>
      <c r="QJW51" s="932"/>
      <c r="QJX51" s="932"/>
      <c r="QJY51" s="932"/>
      <c r="QJZ51" s="932"/>
      <c r="QKA51" s="932"/>
      <c r="QKB51" s="932"/>
      <c r="QKC51" s="932"/>
      <c r="QKD51" s="932"/>
      <c r="QKE51" s="932"/>
      <c r="QKF51" s="932"/>
      <c r="QKG51" s="932"/>
      <c r="QKH51" s="932"/>
      <c r="QKI51" s="932"/>
      <c r="QKJ51" s="932"/>
      <c r="QKK51" s="932"/>
      <c r="QKL51" s="932"/>
      <c r="QKM51" s="932"/>
      <c r="QKN51" s="932"/>
      <c r="QKO51" s="932"/>
      <c r="QKP51" s="932"/>
      <c r="QKQ51" s="932"/>
      <c r="QKR51" s="932"/>
      <c r="QKS51" s="932"/>
      <c r="QKT51" s="932"/>
      <c r="QKU51" s="932"/>
      <c r="QKV51" s="932"/>
      <c r="QKW51" s="932"/>
      <c r="QKX51" s="932"/>
      <c r="QKY51" s="932"/>
      <c r="QKZ51" s="932"/>
      <c r="QLA51" s="932"/>
      <c r="QLB51" s="932"/>
      <c r="QLC51" s="932"/>
      <c r="QLD51" s="932"/>
      <c r="QLE51" s="932"/>
      <c r="QLF51" s="932"/>
      <c r="QLG51" s="932"/>
      <c r="QLH51" s="932"/>
      <c r="QLI51" s="932"/>
      <c r="QLJ51" s="932"/>
      <c r="QLK51" s="932"/>
      <c r="QLL51" s="932"/>
      <c r="QLM51" s="932"/>
      <c r="QLN51" s="932"/>
      <c r="QLO51" s="932"/>
      <c r="QLP51" s="932"/>
      <c r="QLQ51" s="932"/>
      <c r="QLR51" s="932"/>
      <c r="QLS51" s="932"/>
      <c r="QLT51" s="932"/>
      <c r="QLU51" s="932"/>
      <c r="QLV51" s="932"/>
      <c r="QLW51" s="932"/>
      <c r="QLX51" s="932"/>
      <c r="QLY51" s="932"/>
      <c r="QLZ51" s="932"/>
      <c r="QMA51" s="932"/>
      <c r="QMB51" s="932"/>
      <c r="QMC51" s="932"/>
      <c r="QMD51" s="932"/>
      <c r="QME51" s="932"/>
      <c r="QMF51" s="932"/>
      <c r="QMG51" s="932"/>
      <c r="QMH51" s="932"/>
      <c r="QMI51" s="932"/>
      <c r="QMJ51" s="932"/>
      <c r="QMK51" s="932"/>
      <c r="QML51" s="932"/>
      <c r="QMM51" s="932"/>
      <c r="QMN51" s="932"/>
      <c r="QMO51" s="932"/>
      <c r="QMP51" s="932"/>
      <c r="QMQ51" s="932"/>
      <c r="QMR51" s="932"/>
      <c r="QMS51" s="932"/>
      <c r="QMT51" s="932"/>
      <c r="QMU51" s="932"/>
      <c r="QMV51" s="932"/>
      <c r="QMW51" s="932"/>
      <c r="QMX51" s="932"/>
      <c r="QMY51" s="932"/>
      <c r="QMZ51" s="932"/>
      <c r="QNA51" s="932"/>
      <c r="QNB51" s="932"/>
      <c r="QNC51" s="932"/>
      <c r="QND51" s="932"/>
      <c r="QNE51" s="932"/>
      <c r="QNF51" s="932"/>
      <c r="QNG51" s="932"/>
      <c r="QNH51" s="932"/>
      <c r="QNI51" s="932"/>
      <c r="QNJ51" s="932"/>
      <c r="QNK51" s="932"/>
      <c r="QNL51" s="932"/>
      <c r="QNM51" s="932"/>
      <c r="QNN51" s="932"/>
      <c r="QNO51" s="932"/>
      <c r="QNP51" s="932"/>
      <c r="QNQ51" s="932"/>
      <c r="QNR51" s="932"/>
      <c r="QNS51" s="932"/>
      <c r="QNT51" s="932"/>
      <c r="QNU51" s="932"/>
      <c r="QNV51" s="932"/>
      <c r="QNW51" s="932"/>
      <c r="QNX51" s="932"/>
      <c r="QNY51" s="932"/>
      <c r="QNZ51" s="932"/>
      <c r="QOA51" s="932"/>
      <c r="QOB51" s="932"/>
      <c r="QOC51" s="932"/>
      <c r="QOD51" s="932"/>
      <c r="QOE51" s="932"/>
      <c r="QOF51" s="932"/>
      <c r="QOG51" s="932"/>
      <c r="QOH51" s="932"/>
      <c r="QOI51" s="932"/>
      <c r="QOJ51" s="932"/>
      <c r="QOK51" s="932"/>
      <c r="QOL51" s="932"/>
      <c r="QOM51" s="932"/>
      <c r="QON51" s="932"/>
      <c r="QOO51" s="932"/>
      <c r="QOP51" s="932"/>
      <c r="QOQ51" s="932"/>
      <c r="QOR51" s="932"/>
      <c r="QOS51" s="932"/>
      <c r="QOT51" s="932"/>
      <c r="QOU51" s="932"/>
      <c r="QOV51" s="932"/>
      <c r="QOW51" s="932"/>
      <c r="QOX51" s="932"/>
      <c r="QOY51" s="932"/>
      <c r="QOZ51" s="932"/>
      <c r="QPA51" s="932"/>
      <c r="QPB51" s="932"/>
      <c r="QPC51" s="932"/>
      <c r="QPD51" s="932"/>
      <c r="QPE51" s="932"/>
      <c r="QPF51" s="932"/>
      <c r="QPG51" s="932"/>
      <c r="QPH51" s="932"/>
      <c r="QPI51" s="932"/>
      <c r="QPJ51" s="932"/>
      <c r="QPK51" s="932"/>
      <c r="QPL51" s="932"/>
      <c r="QPM51" s="932"/>
      <c r="QPN51" s="932"/>
      <c r="QPO51" s="932"/>
      <c r="QPP51" s="932"/>
      <c r="QPQ51" s="932"/>
      <c r="QPR51" s="932"/>
      <c r="QPS51" s="932"/>
      <c r="QPT51" s="932"/>
      <c r="QPU51" s="932"/>
      <c r="QPV51" s="932"/>
      <c r="QPW51" s="932"/>
      <c r="QPX51" s="932"/>
      <c r="QPY51" s="932"/>
      <c r="QPZ51" s="932"/>
      <c r="QQA51" s="932"/>
      <c r="QQB51" s="932"/>
      <c r="QQC51" s="932"/>
      <c r="QQD51" s="932"/>
      <c r="QQE51" s="932"/>
      <c r="QQF51" s="932"/>
      <c r="QQG51" s="932"/>
      <c r="QQH51" s="932"/>
      <c r="QQI51" s="932"/>
      <c r="QQJ51" s="932"/>
      <c r="QQK51" s="932"/>
      <c r="QQL51" s="932"/>
      <c r="QQM51" s="932"/>
      <c r="QQN51" s="932"/>
      <c r="QQO51" s="932"/>
      <c r="QQP51" s="932"/>
      <c r="QQQ51" s="932"/>
      <c r="QQR51" s="932"/>
      <c r="QQS51" s="932"/>
      <c r="QQT51" s="932"/>
      <c r="QQU51" s="932"/>
      <c r="QQV51" s="932"/>
      <c r="QQW51" s="932"/>
      <c r="QQX51" s="932"/>
      <c r="QQY51" s="932"/>
      <c r="QQZ51" s="932"/>
      <c r="QRA51" s="932"/>
      <c r="QRB51" s="932"/>
      <c r="QRC51" s="932"/>
      <c r="QRD51" s="932"/>
      <c r="QRE51" s="932"/>
      <c r="QRF51" s="932"/>
      <c r="QRG51" s="932"/>
      <c r="QRH51" s="932"/>
      <c r="QRI51" s="932"/>
      <c r="QRJ51" s="932"/>
      <c r="QRK51" s="932"/>
      <c r="QRL51" s="932"/>
      <c r="QRM51" s="932"/>
      <c r="QRN51" s="932"/>
      <c r="QRO51" s="932"/>
      <c r="QRP51" s="932"/>
      <c r="QRQ51" s="932"/>
      <c r="QRR51" s="932"/>
      <c r="QRS51" s="932"/>
      <c r="QRT51" s="932"/>
      <c r="QRU51" s="932"/>
      <c r="QRV51" s="932"/>
      <c r="QRW51" s="932"/>
      <c r="QRX51" s="932"/>
      <c r="QRY51" s="932"/>
      <c r="QRZ51" s="932"/>
      <c r="QSA51" s="932"/>
      <c r="QSB51" s="932"/>
      <c r="QSC51" s="932"/>
      <c r="QSD51" s="932"/>
      <c r="QSE51" s="932"/>
      <c r="QSF51" s="932"/>
      <c r="QSG51" s="932"/>
      <c r="QSH51" s="932"/>
      <c r="QSI51" s="932"/>
      <c r="QSJ51" s="932"/>
      <c r="QSK51" s="932"/>
      <c r="QSL51" s="932"/>
      <c r="QSM51" s="932"/>
      <c r="QSN51" s="932"/>
      <c r="QSO51" s="932"/>
      <c r="QSP51" s="932"/>
      <c r="QSQ51" s="932"/>
      <c r="QSR51" s="932"/>
      <c r="QSS51" s="932"/>
      <c r="QST51" s="932"/>
      <c r="QSU51" s="932"/>
      <c r="QSV51" s="932"/>
      <c r="QSW51" s="932"/>
      <c r="QSX51" s="932"/>
      <c r="QSY51" s="932"/>
      <c r="QSZ51" s="932"/>
      <c r="QTA51" s="932"/>
      <c r="QTB51" s="932"/>
      <c r="QTC51" s="932"/>
      <c r="QTD51" s="932"/>
      <c r="QTE51" s="932"/>
      <c r="QTF51" s="932"/>
      <c r="QTG51" s="932"/>
      <c r="QTH51" s="932"/>
      <c r="QTI51" s="932"/>
      <c r="QTJ51" s="932"/>
      <c r="QTK51" s="932"/>
      <c r="QTL51" s="932"/>
      <c r="QTM51" s="932"/>
      <c r="QTN51" s="932"/>
      <c r="QTO51" s="932"/>
      <c r="QTP51" s="932"/>
      <c r="QTQ51" s="932"/>
      <c r="QTR51" s="932"/>
      <c r="QTS51" s="932"/>
      <c r="QTT51" s="932"/>
      <c r="QTU51" s="932"/>
      <c r="QTV51" s="932"/>
      <c r="QTW51" s="932"/>
      <c r="QTX51" s="932"/>
      <c r="QTY51" s="932"/>
      <c r="QTZ51" s="932"/>
      <c r="QUA51" s="932"/>
      <c r="QUB51" s="932"/>
      <c r="QUC51" s="932"/>
      <c r="QUD51" s="932"/>
      <c r="QUE51" s="932"/>
      <c r="QUF51" s="932"/>
      <c r="QUG51" s="932"/>
      <c r="QUH51" s="932"/>
      <c r="QUI51" s="932"/>
      <c r="QUJ51" s="932"/>
      <c r="QUK51" s="932"/>
      <c r="QUL51" s="932"/>
      <c r="QUM51" s="932"/>
      <c r="QUN51" s="932"/>
      <c r="QUO51" s="932"/>
      <c r="QUP51" s="932"/>
      <c r="QUQ51" s="932"/>
      <c r="QUR51" s="932"/>
      <c r="QUS51" s="932"/>
      <c r="QUT51" s="932"/>
      <c r="QUU51" s="932"/>
      <c r="QUV51" s="932"/>
      <c r="QUW51" s="932"/>
      <c r="QUX51" s="932"/>
      <c r="QUY51" s="932"/>
      <c r="QUZ51" s="932"/>
      <c r="QVA51" s="932"/>
      <c r="QVB51" s="932"/>
      <c r="QVC51" s="932"/>
      <c r="QVD51" s="932"/>
      <c r="QVE51" s="932"/>
      <c r="QVF51" s="932"/>
      <c r="QVG51" s="932"/>
      <c r="QVH51" s="932"/>
      <c r="QVI51" s="932"/>
      <c r="QVJ51" s="932"/>
      <c r="QVK51" s="932"/>
      <c r="QVL51" s="932"/>
      <c r="QVM51" s="932"/>
      <c r="QVN51" s="932"/>
      <c r="QVO51" s="932"/>
      <c r="QVP51" s="932"/>
      <c r="QVQ51" s="932"/>
      <c r="QVR51" s="932"/>
      <c r="QVS51" s="932"/>
      <c r="QVT51" s="932"/>
      <c r="QVU51" s="932"/>
      <c r="QVV51" s="932"/>
      <c r="QVW51" s="932"/>
      <c r="QVX51" s="932"/>
      <c r="QVY51" s="932"/>
      <c r="QVZ51" s="932"/>
      <c r="QWA51" s="932"/>
      <c r="QWB51" s="932"/>
      <c r="QWC51" s="932"/>
      <c r="QWD51" s="932"/>
      <c r="QWE51" s="932"/>
      <c r="QWF51" s="932"/>
      <c r="QWG51" s="932"/>
      <c r="QWH51" s="932"/>
      <c r="QWI51" s="932"/>
      <c r="QWJ51" s="932"/>
      <c r="QWK51" s="932"/>
      <c r="QWL51" s="932"/>
      <c r="QWM51" s="932"/>
      <c r="QWN51" s="932"/>
      <c r="QWO51" s="932"/>
      <c r="QWP51" s="932"/>
      <c r="QWQ51" s="932"/>
      <c r="QWR51" s="932"/>
      <c r="QWS51" s="932"/>
      <c r="QWT51" s="932"/>
      <c r="QWU51" s="932"/>
      <c r="QWV51" s="932"/>
      <c r="QWW51" s="932"/>
      <c r="QWX51" s="932"/>
      <c r="QWY51" s="932"/>
      <c r="QWZ51" s="932"/>
      <c r="QXA51" s="932"/>
      <c r="QXB51" s="932"/>
      <c r="QXC51" s="932"/>
      <c r="QXD51" s="932"/>
      <c r="QXE51" s="932"/>
      <c r="QXF51" s="932"/>
      <c r="QXG51" s="932"/>
      <c r="QXH51" s="932"/>
      <c r="QXI51" s="932"/>
      <c r="QXJ51" s="932"/>
      <c r="QXK51" s="932"/>
      <c r="QXL51" s="932"/>
      <c r="QXM51" s="932"/>
      <c r="QXN51" s="932"/>
      <c r="QXO51" s="932"/>
      <c r="QXP51" s="932"/>
      <c r="QXQ51" s="932"/>
      <c r="QXR51" s="932"/>
      <c r="QXS51" s="932"/>
      <c r="QXT51" s="932"/>
      <c r="QXU51" s="932"/>
      <c r="QXV51" s="932"/>
      <c r="QXW51" s="932"/>
      <c r="QXX51" s="932"/>
      <c r="QXY51" s="932"/>
      <c r="QXZ51" s="932"/>
      <c r="QYA51" s="932"/>
      <c r="QYB51" s="932"/>
      <c r="QYC51" s="932"/>
      <c r="QYD51" s="932"/>
      <c r="QYE51" s="932"/>
      <c r="QYF51" s="932"/>
      <c r="QYG51" s="932"/>
      <c r="QYH51" s="932"/>
      <c r="QYI51" s="932"/>
      <c r="QYJ51" s="932"/>
      <c r="QYK51" s="932"/>
      <c r="QYL51" s="932"/>
      <c r="QYM51" s="932"/>
      <c r="QYN51" s="932"/>
      <c r="QYO51" s="932"/>
      <c r="QYP51" s="932"/>
      <c r="QYQ51" s="932"/>
      <c r="QYR51" s="932"/>
      <c r="QYS51" s="932"/>
      <c r="QYT51" s="932"/>
      <c r="QYU51" s="932"/>
      <c r="QYV51" s="932"/>
      <c r="QYW51" s="932"/>
      <c r="QYX51" s="932"/>
      <c r="QYY51" s="932"/>
      <c r="QYZ51" s="932"/>
      <c r="QZA51" s="932"/>
      <c r="QZB51" s="932"/>
      <c r="QZC51" s="932"/>
      <c r="QZD51" s="932"/>
      <c r="QZE51" s="932"/>
      <c r="QZF51" s="932"/>
      <c r="QZG51" s="932"/>
      <c r="QZH51" s="932"/>
      <c r="QZI51" s="932"/>
      <c r="QZJ51" s="932"/>
      <c r="QZK51" s="932"/>
      <c r="QZL51" s="932"/>
      <c r="QZM51" s="932"/>
      <c r="QZN51" s="932"/>
      <c r="QZO51" s="932"/>
      <c r="QZP51" s="932"/>
      <c r="QZQ51" s="932"/>
      <c r="QZR51" s="932"/>
      <c r="QZS51" s="932"/>
      <c r="QZT51" s="932"/>
      <c r="QZU51" s="932"/>
      <c r="QZV51" s="932"/>
      <c r="QZW51" s="932"/>
      <c r="QZX51" s="932"/>
      <c r="QZY51" s="932"/>
      <c r="QZZ51" s="932"/>
      <c r="RAA51" s="932"/>
      <c r="RAB51" s="932"/>
      <c r="RAC51" s="932"/>
      <c r="RAD51" s="932"/>
      <c r="RAE51" s="932"/>
      <c r="RAF51" s="932"/>
      <c r="RAG51" s="932"/>
      <c r="RAH51" s="932"/>
      <c r="RAI51" s="932"/>
      <c r="RAJ51" s="932"/>
      <c r="RAK51" s="932"/>
      <c r="RAL51" s="932"/>
      <c r="RAM51" s="932"/>
      <c r="RAN51" s="932"/>
      <c r="RAO51" s="932"/>
      <c r="RAP51" s="932"/>
      <c r="RAQ51" s="932"/>
      <c r="RAR51" s="932"/>
      <c r="RAS51" s="932"/>
      <c r="RAT51" s="932"/>
      <c r="RAU51" s="932"/>
      <c r="RAV51" s="932"/>
      <c r="RAW51" s="932"/>
      <c r="RAX51" s="932"/>
      <c r="RAY51" s="932"/>
      <c r="RAZ51" s="932"/>
      <c r="RBA51" s="932"/>
      <c r="RBB51" s="932"/>
      <c r="RBC51" s="932"/>
      <c r="RBD51" s="932"/>
      <c r="RBE51" s="932"/>
      <c r="RBF51" s="932"/>
      <c r="RBG51" s="932"/>
      <c r="RBH51" s="932"/>
      <c r="RBI51" s="932"/>
      <c r="RBJ51" s="932"/>
      <c r="RBK51" s="932"/>
      <c r="RBL51" s="932"/>
      <c r="RBM51" s="932"/>
      <c r="RBN51" s="932"/>
      <c r="RBO51" s="932"/>
      <c r="RBP51" s="932"/>
      <c r="RBQ51" s="932"/>
      <c r="RBR51" s="932"/>
      <c r="RBS51" s="932"/>
      <c r="RBT51" s="932"/>
      <c r="RBU51" s="932"/>
      <c r="RBV51" s="932"/>
      <c r="RBW51" s="932"/>
      <c r="RBX51" s="932"/>
      <c r="RBY51" s="932"/>
      <c r="RBZ51" s="932"/>
      <c r="RCA51" s="932"/>
      <c r="RCB51" s="932"/>
      <c r="RCC51" s="932"/>
      <c r="RCD51" s="932"/>
      <c r="RCE51" s="932"/>
      <c r="RCF51" s="932"/>
      <c r="RCG51" s="932"/>
      <c r="RCH51" s="932"/>
      <c r="RCI51" s="932"/>
      <c r="RCJ51" s="932"/>
      <c r="RCK51" s="932"/>
      <c r="RCL51" s="932"/>
      <c r="RCM51" s="932"/>
      <c r="RCN51" s="932"/>
      <c r="RCO51" s="932"/>
      <c r="RCP51" s="932"/>
      <c r="RCQ51" s="932"/>
      <c r="RCR51" s="932"/>
      <c r="RCS51" s="932"/>
      <c r="RCT51" s="932"/>
      <c r="RCU51" s="932"/>
      <c r="RCV51" s="932"/>
      <c r="RCW51" s="932"/>
      <c r="RCX51" s="932"/>
      <c r="RCY51" s="932"/>
      <c r="RCZ51" s="932"/>
      <c r="RDA51" s="932"/>
      <c r="RDB51" s="932"/>
      <c r="RDC51" s="932"/>
      <c r="RDD51" s="932"/>
      <c r="RDE51" s="932"/>
      <c r="RDF51" s="932"/>
      <c r="RDG51" s="932"/>
      <c r="RDH51" s="932"/>
      <c r="RDI51" s="932"/>
      <c r="RDJ51" s="932"/>
      <c r="RDK51" s="932"/>
      <c r="RDL51" s="932"/>
      <c r="RDM51" s="932"/>
      <c r="RDN51" s="932"/>
      <c r="RDO51" s="932"/>
      <c r="RDP51" s="932"/>
      <c r="RDQ51" s="932"/>
      <c r="RDR51" s="932"/>
      <c r="RDS51" s="932"/>
      <c r="RDT51" s="932"/>
      <c r="RDU51" s="932"/>
      <c r="RDV51" s="932"/>
      <c r="RDW51" s="932"/>
      <c r="RDX51" s="932"/>
      <c r="RDY51" s="932"/>
      <c r="RDZ51" s="932"/>
      <c r="REA51" s="932"/>
      <c r="REB51" s="932"/>
      <c r="REC51" s="932"/>
      <c r="RED51" s="932"/>
      <c r="REE51" s="932"/>
      <c r="REF51" s="932"/>
      <c r="REG51" s="932"/>
      <c r="REH51" s="932"/>
      <c r="REI51" s="932"/>
      <c r="REJ51" s="932"/>
      <c r="REK51" s="932"/>
      <c r="REL51" s="932"/>
      <c r="REM51" s="932"/>
      <c r="REN51" s="932"/>
      <c r="REO51" s="932"/>
      <c r="REP51" s="932"/>
      <c r="REQ51" s="932"/>
      <c r="RER51" s="932"/>
      <c r="RES51" s="932"/>
      <c r="RET51" s="932"/>
      <c r="REU51" s="932"/>
      <c r="REV51" s="932"/>
      <c r="REW51" s="932"/>
      <c r="REX51" s="932"/>
      <c r="REY51" s="932"/>
      <c r="REZ51" s="932"/>
      <c r="RFA51" s="932"/>
      <c r="RFB51" s="932"/>
      <c r="RFC51" s="932"/>
      <c r="RFD51" s="932"/>
      <c r="RFE51" s="932"/>
      <c r="RFF51" s="932"/>
      <c r="RFG51" s="932"/>
      <c r="RFH51" s="932"/>
      <c r="RFI51" s="932"/>
      <c r="RFJ51" s="932"/>
      <c r="RFK51" s="932"/>
      <c r="RFL51" s="932"/>
      <c r="RFM51" s="932"/>
      <c r="RFN51" s="932"/>
      <c r="RFO51" s="932"/>
      <c r="RFP51" s="932"/>
      <c r="RFQ51" s="932"/>
      <c r="RFR51" s="932"/>
      <c r="RFS51" s="932"/>
      <c r="RFT51" s="932"/>
      <c r="RFU51" s="932"/>
      <c r="RFV51" s="932"/>
      <c r="RFW51" s="932"/>
      <c r="RFX51" s="932"/>
      <c r="RFY51" s="932"/>
      <c r="RFZ51" s="932"/>
      <c r="RGA51" s="932"/>
      <c r="RGB51" s="932"/>
      <c r="RGC51" s="932"/>
      <c r="RGD51" s="932"/>
      <c r="RGE51" s="932"/>
      <c r="RGF51" s="932"/>
      <c r="RGG51" s="932"/>
      <c r="RGH51" s="932"/>
      <c r="RGI51" s="932"/>
      <c r="RGJ51" s="932"/>
      <c r="RGK51" s="932"/>
      <c r="RGL51" s="932"/>
      <c r="RGM51" s="932"/>
      <c r="RGN51" s="932"/>
      <c r="RGO51" s="932"/>
      <c r="RGP51" s="932"/>
      <c r="RGQ51" s="932"/>
      <c r="RGR51" s="932"/>
      <c r="RGS51" s="932"/>
      <c r="RGT51" s="932"/>
      <c r="RGU51" s="932"/>
      <c r="RGV51" s="932"/>
      <c r="RGW51" s="932"/>
      <c r="RGX51" s="932"/>
      <c r="RGY51" s="932"/>
      <c r="RGZ51" s="932"/>
      <c r="RHA51" s="932"/>
      <c r="RHB51" s="932"/>
      <c r="RHC51" s="932"/>
      <c r="RHD51" s="932"/>
      <c r="RHE51" s="932"/>
      <c r="RHF51" s="932"/>
      <c r="RHG51" s="932"/>
      <c r="RHH51" s="932"/>
      <c r="RHI51" s="932"/>
      <c r="RHJ51" s="932"/>
      <c r="RHK51" s="932"/>
      <c r="RHL51" s="932"/>
      <c r="RHM51" s="932"/>
      <c r="RHN51" s="932"/>
      <c r="RHO51" s="932"/>
      <c r="RHP51" s="932"/>
      <c r="RHQ51" s="932"/>
      <c r="RHR51" s="932"/>
      <c r="RHS51" s="932"/>
      <c r="RHT51" s="932"/>
      <c r="RHU51" s="932"/>
      <c r="RHV51" s="932"/>
      <c r="RHW51" s="932"/>
      <c r="RHX51" s="932"/>
      <c r="RHY51" s="932"/>
      <c r="RHZ51" s="932"/>
      <c r="RIA51" s="932"/>
      <c r="RIB51" s="932"/>
      <c r="RIC51" s="932"/>
      <c r="RID51" s="932"/>
      <c r="RIE51" s="932"/>
      <c r="RIF51" s="932"/>
      <c r="RIG51" s="932"/>
      <c r="RIH51" s="932"/>
      <c r="RII51" s="932"/>
      <c r="RIJ51" s="932"/>
      <c r="RIK51" s="932"/>
      <c r="RIL51" s="932"/>
      <c r="RIM51" s="932"/>
      <c r="RIN51" s="932"/>
      <c r="RIO51" s="932"/>
      <c r="RIP51" s="932"/>
      <c r="RIQ51" s="932"/>
      <c r="RIR51" s="932"/>
      <c r="RIS51" s="932"/>
      <c r="RIT51" s="932"/>
      <c r="RIU51" s="932"/>
      <c r="RIV51" s="932"/>
      <c r="RIW51" s="932"/>
      <c r="RIX51" s="932"/>
      <c r="RIY51" s="932"/>
      <c r="RIZ51" s="932"/>
      <c r="RJA51" s="932"/>
      <c r="RJB51" s="932"/>
      <c r="RJC51" s="932"/>
      <c r="RJD51" s="932"/>
      <c r="RJE51" s="932"/>
      <c r="RJF51" s="932"/>
      <c r="RJG51" s="932"/>
      <c r="RJH51" s="932"/>
      <c r="RJI51" s="932"/>
      <c r="RJJ51" s="932"/>
      <c r="RJK51" s="932"/>
      <c r="RJL51" s="932"/>
      <c r="RJM51" s="932"/>
      <c r="RJN51" s="932"/>
      <c r="RJO51" s="932"/>
      <c r="RJP51" s="932"/>
      <c r="RJQ51" s="932"/>
      <c r="RJR51" s="932"/>
      <c r="RJS51" s="932"/>
      <c r="RJT51" s="932"/>
      <c r="RJU51" s="932"/>
      <c r="RJV51" s="932"/>
      <c r="RJW51" s="932"/>
      <c r="RJX51" s="932"/>
      <c r="RJY51" s="932"/>
      <c r="RJZ51" s="932"/>
      <c r="RKA51" s="932"/>
      <c r="RKB51" s="932"/>
      <c r="RKC51" s="932"/>
      <c r="RKD51" s="932"/>
      <c r="RKE51" s="932"/>
      <c r="RKF51" s="932"/>
      <c r="RKG51" s="932"/>
      <c r="RKH51" s="932"/>
      <c r="RKI51" s="932"/>
      <c r="RKJ51" s="932"/>
      <c r="RKK51" s="932"/>
      <c r="RKL51" s="932"/>
      <c r="RKM51" s="932"/>
      <c r="RKN51" s="932"/>
      <c r="RKO51" s="932"/>
      <c r="RKP51" s="932"/>
      <c r="RKQ51" s="932"/>
      <c r="RKR51" s="932"/>
      <c r="RKS51" s="932"/>
      <c r="RKT51" s="932"/>
      <c r="RKU51" s="932"/>
      <c r="RKV51" s="932"/>
      <c r="RKW51" s="932"/>
      <c r="RKX51" s="932"/>
      <c r="RKY51" s="932"/>
      <c r="RKZ51" s="932"/>
      <c r="RLA51" s="932"/>
      <c r="RLB51" s="932"/>
      <c r="RLC51" s="932"/>
      <c r="RLD51" s="932"/>
      <c r="RLE51" s="932"/>
      <c r="RLF51" s="932"/>
      <c r="RLG51" s="932"/>
      <c r="RLH51" s="932"/>
      <c r="RLI51" s="932"/>
      <c r="RLJ51" s="932"/>
      <c r="RLK51" s="932"/>
      <c r="RLL51" s="932"/>
      <c r="RLM51" s="932"/>
      <c r="RLN51" s="932"/>
      <c r="RLO51" s="932"/>
      <c r="RLP51" s="932"/>
      <c r="RLQ51" s="932"/>
      <c r="RLR51" s="932"/>
      <c r="RLS51" s="932"/>
      <c r="RLT51" s="932"/>
      <c r="RLU51" s="932"/>
      <c r="RLV51" s="932"/>
      <c r="RLW51" s="932"/>
      <c r="RLX51" s="932"/>
      <c r="RLY51" s="932"/>
      <c r="RLZ51" s="932"/>
      <c r="RMA51" s="932"/>
      <c r="RMB51" s="932"/>
      <c r="RMC51" s="932"/>
      <c r="RMD51" s="932"/>
      <c r="RME51" s="932"/>
      <c r="RMF51" s="932"/>
      <c r="RMG51" s="932"/>
      <c r="RMH51" s="932"/>
      <c r="RMI51" s="932"/>
      <c r="RMJ51" s="932"/>
      <c r="RMK51" s="932"/>
      <c r="RML51" s="932"/>
      <c r="RMM51" s="932"/>
      <c r="RMN51" s="932"/>
      <c r="RMO51" s="932"/>
      <c r="RMP51" s="932"/>
      <c r="RMQ51" s="932"/>
      <c r="RMR51" s="932"/>
      <c r="RMS51" s="932"/>
      <c r="RMT51" s="932"/>
      <c r="RMU51" s="932"/>
      <c r="RMV51" s="932"/>
      <c r="RMW51" s="932"/>
      <c r="RMX51" s="932"/>
      <c r="RMY51" s="932"/>
      <c r="RMZ51" s="932"/>
      <c r="RNA51" s="932"/>
      <c r="RNB51" s="932"/>
      <c r="RNC51" s="932"/>
      <c r="RND51" s="932"/>
      <c r="RNE51" s="932"/>
      <c r="RNF51" s="932"/>
      <c r="RNG51" s="932"/>
      <c r="RNH51" s="932"/>
      <c r="RNI51" s="932"/>
      <c r="RNJ51" s="932"/>
      <c r="RNK51" s="932"/>
      <c r="RNL51" s="932"/>
      <c r="RNM51" s="932"/>
      <c r="RNN51" s="932"/>
      <c r="RNO51" s="932"/>
      <c r="RNP51" s="932"/>
      <c r="RNQ51" s="932"/>
      <c r="RNR51" s="932"/>
      <c r="RNS51" s="932"/>
      <c r="RNT51" s="932"/>
      <c r="RNU51" s="932"/>
      <c r="RNV51" s="932"/>
      <c r="RNW51" s="932"/>
      <c r="RNX51" s="932"/>
      <c r="RNY51" s="932"/>
      <c r="RNZ51" s="932"/>
      <c r="ROA51" s="932"/>
      <c r="ROB51" s="932"/>
      <c r="ROC51" s="932"/>
      <c r="ROD51" s="932"/>
      <c r="ROE51" s="932"/>
      <c r="ROF51" s="932"/>
      <c r="ROG51" s="932"/>
      <c r="ROH51" s="932"/>
      <c r="ROI51" s="932"/>
      <c r="ROJ51" s="932"/>
      <c r="ROK51" s="932"/>
      <c r="ROL51" s="932"/>
      <c r="ROM51" s="932"/>
      <c r="RON51" s="932"/>
      <c r="ROO51" s="932"/>
      <c r="ROP51" s="932"/>
      <c r="ROQ51" s="932"/>
      <c r="ROR51" s="932"/>
      <c r="ROS51" s="932"/>
      <c r="ROT51" s="932"/>
      <c r="ROU51" s="932"/>
      <c r="ROV51" s="932"/>
      <c r="ROW51" s="932"/>
      <c r="ROX51" s="932"/>
      <c r="ROY51" s="932"/>
      <c r="ROZ51" s="932"/>
      <c r="RPA51" s="932"/>
      <c r="RPB51" s="932"/>
      <c r="RPC51" s="932"/>
      <c r="RPD51" s="932"/>
      <c r="RPE51" s="932"/>
      <c r="RPF51" s="932"/>
      <c r="RPG51" s="932"/>
      <c r="RPH51" s="932"/>
      <c r="RPI51" s="932"/>
      <c r="RPJ51" s="932"/>
      <c r="RPK51" s="932"/>
      <c r="RPL51" s="932"/>
      <c r="RPM51" s="932"/>
      <c r="RPN51" s="932"/>
      <c r="RPO51" s="932"/>
      <c r="RPP51" s="932"/>
      <c r="RPQ51" s="932"/>
      <c r="RPR51" s="932"/>
      <c r="RPS51" s="932"/>
      <c r="RPT51" s="932"/>
      <c r="RPU51" s="932"/>
      <c r="RPV51" s="932"/>
      <c r="RPW51" s="932"/>
      <c r="RPX51" s="932"/>
      <c r="RPY51" s="932"/>
      <c r="RPZ51" s="932"/>
      <c r="RQA51" s="932"/>
      <c r="RQB51" s="932"/>
      <c r="RQC51" s="932"/>
      <c r="RQD51" s="932"/>
      <c r="RQE51" s="932"/>
      <c r="RQF51" s="932"/>
      <c r="RQG51" s="932"/>
      <c r="RQH51" s="932"/>
      <c r="RQI51" s="932"/>
      <c r="RQJ51" s="932"/>
      <c r="RQK51" s="932"/>
      <c r="RQL51" s="932"/>
      <c r="RQM51" s="932"/>
      <c r="RQN51" s="932"/>
      <c r="RQO51" s="932"/>
      <c r="RQP51" s="932"/>
      <c r="RQQ51" s="932"/>
      <c r="RQR51" s="932"/>
      <c r="RQS51" s="932"/>
      <c r="RQT51" s="932"/>
      <c r="RQU51" s="932"/>
      <c r="RQV51" s="932"/>
      <c r="RQW51" s="932"/>
      <c r="RQX51" s="932"/>
      <c r="RQY51" s="932"/>
      <c r="RQZ51" s="932"/>
      <c r="RRA51" s="932"/>
      <c r="RRB51" s="932"/>
      <c r="RRC51" s="932"/>
      <c r="RRD51" s="932"/>
      <c r="RRE51" s="932"/>
      <c r="RRF51" s="932"/>
      <c r="RRG51" s="932"/>
      <c r="RRH51" s="932"/>
      <c r="RRI51" s="932"/>
      <c r="RRJ51" s="932"/>
      <c r="RRK51" s="932"/>
      <c r="RRL51" s="932"/>
      <c r="RRM51" s="932"/>
      <c r="RRN51" s="932"/>
      <c r="RRO51" s="932"/>
      <c r="RRP51" s="932"/>
      <c r="RRQ51" s="932"/>
      <c r="RRR51" s="932"/>
      <c r="RRS51" s="932"/>
      <c r="RRT51" s="932"/>
      <c r="RRU51" s="932"/>
      <c r="RRV51" s="932"/>
      <c r="RRW51" s="932"/>
      <c r="RRX51" s="932"/>
      <c r="RRY51" s="932"/>
      <c r="RRZ51" s="932"/>
      <c r="RSA51" s="932"/>
      <c r="RSB51" s="932"/>
      <c r="RSC51" s="932"/>
      <c r="RSD51" s="932"/>
      <c r="RSE51" s="932"/>
      <c r="RSF51" s="932"/>
      <c r="RSG51" s="932"/>
      <c r="RSH51" s="932"/>
      <c r="RSI51" s="932"/>
      <c r="RSJ51" s="932"/>
      <c r="RSK51" s="932"/>
      <c r="RSL51" s="932"/>
      <c r="RSM51" s="932"/>
      <c r="RSN51" s="932"/>
      <c r="RSO51" s="932"/>
      <c r="RSP51" s="932"/>
      <c r="RSQ51" s="932"/>
      <c r="RSR51" s="932"/>
      <c r="RSS51" s="932"/>
      <c r="RST51" s="932"/>
      <c r="RSU51" s="932"/>
      <c r="RSV51" s="932"/>
      <c r="RSW51" s="932"/>
      <c r="RSX51" s="932"/>
      <c r="RSY51" s="932"/>
      <c r="RSZ51" s="932"/>
      <c r="RTA51" s="932"/>
      <c r="RTB51" s="932"/>
      <c r="RTC51" s="932"/>
      <c r="RTD51" s="932"/>
      <c r="RTE51" s="932"/>
      <c r="RTF51" s="932"/>
      <c r="RTG51" s="932"/>
      <c r="RTH51" s="932"/>
      <c r="RTI51" s="932"/>
      <c r="RTJ51" s="932"/>
      <c r="RTK51" s="932"/>
      <c r="RTL51" s="932"/>
      <c r="RTM51" s="932"/>
      <c r="RTN51" s="932"/>
      <c r="RTO51" s="932"/>
      <c r="RTP51" s="932"/>
      <c r="RTQ51" s="932"/>
      <c r="RTR51" s="932"/>
      <c r="RTS51" s="932"/>
      <c r="RTT51" s="932"/>
      <c r="RTU51" s="932"/>
      <c r="RTV51" s="932"/>
      <c r="RTW51" s="932"/>
      <c r="RTX51" s="932"/>
      <c r="RTY51" s="932"/>
      <c r="RTZ51" s="932"/>
      <c r="RUA51" s="932"/>
      <c r="RUB51" s="932"/>
      <c r="RUC51" s="932"/>
      <c r="RUD51" s="932"/>
      <c r="RUE51" s="932"/>
      <c r="RUF51" s="932"/>
      <c r="RUG51" s="932"/>
      <c r="RUH51" s="932"/>
      <c r="RUI51" s="932"/>
      <c r="RUJ51" s="932"/>
      <c r="RUK51" s="932"/>
      <c r="RUL51" s="932"/>
      <c r="RUM51" s="932"/>
      <c r="RUN51" s="932"/>
      <c r="RUO51" s="932"/>
      <c r="RUP51" s="932"/>
      <c r="RUQ51" s="932"/>
      <c r="RUR51" s="932"/>
      <c r="RUS51" s="932"/>
      <c r="RUT51" s="932"/>
      <c r="RUU51" s="932"/>
      <c r="RUV51" s="932"/>
      <c r="RUW51" s="932"/>
      <c r="RUX51" s="932"/>
      <c r="RUY51" s="932"/>
      <c r="RUZ51" s="932"/>
      <c r="RVA51" s="932"/>
      <c r="RVB51" s="932"/>
      <c r="RVC51" s="932"/>
      <c r="RVD51" s="932"/>
      <c r="RVE51" s="932"/>
      <c r="RVF51" s="932"/>
      <c r="RVG51" s="932"/>
      <c r="RVH51" s="932"/>
      <c r="RVI51" s="932"/>
      <c r="RVJ51" s="932"/>
      <c r="RVK51" s="932"/>
      <c r="RVL51" s="932"/>
      <c r="RVM51" s="932"/>
      <c r="RVN51" s="932"/>
      <c r="RVO51" s="932"/>
      <c r="RVP51" s="932"/>
      <c r="RVQ51" s="932"/>
      <c r="RVR51" s="932"/>
      <c r="RVS51" s="932"/>
      <c r="RVT51" s="932"/>
      <c r="RVU51" s="932"/>
      <c r="RVV51" s="932"/>
      <c r="RVW51" s="932"/>
      <c r="RVX51" s="932"/>
      <c r="RVY51" s="932"/>
      <c r="RVZ51" s="932"/>
      <c r="RWA51" s="932"/>
      <c r="RWB51" s="932"/>
      <c r="RWC51" s="932"/>
      <c r="RWD51" s="932"/>
      <c r="RWE51" s="932"/>
      <c r="RWF51" s="932"/>
      <c r="RWG51" s="932"/>
      <c r="RWH51" s="932"/>
      <c r="RWI51" s="932"/>
      <c r="RWJ51" s="932"/>
      <c r="RWK51" s="932"/>
      <c r="RWL51" s="932"/>
      <c r="RWM51" s="932"/>
      <c r="RWN51" s="932"/>
      <c r="RWO51" s="932"/>
      <c r="RWP51" s="932"/>
      <c r="RWQ51" s="932"/>
      <c r="RWR51" s="932"/>
      <c r="RWS51" s="932"/>
      <c r="RWT51" s="932"/>
      <c r="RWU51" s="932"/>
      <c r="RWV51" s="932"/>
      <c r="RWW51" s="932"/>
      <c r="RWX51" s="932"/>
      <c r="RWY51" s="932"/>
      <c r="RWZ51" s="932"/>
      <c r="RXA51" s="932"/>
      <c r="RXB51" s="932"/>
      <c r="RXC51" s="932"/>
      <c r="RXD51" s="932"/>
      <c r="RXE51" s="932"/>
      <c r="RXF51" s="932"/>
      <c r="RXG51" s="932"/>
      <c r="RXH51" s="932"/>
      <c r="RXI51" s="932"/>
      <c r="RXJ51" s="932"/>
      <c r="RXK51" s="932"/>
      <c r="RXL51" s="932"/>
      <c r="RXM51" s="932"/>
      <c r="RXN51" s="932"/>
      <c r="RXO51" s="932"/>
      <c r="RXP51" s="932"/>
      <c r="RXQ51" s="932"/>
      <c r="RXR51" s="932"/>
      <c r="RXS51" s="932"/>
      <c r="RXT51" s="932"/>
      <c r="RXU51" s="932"/>
      <c r="RXV51" s="932"/>
      <c r="RXW51" s="932"/>
      <c r="RXX51" s="932"/>
      <c r="RXY51" s="932"/>
      <c r="RXZ51" s="932"/>
      <c r="RYA51" s="932"/>
      <c r="RYB51" s="932"/>
      <c r="RYC51" s="932"/>
      <c r="RYD51" s="932"/>
      <c r="RYE51" s="932"/>
      <c r="RYF51" s="932"/>
      <c r="RYG51" s="932"/>
      <c r="RYH51" s="932"/>
      <c r="RYI51" s="932"/>
      <c r="RYJ51" s="932"/>
      <c r="RYK51" s="932"/>
      <c r="RYL51" s="932"/>
      <c r="RYM51" s="932"/>
      <c r="RYN51" s="932"/>
      <c r="RYO51" s="932"/>
      <c r="RYP51" s="932"/>
      <c r="RYQ51" s="932"/>
      <c r="RYR51" s="932"/>
      <c r="RYS51" s="932"/>
      <c r="RYT51" s="932"/>
      <c r="RYU51" s="932"/>
      <c r="RYV51" s="932"/>
      <c r="RYW51" s="932"/>
      <c r="RYX51" s="932"/>
      <c r="RYY51" s="932"/>
      <c r="RYZ51" s="932"/>
      <c r="RZA51" s="932"/>
      <c r="RZB51" s="932"/>
      <c r="RZC51" s="932"/>
      <c r="RZD51" s="932"/>
      <c r="RZE51" s="932"/>
      <c r="RZF51" s="932"/>
      <c r="RZG51" s="932"/>
      <c r="RZH51" s="932"/>
      <c r="RZI51" s="932"/>
      <c r="RZJ51" s="932"/>
      <c r="RZK51" s="932"/>
      <c r="RZL51" s="932"/>
      <c r="RZM51" s="932"/>
      <c r="RZN51" s="932"/>
      <c r="RZO51" s="932"/>
      <c r="RZP51" s="932"/>
      <c r="RZQ51" s="932"/>
      <c r="RZR51" s="932"/>
      <c r="RZS51" s="932"/>
      <c r="RZT51" s="932"/>
      <c r="RZU51" s="932"/>
      <c r="RZV51" s="932"/>
      <c r="RZW51" s="932"/>
      <c r="RZX51" s="932"/>
      <c r="RZY51" s="932"/>
      <c r="RZZ51" s="932"/>
      <c r="SAA51" s="932"/>
      <c r="SAB51" s="932"/>
      <c r="SAC51" s="932"/>
      <c r="SAD51" s="932"/>
      <c r="SAE51" s="932"/>
      <c r="SAF51" s="932"/>
      <c r="SAG51" s="932"/>
      <c r="SAH51" s="932"/>
      <c r="SAI51" s="932"/>
      <c r="SAJ51" s="932"/>
      <c r="SAK51" s="932"/>
      <c r="SAL51" s="932"/>
      <c r="SAM51" s="932"/>
      <c r="SAN51" s="932"/>
      <c r="SAO51" s="932"/>
      <c r="SAP51" s="932"/>
      <c r="SAQ51" s="932"/>
      <c r="SAR51" s="932"/>
      <c r="SAS51" s="932"/>
      <c r="SAT51" s="932"/>
      <c r="SAU51" s="932"/>
      <c r="SAV51" s="932"/>
      <c r="SAW51" s="932"/>
      <c r="SAX51" s="932"/>
      <c r="SAY51" s="932"/>
      <c r="SAZ51" s="932"/>
      <c r="SBA51" s="932"/>
      <c r="SBB51" s="932"/>
      <c r="SBC51" s="932"/>
      <c r="SBD51" s="932"/>
      <c r="SBE51" s="932"/>
      <c r="SBF51" s="932"/>
      <c r="SBG51" s="932"/>
      <c r="SBH51" s="932"/>
      <c r="SBI51" s="932"/>
      <c r="SBJ51" s="932"/>
      <c r="SBK51" s="932"/>
      <c r="SBL51" s="932"/>
      <c r="SBM51" s="932"/>
      <c r="SBN51" s="932"/>
      <c r="SBO51" s="932"/>
      <c r="SBP51" s="932"/>
      <c r="SBQ51" s="932"/>
      <c r="SBR51" s="932"/>
      <c r="SBS51" s="932"/>
      <c r="SBT51" s="932"/>
      <c r="SBU51" s="932"/>
      <c r="SBV51" s="932"/>
      <c r="SBW51" s="932"/>
      <c r="SBX51" s="932"/>
      <c r="SBY51" s="932"/>
      <c r="SBZ51" s="932"/>
      <c r="SCA51" s="932"/>
      <c r="SCB51" s="932"/>
      <c r="SCC51" s="932"/>
      <c r="SCD51" s="932"/>
      <c r="SCE51" s="932"/>
      <c r="SCF51" s="932"/>
      <c r="SCG51" s="932"/>
      <c r="SCH51" s="932"/>
      <c r="SCI51" s="932"/>
      <c r="SCJ51" s="932"/>
      <c r="SCK51" s="932"/>
      <c r="SCL51" s="932"/>
      <c r="SCM51" s="932"/>
      <c r="SCN51" s="932"/>
      <c r="SCO51" s="932"/>
      <c r="SCP51" s="932"/>
      <c r="SCQ51" s="932"/>
      <c r="SCR51" s="932"/>
      <c r="SCS51" s="932"/>
      <c r="SCT51" s="932"/>
      <c r="SCU51" s="932"/>
      <c r="SCV51" s="932"/>
      <c r="SCW51" s="932"/>
      <c r="SCX51" s="932"/>
      <c r="SCY51" s="932"/>
      <c r="SCZ51" s="932"/>
      <c r="SDA51" s="932"/>
      <c r="SDB51" s="932"/>
      <c r="SDC51" s="932"/>
      <c r="SDD51" s="932"/>
      <c r="SDE51" s="932"/>
      <c r="SDF51" s="932"/>
      <c r="SDG51" s="932"/>
      <c r="SDH51" s="932"/>
      <c r="SDI51" s="932"/>
      <c r="SDJ51" s="932"/>
      <c r="SDK51" s="932"/>
      <c r="SDL51" s="932"/>
      <c r="SDM51" s="932"/>
      <c r="SDN51" s="932"/>
      <c r="SDO51" s="932"/>
      <c r="SDP51" s="932"/>
      <c r="SDQ51" s="932"/>
      <c r="SDR51" s="932"/>
      <c r="SDS51" s="932"/>
      <c r="SDT51" s="932"/>
      <c r="SDU51" s="932"/>
      <c r="SDV51" s="932"/>
      <c r="SDW51" s="932"/>
      <c r="SDX51" s="932"/>
      <c r="SDY51" s="932"/>
      <c r="SDZ51" s="932"/>
      <c r="SEA51" s="932"/>
      <c r="SEB51" s="932"/>
      <c r="SEC51" s="932"/>
      <c r="SED51" s="932"/>
      <c r="SEE51" s="932"/>
      <c r="SEF51" s="932"/>
      <c r="SEG51" s="932"/>
      <c r="SEH51" s="932"/>
      <c r="SEI51" s="932"/>
      <c r="SEJ51" s="932"/>
      <c r="SEK51" s="932"/>
      <c r="SEL51" s="932"/>
      <c r="SEM51" s="932"/>
      <c r="SEN51" s="932"/>
      <c r="SEO51" s="932"/>
      <c r="SEP51" s="932"/>
      <c r="SEQ51" s="932"/>
      <c r="SER51" s="932"/>
      <c r="SES51" s="932"/>
      <c r="SET51" s="932"/>
      <c r="SEU51" s="932"/>
      <c r="SEV51" s="932"/>
      <c r="SEW51" s="932"/>
      <c r="SEX51" s="932"/>
      <c r="SEY51" s="932"/>
      <c r="SEZ51" s="932"/>
      <c r="SFA51" s="932"/>
      <c r="SFB51" s="932"/>
      <c r="SFC51" s="932"/>
      <c r="SFD51" s="932"/>
      <c r="SFE51" s="932"/>
      <c r="SFF51" s="932"/>
      <c r="SFG51" s="932"/>
      <c r="SFH51" s="932"/>
      <c r="SFI51" s="932"/>
      <c r="SFJ51" s="932"/>
      <c r="SFK51" s="932"/>
      <c r="SFL51" s="932"/>
      <c r="SFM51" s="932"/>
      <c r="SFN51" s="932"/>
      <c r="SFO51" s="932"/>
      <c r="SFP51" s="932"/>
      <c r="SFQ51" s="932"/>
      <c r="SFR51" s="932"/>
      <c r="SFS51" s="932"/>
      <c r="SFT51" s="932"/>
      <c r="SFU51" s="932"/>
      <c r="SFV51" s="932"/>
      <c r="SFW51" s="932"/>
      <c r="SFX51" s="932"/>
      <c r="SFY51" s="932"/>
      <c r="SFZ51" s="932"/>
      <c r="SGA51" s="932"/>
      <c r="SGB51" s="932"/>
      <c r="SGC51" s="932"/>
      <c r="SGD51" s="932"/>
      <c r="SGE51" s="932"/>
      <c r="SGF51" s="932"/>
      <c r="SGG51" s="932"/>
      <c r="SGH51" s="932"/>
      <c r="SGI51" s="932"/>
      <c r="SGJ51" s="932"/>
      <c r="SGK51" s="932"/>
      <c r="SGL51" s="932"/>
      <c r="SGM51" s="932"/>
      <c r="SGN51" s="932"/>
      <c r="SGO51" s="932"/>
      <c r="SGP51" s="932"/>
      <c r="SGQ51" s="932"/>
      <c r="SGR51" s="932"/>
      <c r="SGS51" s="932"/>
      <c r="SGT51" s="932"/>
      <c r="SGU51" s="932"/>
      <c r="SGV51" s="932"/>
      <c r="SGW51" s="932"/>
      <c r="SGX51" s="932"/>
      <c r="SGY51" s="932"/>
      <c r="SGZ51" s="932"/>
      <c r="SHA51" s="932"/>
      <c r="SHB51" s="932"/>
      <c r="SHC51" s="932"/>
      <c r="SHD51" s="932"/>
      <c r="SHE51" s="932"/>
      <c r="SHF51" s="932"/>
      <c r="SHG51" s="932"/>
      <c r="SHH51" s="932"/>
      <c r="SHI51" s="932"/>
      <c r="SHJ51" s="932"/>
      <c r="SHK51" s="932"/>
      <c r="SHL51" s="932"/>
      <c r="SHM51" s="932"/>
      <c r="SHN51" s="932"/>
      <c r="SHO51" s="932"/>
      <c r="SHP51" s="932"/>
      <c r="SHQ51" s="932"/>
      <c r="SHR51" s="932"/>
      <c r="SHS51" s="932"/>
      <c r="SHT51" s="932"/>
      <c r="SHU51" s="932"/>
      <c r="SHV51" s="932"/>
      <c r="SHW51" s="932"/>
      <c r="SHX51" s="932"/>
      <c r="SHY51" s="932"/>
      <c r="SHZ51" s="932"/>
      <c r="SIA51" s="932"/>
      <c r="SIB51" s="932"/>
      <c r="SIC51" s="932"/>
      <c r="SID51" s="932"/>
      <c r="SIE51" s="932"/>
      <c r="SIF51" s="932"/>
      <c r="SIG51" s="932"/>
      <c r="SIH51" s="932"/>
      <c r="SII51" s="932"/>
      <c r="SIJ51" s="932"/>
      <c r="SIK51" s="932"/>
      <c r="SIL51" s="932"/>
      <c r="SIM51" s="932"/>
      <c r="SIN51" s="932"/>
      <c r="SIO51" s="932"/>
      <c r="SIP51" s="932"/>
      <c r="SIQ51" s="932"/>
      <c r="SIR51" s="932"/>
      <c r="SIS51" s="932"/>
      <c r="SIT51" s="932"/>
      <c r="SIU51" s="932"/>
      <c r="SIV51" s="932"/>
      <c r="SIW51" s="932"/>
      <c r="SIX51" s="932"/>
      <c r="SIY51" s="932"/>
      <c r="SIZ51" s="932"/>
      <c r="SJA51" s="932"/>
      <c r="SJB51" s="932"/>
      <c r="SJC51" s="932"/>
      <c r="SJD51" s="932"/>
      <c r="SJE51" s="932"/>
      <c r="SJF51" s="932"/>
      <c r="SJG51" s="932"/>
      <c r="SJH51" s="932"/>
      <c r="SJI51" s="932"/>
      <c r="SJJ51" s="932"/>
      <c r="SJK51" s="932"/>
      <c r="SJL51" s="932"/>
      <c r="SJM51" s="932"/>
      <c r="SJN51" s="932"/>
      <c r="SJO51" s="932"/>
      <c r="SJP51" s="932"/>
      <c r="SJQ51" s="932"/>
      <c r="SJR51" s="932"/>
      <c r="SJS51" s="932"/>
      <c r="SJT51" s="932"/>
      <c r="SJU51" s="932"/>
      <c r="SJV51" s="932"/>
      <c r="SJW51" s="932"/>
      <c r="SJX51" s="932"/>
      <c r="SJY51" s="932"/>
      <c r="SJZ51" s="932"/>
      <c r="SKA51" s="932"/>
      <c r="SKB51" s="932"/>
      <c r="SKC51" s="932"/>
      <c r="SKD51" s="932"/>
      <c r="SKE51" s="932"/>
      <c r="SKF51" s="932"/>
      <c r="SKG51" s="932"/>
      <c r="SKH51" s="932"/>
      <c r="SKI51" s="932"/>
      <c r="SKJ51" s="932"/>
      <c r="SKK51" s="932"/>
      <c r="SKL51" s="932"/>
      <c r="SKM51" s="932"/>
      <c r="SKN51" s="932"/>
      <c r="SKO51" s="932"/>
      <c r="SKP51" s="932"/>
      <c r="SKQ51" s="932"/>
      <c r="SKR51" s="932"/>
      <c r="SKS51" s="932"/>
      <c r="SKT51" s="932"/>
      <c r="SKU51" s="932"/>
      <c r="SKV51" s="932"/>
      <c r="SKW51" s="932"/>
      <c r="SKX51" s="932"/>
      <c r="SKY51" s="932"/>
      <c r="SKZ51" s="932"/>
      <c r="SLA51" s="932"/>
      <c r="SLB51" s="932"/>
      <c r="SLC51" s="932"/>
      <c r="SLD51" s="932"/>
      <c r="SLE51" s="932"/>
      <c r="SLF51" s="932"/>
      <c r="SLG51" s="932"/>
      <c r="SLH51" s="932"/>
      <c r="SLI51" s="932"/>
      <c r="SLJ51" s="932"/>
      <c r="SLK51" s="932"/>
      <c r="SLL51" s="932"/>
      <c r="SLM51" s="932"/>
      <c r="SLN51" s="932"/>
      <c r="SLO51" s="932"/>
      <c r="SLP51" s="932"/>
      <c r="SLQ51" s="932"/>
      <c r="SLR51" s="932"/>
      <c r="SLS51" s="932"/>
      <c r="SLT51" s="932"/>
      <c r="SLU51" s="932"/>
      <c r="SLV51" s="932"/>
      <c r="SLW51" s="932"/>
      <c r="SLX51" s="932"/>
      <c r="SLY51" s="932"/>
      <c r="SLZ51" s="932"/>
      <c r="SMA51" s="932"/>
      <c r="SMB51" s="932"/>
      <c r="SMC51" s="932"/>
      <c r="SMD51" s="932"/>
      <c r="SME51" s="932"/>
      <c r="SMF51" s="932"/>
      <c r="SMG51" s="932"/>
      <c r="SMH51" s="932"/>
      <c r="SMI51" s="932"/>
      <c r="SMJ51" s="932"/>
      <c r="SMK51" s="932"/>
      <c r="SML51" s="932"/>
      <c r="SMM51" s="932"/>
      <c r="SMN51" s="932"/>
      <c r="SMO51" s="932"/>
      <c r="SMP51" s="932"/>
      <c r="SMQ51" s="932"/>
      <c r="SMR51" s="932"/>
      <c r="SMS51" s="932"/>
      <c r="SMT51" s="932"/>
      <c r="SMU51" s="932"/>
      <c r="SMV51" s="932"/>
      <c r="SMW51" s="932"/>
      <c r="SMX51" s="932"/>
      <c r="SMY51" s="932"/>
      <c r="SMZ51" s="932"/>
      <c r="SNA51" s="932"/>
      <c r="SNB51" s="932"/>
      <c r="SNC51" s="932"/>
      <c r="SND51" s="932"/>
      <c r="SNE51" s="932"/>
      <c r="SNF51" s="932"/>
      <c r="SNG51" s="932"/>
      <c r="SNH51" s="932"/>
      <c r="SNI51" s="932"/>
      <c r="SNJ51" s="932"/>
      <c r="SNK51" s="932"/>
      <c r="SNL51" s="932"/>
      <c r="SNM51" s="932"/>
      <c r="SNN51" s="932"/>
      <c r="SNO51" s="932"/>
      <c r="SNP51" s="932"/>
      <c r="SNQ51" s="932"/>
      <c r="SNR51" s="932"/>
      <c r="SNS51" s="932"/>
      <c r="SNT51" s="932"/>
      <c r="SNU51" s="932"/>
      <c r="SNV51" s="932"/>
      <c r="SNW51" s="932"/>
      <c r="SNX51" s="932"/>
      <c r="SNY51" s="932"/>
      <c r="SNZ51" s="932"/>
      <c r="SOA51" s="932"/>
      <c r="SOB51" s="932"/>
      <c r="SOC51" s="932"/>
      <c r="SOD51" s="932"/>
      <c r="SOE51" s="932"/>
      <c r="SOF51" s="932"/>
      <c r="SOG51" s="932"/>
      <c r="SOH51" s="932"/>
      <c r="SOI51" s="932"/>
      <c r="SOJ51" s="932"/>
      <c r="SOK51" s="932"/>
      <c r="SOL51" s="932"/>
      <c r="SOM51" s="932"/>
      <c r="SON51" s="932"/>
      <c r="SOO51" s="932"/>
      <c r="SOP51" s="932"/>
      <c r="SOQ51" s="932"/>
      <c r="SOR51" s="932"/>
      <c r="SOS51" s="932"/>
      <c r="SOT51" s="932"/>
      <c r="SOU51" s="932"/>
      <c r="SOV51" s="932"/>
      <c r="SOW51" s="932"/>
      <c r="SOX51" s="932"/>
      <c r="SOY51" s="932"/>
      <c r="SOZ51" s="932"/>
      <c r="SPA51" s="932"/>
      <c r="SPB51" s="932"/>
      <c r="SPC51" s="932"/>
      <c r="SPD51" s="932"/>
      <c r="SPE51" s="932"/>
      <c r="SPF51" s="932"/>
      <c r="SPG51" s="932"/>
      <c r="SPH51" s="932"/>
      <c r="SPI51" s="932"/>
      <c r="SPJ51" s="932"/>
      <c r="SPK51" s="932"/>
      <c r="SPL51" s="932"/>
      <c r="SPM51" s="932"/>
      <c r="SPN51" s="932"/>
      <c r="SPO51" s="932"/>
      <c r="SPP51" s="932"/>
      <c r="SPQ51" s="932"/>
      <c r="SPR51" s="932"/>
      <c r="SPS51" s="932"/>
      <c r="SPT51" s="932"/>
      <c r="SPU51" s="932"/>
      <c r="SPV51" s="932"/>
      <c r="SPW51" s="932"/>
      <c r="SPX51" s="932"/>
      <c r="SPY51" s="932"/>
      <c r="SPZ51" s="932"/>
      <c r="SQA51" s="932"/>
      <c r="SQB51" s="932"/>
      <c r="SQC51" s="932"/>
      <c r="SQD51" s="932"/>
      <c r="SQE51" s="932"/>
      <c r="SQF51" s="932"/>
      <c r="SQG51" s="932"/>
      <c r="SQH51" s="932"/>
      <c r="SQI51" s="932"/>
      <c r="SQJ51" s="932"/>
      <c r="SQK51" s="932"/>
      <c r="SQL51" s="932"/>
      <c r="SQM51" s="932"/>
      <c r="SQN51" s="932"/>
      <c r="SQO51" s="932"/>
      <c r="SQP51" s="932"/>
      <c r="SQQ51" s="932"/>
      <c r="SQR51" s="932"/>
      <c r="SQS51" s="932"/>
      <c r="SQT51" s="932"/>
      <c r="SQU51" s="932"/>
      <c r="SQV51" s="932"/>
      <c r="SQW51" s="932"/>
      <c r="SQX51" s="932"/>
      <c r="SQY51" s="932"/>
      <c r="SQZ51" s="932"/>
      <c r="SRA51" s="932"/>
      <c r="SRB51" s="932"/>
      <c r="SRC51" s="932"/>
      <c r="SRD51" s="932"/>
      <c r="SRE51" s="932"/>
      <c r="SRF51" s="932"/>
      <c r="SRG51" s="932"/>
      <c r="SRH51" s="932"/>
      <c r="SRI51" s="932"/>
      <c r="SRJ51" s="932"/>
      <c r="SRK51" s="932"/>
      <c r="SRL51" s="932"/>
      <c r="SRM51" s="932"/>
      <c r="SRN51" s="932"/>
      <c r="SRO51" s="932"/>
      <c r="SRP51" s="932"/>
      <c r="SRQ51" s="932"/>
      <c r="SRR51" s="932"/>
      <c r="SRS51" s="932"/>
      <c r="SRT51" s="932"/>
      <c r="SRU51" s="932"/>
      <c r="SRV51" s="932"/>
      <c r="SRW51" s="932"/>
      <c r="SRX51" s="932"/>
      <c r="SRY51" s="932"/>
      <c r="SRZ51" s="932"/>
      <c r="SSA51" s="932"/>
      <c r="SSB51" s="932"/>
      <c r="SSC51" s="932"/>
      <c r="SSD51" s="932"/>
      <c r="SSE51" s="932"/>
      <c r="SSF51" s="932"/>
      <c r="SSG51" s="932"/>
      <c r="SSH51" s="932"/>
      <c r="SSI51" s="932"/>
      <c r="SSJ51" s="932"/>
      <c r="SSK51" s="932"/>
      <c r="SSL51" s="932"/>
      <c r="SSM51" s="932"/>
      <c r="SSN51" s="932"/>
      <c r="SSO51" s="932"/>
      <c r="SSP51" s="932"/>
      <c r="SSQ51" s="932"/>
      <c r="SSR51" s="932"/>
      <c r="SSS51" s="932"/>
      <c r="SST51" s="932"/>
      <c r="SSU51" s="932"/>
      <c r="SSV51" s="932"/>
      <c r="SSW51" s="932"/>
      <c r="SSX51" s="932"/>
      <c r="SSY51" s="932"/>
      <c r="SSZ51" s="932"/>
      <c r="STA51" s="932"/>
      <c r="STB51" s="932"/>
      <c r="STC51" s="932"/>
      <c r="STD51" s="932"/>
      <c r="STE51" s="932"/>
      <c r="STF51" s="932"/>
      <c r="STG51" s="932"/>
      <c r="STH51" s="932"/>
      <c r="STI51" s="932"/>
      <c r="STJ51" s="932"/>
      <c r="STK51" s="932"/>
      <c r="STL51" s="932"/>
      <c r="STM51" s="932"/>
      <c r="STN51" s="932"/>
      <c r="STO51" s="932"/>
      <c r="STP51" s="932"/>
      <c r="STQ51" s="932"/>
      <c r="STR51" s="932"/>
      <c r="STS51" s="932"/>
      <c r="STT51" s="932"/>
      <c r="STU51" s="932"/>
      <c r="STV51" s="932"/>
      <c r="STW51" s="932"/>
      <c r="STX51" s="932"/>
      <c r="STY51" s="932"/>
      <c r="STZ51" s="932"/>
      <c r="SUA51" s="932"/>
      <c r="SUB51" s="932"/>
      <c r="SUC51" s="932"/>
      <c r="SUD51" s="932"/>
      <c r="SUE51" s="932"/>
      <c r="SUF51" s="932"/>
      <c r="SUG51" s="932"/>
      <c r="SUH51" s="932"/>
      <c r="SUI51" s="932"/>
      <c r="SUJ51" s="932"/>
      <c r="SUK51" s="932"/>
      <c r="SUL51" s="932"/>
      <c r="SUM51" s="932"/>
      <c r="SUN51" s="932"/>
      <c r="SUO51" s="932"/>
      <c r="SUP51" s="932"/>
      <c r="SUQ51" s="932"/>
      <c r="SUR51" s="932"/>
      <c r="SUS51" s="932"/>
      <c r="SUT51" s="932"/>
      <c r="SUU51" s="932"/>
      <c r="SUV51" s="932"/>
      <c r="SUW51" s="932"/>
      <c r="SUX51" s="932"/>
      <c r="SUY51" s="932"/>
      <c r="SUZ51" s="932"/>
      <c r="SVA51" s="932"/>
      <c r="SVB51" s="932"/>
      <c r="SVC51" s="932"/>
      <c r="SVD51" s="932"/>
      <c r="SVE51" s="932"/>
      <c r="SVF51" s="932"/>
      <c r="SVG51" s="932"/>
      <c r="SVH51" s="932"/>
      <c r="SVI51" s="932"/>
      <c r="SVJ51" s="932"/>
      <c r="SVK51" s="932"/>
      <c r="SVL51" s="932"/>
      <c r="SVM51" s="932"/>
      <c r="SVN51" s="932"/>
      <c r="SVO51" s="932"/>
      <c r="SVP51" s="932"/>
      <c r="SVQ51" s="932"/>
      <c r="SVR51" s="932"/>
      <c r="SVS51" s="932"/>
      <c r="SVT51" s="932"/>
      <c r="SVU51" s="932"/>
      <c r="SVV51" s="932"/>
      <c r="SVW51" s="932"/>
      <c r="SVX51" s="932"/>
      <c r="SVY51" s="932"/>
      <c r="SVZ51" s="932"/>
      <c r="SWA51" s="932"/>
      <c r="SWB51" s="932"/>
      <c r="SWC51" s="932"/>
      <c r="SWD51" s="932"/>
      <c r="SWE51" s="932"/>
      <c r="SWF51" s="932"/>
      <c r="SWG51" s="932"/>
      <c r="SWH51" s="932"/>
      <c r="SWI51" s="932"/>
      <c r="SWJ51" s="932"/>
      <c r="SWK51" s="932"/>
      <c r="SWL51" s="932"/>
      <c r="SWM51" s="932"/>
      <c r="SWN51" s="932"/>
      <c r="SWO51" s="932"/>
      <c r="SWP51" s="932"/>
      <c r="SWQ51" s="932"/>
      <c r="SWR51" s="932"/>
      <c r="SWS51" s="932"/>
      <c r="SWT51" s="932"/>
      <c r="SWU51" s="932"/>
      <c r="SWV51" s="932"/>
      <c r="SWW51" s="932"/>
      <c r="SWX51" s="932"/>
      <c r="SWY51" s="932"/>
      <c r="SWZ51" s="932"/>
      <c r="SXA51" s="932"/>
      <c r="SXB51" s="932"/>
      <c r="SXC51" s="932"/>
      <c r="SXD51" s="932"/>
      <c r="SXE51" s="932"/>
      <c r="SXF51" s="932"/>
      <c r="SXG51" s="932"/>
      <c r="SXH51" s="932"/>
      <c r="SXI51" s="932"/>
      <c r="SXJ51" s="932"/>
      <c r="SXK51" s="932"/>
      <c r="SXL51" s="932"/>
      <c r="SXM51" s="932"/>
      <c r="SXN51" s="932"/>
      <c r="SXO51" s="932"/>
      <c r="SXP51" s="932"/>
      <c r="SXQ51" s="932"/>
      <c r="SXR51" s="932"/>
      <c r="SXS51" s="932"/>
      <c r="SXT51" s="932"/>
      <c r="SXU51" s="932"/>
      <c r="SXV51" s="932"/>
      <c r="SXW51" s="932"/>
      <c r="SXX51" s="932"/>
      <c r="SXY51" s="932"/>
      <c r="SXZ51" s="932"/>
      <c r="SYA51" s="932"/>
      <c r="SYB51" s="932"/>
      <c r="SYC51" s="932"/>
      <c r="SYD51" s="932"/>
      <c r="SYE51" s="932"/>
      <c r="SYF51" s="932"/>
      <c r="SYG51" s="932"/>
      <c r="SYH51" s="932"/>
      <c r="SYI51" s="932"/>
      <c r="SYJ51" s="932"/>
      <c r="SYK51" s="932"/>
      <c r="SYL51" s="932"/>
      <c r="SYM51" s="932"/>
      <c r="SYN51" s="932"/>
      <c r="SYO51" s="932"/>
      <c r="SYP51" s="932"/>
      <c r="SYQ51" s="932"/>
      <c r="SYR51" s="932"/>
      <c r="SYS51" s="932"/>
      <c r="SYT51" s="932"/>
      <c r="SYU51" s="932"/>
      <c r="SYV51" s="932"/>
      <c r="SYW51" s="932"/>
      <c r="SYX51" s="932"/>
      <c r="SYY51" s="932"/>
      <c r="SYZ51" s="932"/>
      <c r="SZA51" s="932"/>
      <c r="SZB51" s="932"/>
      <c r="SZC51" s="932"/>
      <c r="SZD51" s="932"/>
      <c r="SZE51" s="932"/>
      <c r="SZF51" s="932"/>
      <c r="SZG51" s="932"/>
      <c r="SZH51" s="932"/>
      <c r="SZI51" s="932"/>
      <c r="SZJ51" s="932"/>
      <c r="SZK51" s="932"/>
      <c r="SZL51" s="932"/>
      <c r="SZM51" s="932"/>
      <c r="SZN51" s="932"/>
      <c r="SZO51" s="932"/>
      <c r="SZP51" s="932"/>
      <c r="SZQ51" s="932"/>
      <c r="SZR51" s="932"/>
      <c r="SZS51" s="932"/>
      <c r="SZT51" s="932"/>
      <c r="SZU51" s="932"/>
      <c r="SZV51" s="932"/>
      <c r="SZW51" s="932"/>
      <c r="SZX51" s="932"/>
      <c r="SZY51" s="932"/>
      <c r="SZZ51" s="932"/>
      <c r="TAA51" s="932"/>
      <c r="TAB51" s="932"/>
      <c r="TAC51" s="932"/>
      <c r="TAD51" s="932"/>
      <c r="TAE51" s="932"/>
      <c r="TAF51" s="932"/>
      <c r="TAG51" s="932"/>
      <c r="TAH51" s="932"/>
      <c r="TAI51" s="932"/>
      <c r="TAJ51" s="932"/>
      <c r="TAK51" s="932"/>
      <c r="TAL51" s="932"/>
      <c r="TAM51" s="932"/>
      <c r="TAN51" s="932"/>
      <c r="TAO51" s="932"/>
      <c r="TAP51" s="932"/>
      <c r="TAQ51" s="932"/>
      <c r="TAR51" s="932"/>
      <c r="TAS51" s="932"/>
      <c r="TAT51" s="932"/>
      <c r="TAU51" s="932"/>
      <c r="TAV51" s="932"/>
      <c r="TAW51" s="932"/>
      <c r="TAX51" s="932"/>
      <c r="TAY51" s="932"/>
      <c r="TAZ51" s="932"/>
      <c r="TBA51" s="932"/>
      <c r="TBB51" s="932"/>
      <c r="TBC51" s="932"/>
      <c r="TBD51" s="932"/>
      <c r="TBE51" s="932"/>
      <c r="TBF51" s="932"/>
      <c r="TBG51" s="932"/>
      <c r="TBH51" s="932"/>
      <c r="TBI51" s="932"/>
      <c r="TBJ51" s="932"/>
      <c r="TBK51" s="932"/>
      <c r="TBL51" s="932"/>
      <c r="TBM51" s="932"/>
      <c r="TBN51" s="932"/>
      <c r="TBO51" s="932"/>
      <c r="TBP51" s="932"/>
      <c r="TBQ51" s="932"/>
      <c r="TBR51" s="932"/>
      <c r="TBS51" s="932"/>
      <c r="TBT51" s="932"/>
      <c r="TBU51" s="932"/>
      <c r="TBV51" s="932"/>
      <c r="TBW51" s="932"/>
      <c r="TBX51" s="932"/>
      <c r="TBY51" s="932"/>
      <c r="TBZ51" s="932"/>
      <c r="TCA51" s="932"/>
      <c r="TCB51" s="932"/>
      <c r="TCC51" s="932"/>
      <c r="TCD51" s="932"/>
      <c r="TCE51" s="932"/>
      <c r="TCF51" s="932"/>
      <c r="TCG51" s="932"/>
      <c r="TCH51" s="932"/>
      <c r="TCI51" s="932"/>
      <c r="TCJ51" s="932"/>
      <c r="TCK51" s="932"/>
      <c r="TCL51" s="932"/>
      <c r="TCM51" s="932"/>
      <c r="TCN51" s="932"/>
      <c r="TCO51" s="932"/>
      <c r="TCP51" s="932"/>
      <c r="TCQ51" s="932"/>
      <c r="TCR51" s="932"/>
      <c r="TCS51" s="932"/>
      <c r="TCT51" s="932"/>
      <c r="TCU51" s="932"/>
      <c r="TCV51" s="932"/>
      <c r="TCW51" s="932"/>
      <c r="TCX51" s="932"/>
      <c r="TCY51" s="932"/>
      <c r="TCZ51" s="932"/>
      <c r="TDA51" s="932"/>
      <c r="TDB51" s="932"/>
      <c r="TDC51" s="932"/>
      <c r="TDD51" s="932"/>
      <c r="TDE51" s="932"/>
      <c r="TDF51" s="932"/>
      <c r="TDG51" s="932"/>
      <c r="TDH51" s="932"/>
      <c r="TDI51" s="932"/>
      <c r="TDJ51" s="932"/>
      <c r="TDK51" s="932"/>
      <c r="TDL51" s="932"/>
      <c r="TDM51" s="932"/>
      <c r="TDN51" s="932"/>
      <c r="TDO51" s="932"/>
      <c r="TDP51" s="932"/>
      <c r="TDQ51" s="932"/>
      <c r="TDR51" s="932"/>
      <c r="TDS51" s="932"/>
      <c r="TDT51" s="932"/>
      <c r="TDU51" s="932"/>
      <c r="TDV51" s="932"/>
      <c r="TDW51" s="932"/>
      <c r="TDX51" s="932"/>
      <c r="TDY51" s="932"/>
      <c r="TDZ51" s="932"/>
      <c r="TEA51" s="932"/>
      <c r="TEB51" s="932"/>
      <c r="TEC51" s="932"/>
      <c r="TED51" s="932"/>
      <c r="TEE51" s="932"/>
      <c r="TEF51" s="932"/>
      <c r="TEG51" s="932"/>
      <c r="TEH51" s="932"/>
      <c r="TEI51" s="932"/>
      <c r="TEJ51" s="932"/>
      <c r="TEK51" s="932"/>
      <c r="TEL51" s="932"/>
      <c r="TEM51" s="932"/>
      <c r="TEN51" s="932"/>
      <c r="TEO51" s="932"/>
      <c r="TEP51" s="932"/>
      <c r="TEQ51" s="932"/>
      <c r="TER51" s="932"/>
      <c r="TES51" s="932"/>
      <c r="TET51" s="932"/>
      <c r="TEU51" s="932"/>
      <c r="TEV51" s="932"/>
      <c r="TEW51" s="932"/>
      <c r="TEX51" s="932"/>
      <c r="TEY51" s="932"/>
      <c r="TEZ51" s="932"/>
      <c r="TFA51" s="932"/>
      <c r="TFB51" s="932"/>
      <c r="TFC51" s="932"/>
      <c r="TFD51" s="932"/>
      <c r="TFE51" s="932"/>
      <c r="TFF51" s="932"/>
      <c r="TFG51" s="932"/>
      <c r="TFH51" s="932"/>
      <c r="TFI51" s="932"/>
      <c r="TFJ51" s="932"/>
      <c r="TFK51" s="932"/>
      <c r="TFL51" s="932"/>
      <c r="TFM51" s="932"/>
      <c r="TFN51" s="932"/>
      <c r="TFO51" s="932"/>
      <c r="TFP51" s="932"/>
      <c r="TFQ51" s="932"/>
      <c r="TFR51" s="932"/>
      <c r="TFS51" s="932"/>
      <c r="TFT51" s="932"/>
      <c r="TFU51" s="932"/>
      <c r="TFV51" s="932"/>
      <c r="TFW51" s="932"/>
      <c r="TFX51" s="932"/>
      <c r="TFY51" s="932"/>
      <c r="TFZ51" s="932"/>
      <c r="TGA51" s="932"/>
      <c r="TGB51" s="932"/>
      <c r="TGC51" s="932"/>
      <c r="TGD51" s="932"/>
      <c r="TGE51" s="932"/>
      <c r="TGF51" s="932"/>
      <c r="TGG51" s="932"/>
      <c r="TGH51" s="932"/>
      <c r="TGI51" s="932"/>
      <c r="TGJ51" s="932"/>
      <c r="TGK51" s="932"/>
      <c r="TGL51" s="932"/>
      <c r="TGM51" s="932"/>
      <c r="TGN51" s="932"/>
      <c r="TGO51" s="932"/>
      <c r="TGP51" s="932"/>
      <c r="TGQ51" s="932"/>
      <c r="TGR51" s="932"/>
      <c r="TGS51" s="932"/>
      <c r="TGT51" s="932"/>
      <c r="TGU51" s="932"/>
      <c r="TGV51" s="932"/>
      <c r="TGW51" s="932"/>
      <c r="TGX51" s="932"/>
      <c r="TGY51" s="932"/>
      <c r="TGZ51" s="932"/>
      <c r="THA51" s="932"/>
      <c r="THB51" s="932"/>
      <c r="THC51" s="932"/>
      <c r="THD51" s="932"/>
      <c r="THE51" s="932"/>
      <c r="THF51" s="932"/>
      <c r="THG51" s="932"/>
      <c r="THH51" s="932"/>
      <c r="THI51" s="932"/>
      <c r="THJ51" s="932"/>
      <c r="THK51" s="932"/>
      <c r="THL51" s="932"/>
      <c r="THM51" s="932"/>
      <c r="THN51" s="932"/>
      <c r="THO51" s="932"/>
      <c r="THP51" s="932"/>
      <c r="THQ51" s="932"/>
      <c r="THR51" s="932"/>
      <c r="THS51" s="932"/>
      <c r="THT51" s="932"/>
      <c r="THU51" s="932"/>
      <c r="THV51" s="932"/>
      <c r="THW51" s="932"/>
      <c r="THX51" s="932"/>
      <c r="THY51" s="932"/>
      <c r="THZ51" s="932"/>
      <c r="TIA51" s="932"/>
      <c r="TIB51" s="932"/>
      <c r="TIC51" s="932"/>
      <c r="TID51" s="932"/>
      <c r="TIE51" s="932"/>
      <c r="TIF51" s="932"/>
      <c r="TIG51" s="932"/>
      <c r="TIH51" s="932"/>
      <c r="TII51" s="932"/>
      <c r="TIJ51" s="932"/>
      <c r="TIK51" s="932"/>
      <c r="TIL51" s="932"/>
      <c r="TIM51" s="932"/>
      <c r="TIN51" s="932"/>
      <c r="TIO51" s="932"/>
      <c r="TIP51" s="932"/>
      <c r="TIQ51" s="932"/>
      <c r="TIR51" s="932"/>
      <c r="TIS51" s="932"/>
      <c r="TIT51" s="932"/>
      <c r="TIU51" s="932"/>
      <c r="TIV51" s="932"/>
      <c r="TIW51" s="932"/>
      <c r="TIX51" s="932"/>
      <c r="TIY51" s="932"/>
      <c r="TIZ51" s="932"/>
      <c r="TJA51" s="932"/>
      <c r="TJB51" s="932"/>
      <c r="TJC51" s="932"/>
      <c r="TJD51" s="932"/>
      <c r="TJE51" s="932"/>
      <c r="TJF51" s="932"/>
      <c r="TJG51" s="932"/>
      <c r="TJH51" s="932"/>
      <c r="TJI51" s="932"/>
      <c r="TJJ51" s="932"/>
      <c r="TJK51" s="932"/>
      <c r="TJL51" s="932"/>
      <c r="TJM51" s="932"/>
      <c r="TJN51" s="932"/>
      <c r="TJO51" s="932"/>
      <c r="TJP51" s="932"/>
      <c r="TJQ51" s="932"/>
      <c r="TJR51" s="932"/>
      <c r="TJS51" s="932"/>
      <c r="TJT51" s="932"/>
      <c r="TJU51" s="932"/>
      <c r="TJV51" s="932"/>
      <c r="TJW51" s="932"/>
      <c r="TJX51" s="932"/>
      <c r="TJY51" s="932"/>
      <c r="TJZ51" s="932"/>
      <c r="TKA51" s="932"/>
      <c r="TKB51" s="932"/>
      <c r="TKC51" s="932"/>
      <c r="TKD51" s="932"/>
      <c r="TKE51" s="932"/>
      <c r="TKF51" s="932"/>
      <c r="TKG51" s="932"/>
      <c r="TKH51" s="932"/>
      <c r="TKI51" s="932"/>
      <c r="TKJ51" s="932"/>
      <c r="TKK51" s="932"/>
      <c r="TKL51" s="932"/>
      <c r="TKM51" s="932"/>
      <c r="TKN51" s="932"/>
      <c r="TKO51" s="932"/>
      <c r="TKP51" s="932"/>
      <c r="TKQ51" s="932"/>
      <c r="TKR51" s="932"/>
      <c r="TKS51" s="932"/>
      <c r="TKT51" s="932"/>
      <c r="TKU51" s="932"/>
      <c r="TKV51" s="932"/>
      <c r="TKW51" s="932"/>
      <c r="TKX51" s="932"/>
      <c r="TKY51" s="932"/>
      <c r="TKZ51" s="932"/>
      <c r="TLA51" s="932"/>
      <c r="TLB51" s="932"/>
      <c r="TLC51" s="932"/>
      <c r="TLD51" s="932"/>
      <c r="TLE51" s="932"/>
      <c r="TLF51" s="932"/>
      <c r="TLG51" s="932"/>
      <c r="TLH51" s="932"/>
      <c r="TLI51" s="932"/>
      <c r="TLJ51" s="932"/>
      <c r="TLK51" s="932"/>
      <c r="TLL51" s="932"/>
      <c r="TLM51" s="932"/>
      <c r="TLN51" s="932"/>
      <c r="TLO51" s="932"/>
      <c r="TLP51" s="932"/>
      <c r="TLQ51" s="932"/>
      <c r="TLR51" s="932"/>
      <c r="TLS51" s="932"/>
      <c r="TLT51" s="932"/>
      <c r="TLU51" s="932"/>
      <c r="TLV51" s="932"/>
      <c r="TLW51" s="932"/>
      <c r="TLX51" s="932"/>
      <c r="TLY51" s="932"/>
      <c r="TLZ51" s="932"/>
      <c r="TMA51" s="932"/>
      <c r="TMB51" s="932"/>
      <c r="TMC51" s="932"/>
      <c r="TMD51" s="932"/>
      <c r="TME51" s="932"/>
      <c r="TMF51" s="932"/>
      <c r="TMG51" s="932"/>
      <c r="TMH51" s="932"/>
      <c r="TMI51" s="932"/>
      <c r="TMJ51" s="932"/>
      <c r="TMK51" s="932"/>
      <c r="TML51" s="932"/>
      <c r="TMM51" s="932"/>
      <c r="TMN51" s="932"/>
      <c r="TMO51" s="932"/>
      <c r="TMP51" s="932"/>
      <c r="TMQ51" s="932"/>
      <c r="TMR51" s="932"/>
      <c r="TMS51" s="932"/>
      <c r="TMT51" s="932"/>
      <c r="TMU51" s="932"/>
      <c r="TMV51" s="932"/>
      <c r="TMW51" s="932"/>
      <c r="TMX51" s="932"/>
      <c r="TMY51" s="932"/>
      <c r="TMZ51" s="932"/>
      <c r="TNA51" s="932"/>
      <c r="TNB51" s="932"/>
      <c r="TNC51" s="932"/>
      <c r="TND51" s="932"/>
      <c r="TNE51" s="932"/>
      <c r="TNF51" s="932"/>
      <c r="TNG51" s="932"/>
      <c r="TNH51" s="932"/>
      <c r="TNI51" s="932"/>
      <c r="TNJ51" s="932"/>
      <c r="TNK51" s="932"/>
      <c r="TNL51" s="932"/>
      <c r="TNM51" s="932"/>
      <c r="TNN51" s="932"/>
      <c r="TNO51" s="932"/>
      <c r="TNP51" s="932"/>
      <c r="TNQ51" s="932"/>
      <c r="TNR51" s="932"/>
      <c r="TNS51" s="932"/>
      <c r="TNT51" s="932"/>
      <c r="TNU51" s="932"/>
      <c r="TNV51" s="932"/>
      <c r="TNW51" s="932"/>
      <c r="TNX51" s="932"/>
      <c r="TNY51" s="932"/>
      <c r="TNZ51" s="932"/>
      <c r="TOA51" s="932"/>
      <c r="TOB51" s="932"/>
      <c r="TOC51" s="932"/>
      <c r="TOD51" s="932"/>
      <c r="TOE51" s="932"/>
      <c r="TOF51" s="932"/>
      <c r="TOG51" s="932"/>
      <c r="TOH51" s="932"/>
      <c r="TOI51" s="932"/>
      <c r="TOJ51" s="932"/>
      <c r="TOK51" s="932"/>
      <c r="TOL51" s="932"/>
      <c r="TOM51" s="932"/>
      <c r="TON51" s="932"/>
      <c r="TOO51" s="932"/>
      <c r="TOP51" s="932"/>
      <c r="TOQ51" s="932"/>
      <c r="TOR51" s="932"/>
      <c r="TOS51" s="932"/>
      <c r="TOT51" s="932"/>
      <c r="TOU51" s="932"/>
      <c r="TOV51" s="932"/>
      <c r="TOW51" s="932"/>
      <c r="TOX51" s="932"/>
      <c r="TOY51" s="932"/>
      <c r="TOZ51" s="932"/>
      <c r="TPA51" s="932"/>
      <c r="TPB51" s="932"/>
      <c r="TPC51" s="932"/>
      <c r="TPD51" s="932"/>
      <c r="TPE51" s="932"/>
      <c r="TPF51" s="932"/>
      <c r="TPG51" s="932"/>
      <c r="TPH51" s="932"/>
      <c r="TPI51" s="932"/>
      <c r="TPJ51" s="932"/>
      <c r="TPK51" s="932"/>
      <c r="TPL51" s="932"/>
      <c r="TPM51" s="932"/>
      <c r="TPN51" s="932"/>
      <c r="TPO51" s="932"/>
      <c r="TPP51" s="932"/>
      <c r="TPQ51" s="932"/>
      <c r="TPR51" s="932"/>
      <c r="TPS51" s="932"/>
      <c r="TPT51" s="932"/>
      <c r="TPU51" s="932"/>
      <c r="TPV51" s="932"/>
      <c r="TPW51" s="932"/>
      <c r="TPX51" s="932"/>
      <c r="TPY51" s="932"/>
      <c r="TPZ51" s="932"/>
      <c r="TQA51" s="932"/>
      <c r="TQB51" s="932"/>
      <c r="TQC51" s="932"/>
      <c r="TQD51" s="932"/>
      <c r="TQE51" s="932"/>
      <c r="TQF51" s="932"/>
      <c r="TQG51" s="932"/>
      <c r="TQH51" s="932"/>
      <c r="TQI51" s="932"/>
      <c r="TQJ51" s="932"/>
      <c r="TQK51" s="932"/>
      <c r="TQL51" s="932"/>
      <c r="TQM51" s="932"/>
      <c r="TQN51" s="932"/>
      <c r="TQO51" s="932"/>
      <c r="TQP51" s="932"/>
      <c r="TQQ51" s="932"/>
      <c r="TQR51" s="932"/>
      <c r="TQS51" s="932"/>
      <c r="TQT51" s="932"/>
      <c r="TQU51" s="932"/>
      <c r="TQV51" s="932"/>
      <c r="TQW51" s="932"/>
      <c r="TQX51" s="932"/>
      <c r="TQY51" s="932"/>
      <c r="TQZ51" s="932"/>
      <c r="TRA51" s="932"/>
      <c r="TRB51" s="932"/>
      <c r="TRC51" s="932"/>
      <c r="TRD51" s="932"/>
      <c r="TRE51" s="932"/>
      <c r="TRF51" s="932"/>
      <c r="TRG51" s="932"/>
      <c r="TRH51" s="932"/>
      <c r="TRI51" s="932"/>
      <c r="TRJ51" s="932"/>
      <c r="TRK51" s="932"/>
      <c r="TRL51" s="932"/>
      <c r="TRM51" s="932"/>
      <c r="TRN51" s="932"/>
      <c r="TRO51" s="932"/>
      <c r="TRP51" s="932"/>
      <c r="TRQ51" s="932"/>
      <c r="TRR51" s="932"/>
      <c r="TRS51" s="932"/>
      <c r="TRT51" s="932"/>
      <c r="TRU51" s="932"/>
      <c r="TRV51" s="932"/>
      <c r="TRW51" s="932"/>
      <c r="TRX51" s="932"/>
      <c r="TRY51" s="932"/>
      <c r="TRZ51" s="932"/>
      <c r="TSA51" s="932"/>
      <c r="TSB51" s="932"/>
      <c r="TSC51" s="932"/>
      <c r="TSD51" s="932"/>
      <c r="TSE51" s="932"/>
      <c r="TSF51" s="932"/>
      <c r="TSG51" s="932"/>
      <c r="TSH51" s="932"/>
      <c r="TSI51" s="932"/>
      <c r="TSJ51" s="932"/>
      <c r="TSK51" s="932"/>
      <c r="TSL51" s="932"/>
      <c r="TSM51" s="932"/>
      <c r="TSN51" s="932"/>
      <c r="TSO51" s="932"/>
      <c r="TSP51" s="932"/>
      <c r="TSQ51" s="932"/>
      <c r="TSR51" s="932"/>
      <c r="TSS51" s="932"/>
      <c r="TST51" s="932"/>
      <c r="TSU51" s="932"/>
      <c r="TSV51" s="932"/>
      <c r="TSW51" s="932"/>
      <c r="TSX51" s="932"/>
      <c r="TSY51" s="932"/>
      <c r="TSZ51" s="932"/>
      <c r="TTA51" s="932"/>
      <c r="TTB51" s="932"/>
      <c r="TTC51" s="932"/>
      <c r="TTD51" s="932"/>
      <c r="TTE51" s="932"/>
      <c r="TTF51" s="932"/>
      <c r="TTG51" s="932"/>
      <c r="TTH51" s="932"/>
      <c r="TTI51" s="932"/>
      <c r="TTJ51" s="932"/>
      <c r="TTK51" s="932"/>
      <c r="TTL51" s="932"/>
      <c r="TTM51" s="932"/>
      <c r="TTN51" s="932"/>
      <c r="TTO51" s="932"/>
      <c r="TTP51" s="932"/>
      <c r="TTQ51" s="932"/>
      <c r="TTR51" s="932"/>
      <c r="TTS51" s="932"/>
      <c r="TTT51" s="932"/>
      <c r="TTU51" s="932"/>
      <c r="TTV51" s="932"/>
      <c r="TTW51" s="932"/>
      <c r="TTX51" s="932"/>
      <c r="TTY51" s="932"/>
      <c r="TTZ51" s="932"/>
      <c r="TUA51" s="932"/>
      <c r="TUB51" s="932"/>
      <c r="TUC51" s="932"/>
      <c r="TUD51" s="932"/>
      <c r="TUE51" s="932"/>
      <c r="TUF51" s="932"/>
      <c r="TUG51" s="932"/>
      <c r="TUH51" s="932"/>
      <c r="TUI51" s="932"/>
      <c r="TUJ51" s="932"/>
      <c r="TUK51" s="932"/>
      <c r="TUL51" s="932"/>
      <c r="TUM51" s="932"/>
      <c r="TUN51" s="932"/>
      <c r="TUO51" s="932"/>
      <c r="TUP51" s="932"/>
      <c r="TUQ51" s="932"/>
      <c r="TUR51" s="932"/>
      <c r="TUS51" s="932"/>
      <c r="TUT51" s="932"/>
      <c r="TUU51" s="932"/>
      <c r="TUV51" s="932"/>
      <c r="TUW51" s="932"/>
      <c r="TUX51" s="932"/>
      <c r="TUY51" s="932"/>
      <c r="TUZ51" s="932"/>
      <c r="TVA51" s="932"/>
      <c r="TVB51" s="932"/>
      <c r="TVC51" s="932"/>
      <c r="TVD51" s="932"/>
      <c r="TVE51" s="932"/>
      <c r="TVF51" s="932"/>
      <c r="TVG51" s="932"/>
      <c r="TVH51" s="932"/>
      <c r="TVI51" s="932"/>
      <c r="TVJ51" s="932"/>
      <c r="TVK51" s="932"/>
      <c r="TVL51" s="932"/>
      <c r="TVM51" s="932"/>
      <c r="TVN51" s="932"/>
      <c r="TVO51" s="932"/>
      <c r="TVP51" s="932"/>
      <c r="TVQ51" s="932"/>
      <c r="TVR51" s="932"/>
      <c r="TVS51" s="932"/>
      <c r="TVT51" s="932"/>
      <c r="TVU51" s="932"/>
      <c r="TVV51" s="932"/>
      <c r="TVW51" s="932"/>
      <c r="TVX51" s="932"/>
      <c r="TVY51" s="932"/>
      <c r="TVZ51" s="932"/>
      <c r="TWA51" s="932"/>
      <c r="TWB51" s="932"/>
      <c r="TWC51" s="932"/>
      <c r="TWD51" s="932"/>
      <c r="TWE51" s="932"/>
      <c r="TWF51" s="932"/>
      <c r="TWG51" s="932"/>
      <c r="TWH51" s="932"/>
      <c r="TWI51" s="932"/>
      <c r="TWJ51" s="932"/>
      <c r="TWK51" s="932"/>
      <c r="TWL51" s="932"/>
      <c r="TWM51" s="932"/>
      <c r="TWN51" s="932"/>
      <c r="TWO51" s="932"/>
      <c r="TWP51" s="932"/>
      <c r="TWQ51" s="932"/>
      <c r="TWR51" s="932"/>
      <c r="TWS51" s="932"/>
      <c r="TWT51" s="932"/>
      <c r="TWU51" s="932"/>
      <c r="TWV51" s="932"/>
      <c r="TWW51" s="932"/>
      <c r="TWX51" s="932"/>
      <c r="TWY51" s="932"/>
      <c r="TWZ51" s="932"/>
      <c r="TXA51" s="932"/>
      <c r="TXB51" s="932"/>
      <c r="TXC51" s="932"/>
      <c r="TXD51" s="932"/>
      <c r="TXE51" s="932"/>
      <c r="TXF51" s="932"/>
      <c r="TXG51" s="932"/>
      <c r="TXH51" s="932"/>
      <c r="TXI51" s="932"/>
      <c r="TXJ51" s="932"/>
      <c r="TXK51" s="932"/>
      <c r="TXL51" s="932"/>
      <c r="TXM51" s="932"/>
      <c r="TXN51" s="932"/>
      <c r="TXO51" s="932"/>
      <c r="TXP51" s="932"/>
      <c r="TXQ51" s="932"/>
      <c r="TXR51" s="932"/>
      <c r="TXS51" s="932"/>
      <c r="TXT51" s="932"/>
      <c r="TXU51" s="932"/>
      <c r="TXV51" s="932"/>
      <c r="TXW51" s="932"/>
      <c r="TXX51" s="932"/>
      <c r="TXY51" s="932"/>
      <c r="TXZ51" s="932"/>
      <c r="TYA51" s="932"/>
      <c r="TYB51" s="932"/>
      <c r="TYC51" s="932"/>
      <c r="TYD51" s="932"/>
      <c r="TYE51" s="932"/>
      <c r="TYF51" s="932"/>
      <c r="TYG51" s="932"/>
      <c r="TYH51" s="932"/>
      <c r="TYI51" s="932"/>
      <c r="TYJ51" s="932"/>
      <c r="TYK51" s="932"/>
      <c r="TYL51" s="932"/>
      <c r="TYM51" s="932"/>
      <c r="TYN51" s="932"/>
      <c r="TYO51" s="932"/>
      <c r="TYP51" s="932"/>
      <c r="TYQ51" s="932"/>
      <c r="TYR51" s="932"/>
      <c r="TYS51" s="932"/>
      <c r="TYT51" s="932"/>
      <c r="TYU51" s="932"/>
      <c r="TYV51" s="932"/>
      <c r="TYW51" s="932"/>
      <c r="TYX51" s="932"/>
      <c r="TYY51" s="932"/>
      <c r="TYZ51" s="932"/>
      <c r="TZA51" s="932"/>
      <c r="TZB51" s="932"/>
      <c r="TZC51" s="932"/>
      <c r="TZD51" s="932"/>
      <c r="TZE51" s="932"/>
      <c r="TZF51" s="932"/>
      <c r="TZG51" s="932"/>
      <c r="TZH51" s="932"/>
      <c r="TZI51" s="932"/>
      <c r="TZJ51" s="932"/>
      <c r="TZK51" s="932"/>
      <c r="TZL51" s="932"/>
      <c r="TZM51" s="932"/>
      <c r="TZN51" s="932"/>
      <c r="TZO51" s="932"/>
      <c r="TZP51" s="932"/>
      <c r="TZQ51" s="932"/>
      <c r="TZR51" s="932"/>
      <c r="TZS51" s="932"/>
      <c r="TZT51" s="932"/>
      <c r="TZU51" s="932"/>
      <c r="TZV51" s="932"/>
      <c r="TZW51" s="932"/>
      <c r="TZX51" s="932"/>
      <c r="TZY51" s="932"/>
      <c r="TZZ51" s="932"/>
      <c r="UAA51" s="932"/>
      <c r="UAB51" s="932"/>
      <c r="UAC51" s="932"/>
      <c r="UAD51" s="932"/>
      <c r="UAE51" s="932"/>
      <c r="UAF51" s="932"/>
      <c r="UAG51" s="932"/>
      <c r="UAH51" s="932"/>
      <c r="UAI51" s="932"/>
      <c r="UAJ51" s="932"/>
      <c r="UAK51" s="932"/>
      <c r="UAL51" s="932"/>
      <c r="UAM51" s="932"/>
      <c r="UAN51" s="932"/>
      <c r="UAO51" s="932"/>
      <c r="UAP51" s="932"/>
      <c r="UAQ51" s="932"/>
      <c r="UAR51" s="932"/>
      <c r="UAS51" s="932"/>
      <c r="UAT51" s="932"/>
      <c r="UAU51" s="932"/>
      <c r="UAV51" s="932"/>
      <c r="UAW51" s="932"/>
      <c r="UAX51" s="932"/>
      <c r="UAY51" s="932"/>
      <c r="UAZ51" s="932"/>
      <c r="UBA51" s="932"/>
      <c r="UBB51" s="932"/>
      <c r="UBC51" s="932"/>
      <c r="UBD51" s="932"/>
      <c r="UBE51" s="932"/>
      <c r="UBF51" s="932"/>
      <c r="UBG51" s="932"/>
      <c r="UBH51" s="932"/>
      <c r="UBI51" s="932"/>
      <c r="UBJ51" s="932"/>
      <c r="UBK51" s="932"/>
      <c r="UBL51" s="932"/>
      <c r="UBM51" s="932"/>
      <c r="UBN51" s="932"/>
      <c r="UBO51" s="932"/>
      <c r="UBP51" s="932"/>
      <c r="UBQ51" s="932"/>
      <c r="UBR51" s="932"/>
      <c r="UBS51" s="932"/>
      <c r="UBT51" s="932"/>
      <c r="UBU51" s="932"/>
      <c r="UBV51" s="932"/>
      <c r="UBW51" s="932"/>
      <c r="UBX51" s="932"/>
      <c r="UBY51" s="932"/>
      <c r="UBZ51" s="932"/>
      <c r="UCA51" s="932"/>
      <c r="UCB51" s="932"/>
      <c r="UCC51" s="932"/>
      <c r="UCD51" s="932"/>
      <c r="UCE51" s="932"/>
      <c r="UCF51" s="932"/>
      <c r="UCG51" s="932"/>
      <c r="UCH51" s="932"/>
      <c r="UCI51" s="932"/>
      <c r="UCJ51" s="932"/>
      <c r="UCK51" s="932"/>
      <c r="UCL51" s="932"/>
      <c r="UCM51" s="932"/>
      <c r="UCN51" s="932"/>
      <c r="UCO51" s="932"/>
      <c r="UCP51" s="932"/>
      <c r="UCQ51" s="932"/>
      <c r="UCR51" s="932"/>
      <c r="UCS51" s="932"/>
      <c r="UCT51" s="932"/>
      <c r="UCU51" s="932"/>
      <c r="UCV51" s="932"/>
      <c r="UCW51" s="932"/>
      <c r="UCX51" s="932"/>
      <c r="UCY51" s="932"/>
      <c r="UCZ51" s="932"/>
      <c r="UDA51" s="932"/>
      <c r="UDB51" s="932"/>
      <c r="UDC51" s="932"/>
      <c r="UDD51" s="932"/>
      <c r="UDE51" s="932"/>
      <c r="UDF51" s="932"/>
      <c r="UDG51" s="932"/>
      <c r="UDH51" s="932"/>
      <c r="UDI51" s="932"/>
      <c r="UDJ51" s="932"/>
      <c r="UDK51" s="932"/>
      <c r="UDL51" s="932"/>
      <c r="UDM51" s="932"/>
      <c r="UDN51" s="932"/>
      <c r="UDO51" s="932"/>
      <c r="UDP51" s="932"/>
      <c r="UDQ51" s="932"/>
      <c r="UDR51" s="932"/>
      <c r="UDS51" s="932"/>
      <c r="UDT51" s="932"/>
      <c r="UDU51" s="932"/>
      <c r="UDV51" s="932"/>
      <c r="UDW51" s="932"/>
      <c r="UDX51" s="932"/>
      <c r="UDY51" s="932"/>
      <c r="UDZ51" s="932"/>
      <c r="UEA51" s="932"/>
      <c r="UEB51" s="932"/>
      <c r="UEC51" s="932"/>
      <c r="UED51" s="932"/>
      <c r="UEE51" s="932"/>
      <c r="UEF51" s="932"/>
      <c r="UEG51" s="932"/>
      <c r="UEH51" s="932"/>
      <c r="UEI51" s="932"/>
      <c r="UEJ51" s="932"/>
      <c r="UEK51" s="932"/>
      <c r="UEL51" s="932"/>
      <c r="UEM51" s="932"/>
      <c r="UEN51" s="932"/>
      <c r="UEO51" s="932"/>
      <c r="UEP51" s="932"/>
      <c r="UEQ51" s="932"/>
      <c r="UER51" s="932"/>
      <c r="UES51" s="932"/>
      <c r="UET51" s="932"/>
      <c r="UEU51" s="932"/>
      <c r="UEV51" s="932"/>
      <c r="UEW51" s="932"/>
      <c r="UEX51" s="932"/>
      <c r="UEY51" s="932"/>
      <c r="UEZ51" s="932"/>
      <c r="UFA51" s="932"/>
      <c r="UFB51" s="932"/>
      <c r="UFC51" s="932"/>
      <c r="UFD51" s="932"/>
      <c r="UFE51" s="932"/>
      <c r="UFF51" s="932"/>
      <c r="UFG51" s="932"/>
      <c r="UFH51" s="932"/>
      <c r="UFI51" s="932"/>
      <c r="UFJ51" s="932"/>
      <c r="UFK51" s="932"/>
      <c r="UFL51" s="932"/>
      <c r="UFM51" s="932"/>
      <c r="UFN51" s="932"/>
      <c r="UFO51" s="932"/>
      <c r="UFP51" s="932"/>
      <c r="UFQ51" s="932"/>
      <c r="UFR51" s="932"/>
      <c r="UFS51" s="932"/>
      <c r="UFT51" s="932"/>
      <c r="UFU51" s="932"/>
      <c r="UFV51" s="932"/>
      <c r="UFW51" s="932"/>
      <c r="UFX51" s="932"/>
      <c r="UFY51" s="932"/>
      <c r="UFZ51" s="932"/>
      <c r="UGA51" s="932"/>
      <c r="UGB51" s="932"/>
      <c r="UGC51" s="932"/>
      <c r="UGD51" s="932"/>
      <c r="UGE51" s="932"/>
      <c r="UGF51" s="932"/>
      <c r="UGG51" s="932"/>
      <c r="UGH51" s="932"/>
      <c r="UGI51" s="932"/>
      <c r="UGJ51" s="932"/>
      <c r="UGK51" s="932"/>
      <c r="UGL51" s="932"/>
      <c r="UGM51" s="932"/>
      <c r="UGN51" s="932"/>
      <c r="UGO51" s="932"/>
      <c r="UGP51" s="932"/>
      <c r="UGQ51" s="932"/>
      <c r="UGR51" s="932"/>
      <c r="UGS51" s="932"/>
      <c r="UGT51" s="932"/>
      <c r="UGU51" s="932"/>
      <c r="UGV51" s="932"/>
      <c r="UGW51" s="932"/>
      <c r="UGX51" s="932"/>
      <c r="UGY51" s="932"/>
      <c r="UGZ51" s="932"/>
      <c r="UHA51" s="932"/>
      <c r="UHB51" s="932"/>
      <c r="UHC51" s="932"/>
      <c r="UHD51" s="932"/>
      <c r="UHE51" s="932"/>
      <c r="UHF51" s="932"/>
      <c r="UHG51" s="932"/>
      <c r="UHH51" s="932"/>
      <c r="UHI51" s="932"/>
      <c r="UHJ51" s="932"/>
      <c r="UHK51" s="932"/>
      <c r="UHL51" s="932"/>
      <c r="UHM51" s="932"/>
      <c r="UHN51" s="932"/>
      <c r="UHO51" s="932"/>
      <c r="UHP51" s="932"/>
      <c r="UHQ51" s="932"/>
      <c r="UHR51" s="932"/>
      <c r="UHS51" s="932"/>
      <c r="UHT51" s="932"/>
      <c r="UHU51" s="932"/>
      <c r="UHV51" s="932"/>
      <c r="UHW51" s="932"/>
      <c r="UHX51" s="932"/>
      <c r="UHY51" s="932"/>
      <c r="UHZ51" s="932"/>
      <c r="UIA51" s="932"/>
      <c r="UIB51" s="932"/>
      <c r="UIC51" s="932"/>
      <c r="UID51" s="932"/>
      <c r="UIE51" s="932"/>
      <c r="UIF51" s="932"/>
      <c r="UIG51" s="932"/>
      <c r="UIH51" s="932"/>
      <c r="UII51" s="932"/>
      <c r="UIJ51" s="932"/>
      <c r="UIK51" s="932"/>
      <c r="UIL51" s="932"/>
      <c r="UIM51" s="932"/>
      <c r="UIN51" s="932"/>
      <c r="UIO51" s="932"/>
      <c r="UIP51" s="932"/>
      <c r="UIQ51" s="932"/>
      <c r="UIR51" s="932"/>
      <c r="UIS51" s="932"/>
      <c r="UIT51" s="932"/>
      <c r="UIU51" s="932"/>
      <c r="UIV51" s="932"/>
      <c r="UIW51" s="932"/>
      <c r="UIX51" s="932"/>
      <c r="UIY51" s="932"/>
      <c r="UIZ51" s="932"/>
      <c r="UJA51" s="932"/>
      <c r="UJB51" s="932"/>
      <c r="UJC51" s="932"/>
      <c r="UJD51" s="932"/>
      <c r="UJE51" s="932"/>
      <c r="UJF51" s="932"/>
      <c r="UJG51" s="932"/>
      <c r="UJH51" s="932"/>
      <c r="UJI51" s="932"/>
      <c r="UJJ51" s="932"/>
      <c r="UJK51" s="932"/>
      <c r="UJL51" s="932"/>
      <c r="UJM51" s="932"/>
      <c r="UJN51" s="932"/>
      <c r="UJO51" s="932"/>
      <c r="UJP51" s="932"/>
      <c r="UJQ51" s="932"/>
      <c r="UJR51" s="932"/>
      <c r="UJS51" s="932"/>
      <c r="UJT51" s="932"/>
      <c r="UJU51" s="932"/>
      <c r="UJV51" s="932"/>
      <c r="UJW51" s="932"/>
      <c r="UJX51" s="932"/>
      <c r="UJY51" s="932"/>
      <c r="UJZ51" s="932"/>
      <c r="UKA51" s="932"/>
      <c r="UKB51" s="932"/>
      <c r="UKC51" s="932"/>
      <c r="UKD51" s="932"/>
      <c r="UKE51" s="932"/>
      <c r="UKF51" s="932"/>
      <c r="UKG51" s="932"/>
      <c r="UKH51" s="932"/>
      <c r="UKI51" s="932"/>
      <c r="UKJ51" s="932"/>
      <c r="UKK51" s="932"/>
      <c r="UKL51" s="932"/>
      <c r="UKM51" s="932"/>
      <c r="UKN51" s="932"/>
      <c r="UKO51" s="932"/>
      <c r="UKP51" s="932"/>
      <c r="UKQ51" s="932"/>
      <c r="UKR51" s="932"/>
      <c r="UKS51" s="932"/>
      <c r="UKT51" s="932"/>
      <c r="UKU51" s="932"/>
      <c r="UKV51" s="932"/>
      <c r="UKW51" s="932"/>
      <c r="UKX51" s="932"/>
      <c r="UKY51" s="932"/>
      <c r="UKZ51" s="932"/>
      <c r="ULA51" s="932"/>
      <c r="ULB51" s="932"/>
      <c r="ULC51" s="932"/>
      <c r="ULD51" s="932"/>
      <c r="ULE51" s="932"/>
      <c r="ULF51" s="932"/>
      <c r="ULG51" s="932"/>
      <c r="ULH51" s="932"/>
      <c r="ULI51" s="932"/>
      <c r="ULJ51" s="932"/>
      <c r="ULK51" s="932"/>
      <c r="ULL51" s="932"/>
      <c r="ULM51" s="932"/>
      <c r="ULN51" s="932"/>
      <c r="ULO51" s="932"/>
      <c r="ULP51" s="932"/>
      <c r="ULQ51" s="932"/>
      <c r="ULR51" s="932"/>
      <c r="ULS51" s="932"/>
      <c r="ULT51" s="932"/>
      <c r="ULU51" s="932"/>
      <c r="ULV51" s="932"/>
      <c r="ULW51" s="932"/>
      <c r="ULX51" s="932"/>
      <c r="ULY51" s="932"/>
      <c r="ULZ51" s="932"/>
      <c r="UMA51" s="932"/>
      <c r="UMB51" s="932"/>
      <c r="UMC51" s="932"/>
      <c r="UMD51" s="932"/>
      <c r="UME51" s="932"/>
      <c r="UMF51" s="932"/>
      <c r="UMG51" s="932"/>
      <c r="UMH51" s="932"/>
      <c r="UMI51" s="932"/>
      <c r="UMJ51" s="932"/>
      <c r="UMK51" s="932"/>
      <c r="UML51" s="932"/>
      <c r="UMM51" s="932"/>
      <c r="UMN51" s="932"/>
      <c r="UMO51" s="932"/>
      <c r="UMP51" s="932"/>
      <c r="UMQ51" s="932"/>
      <c r="UMR51" s="932"/>
      <c r="UMS51" s="932"/>
      <c r="UMT51" s="932"/>
      <c r="UMU51" s="932"/>
      <c r="UMV51" s="932"/>
      <c r="UMW51" s="932"/>
      <c r="UMX51" s="932"/>
      <c r="UMY51" s="932"/>
      <c r="UMZ51" s="932"/>
      <c r="UNA51" s="932"/>
      <c r="UNB51" s="932"/>
      <c r="UNC51" s="932"/>
      <c r="UND51" s="932"/>
      <c r="UNE51" s="932"/>
      <c r="UNF51" s="932"/>
      <c r="UNG51" s="932"/>
      <c r="UNH51" s="932"/>
      <c r="UNI51" s="932"/>
      <c r="UNJ51" s="932"/>
      <c r="UNK51" s="932"/>
      <c r="UNL51" s="932"/>
      <c r="UNM51" s="932"/>
      <c r="UNN51" s="932"/>
      <c r="UNO51" s="932"/>
      <c r="UNP51" s="932"/>
      <c r="UNQ51" s="932"/>
      <c r="UNR51" s="932"/>
      <c r="UNS51" s="932"/>
      <c r="UNT51" s="932"/>
      <c r="UNU51" s="932"/>
      <c r="UNV51" s="932"/>
      <c r="UNW51" s="932"/>
      <c r="UNX51" s="932"/>
      <c r="UNY51" s="932"/>
      <c r="UNZ51" s="932"/>
      <c r="UOA51" s="932"/>
      <c r="UOB51" s="932"/>
      <c r="UOC51" s="932"/>
      <c r="UOD51" s="932"/>
      <c r="UOE51" s="932"/>
      <c r="UOF51" s="932"/>
      <c r="UOG51" s="932"/>
      <c r="UOH51" s="932"/>
      <c r="UOI51" s="932"/>
      <c r="UOJ51" s="932"/>
      <c r="UOK51" s="932"/>
      <c r="UOL51" s="932"/>
      <c r="UOM51" s="932"/>
      <c r="UON51" s="932"/>
      <c r="UOO51" s="932"/>
      <c r="UOP51" s="932"/>
      <c r="UOQ51" s="932"/>
      <c r="UOR51" s="932"/>
      <c r="UOS51" s="932"/>
      <c r="UOT51" s="932"/>
      <c r="UOU51" s="932"/>
      <c r="UOV51" s="932"/>
      <c r="UOW51" s="932"/>
      <c r="UOX51" s="932"/>
      <c r="UOY51" s="932"/>
      <c r="UOZ51" s="932"/>
      <c r="UPA51" s="932"/>
      <c r="UPB51" s="932"/>
      <c r="UPC51" s="932"/>
      <c r="UPD51" s="932"/>
      <c r="UPE51" s="932"/>
      <c r="UPF51" s="932"/>
      <c r="UPG51" s="932"/>
      <c r="UPH51" s="932"/>
      <c r="UPI51" s="932"/>
      <c r="UPJ51" s="932"/>
      <c r="UPK51" s="932"/>
      <c r="UPL51" s="932"/>
      <c r="UPM51" s="932"/>
      <c r="UPN51" s="932"/>
      <c r="UPO51" s="932"/>
      <c r="UPP51" s="932"/>
      <c r="UPQ51" s="932"/>
      <c r="UPR51" s="932"/>
      <c r="UPS51" s="932"/>
      <c r="UPT51" s="932"/>
      <c r="UPU51" s="932"/>
      <c r="UPV51" s="932"/>
      <c r="UPW51" s="932"/>
      <c r="UPX51" s="932"/>
      <c r="UPY51" s="932"/>
      <c r="UPZ51" s="932"/>
      <c r="UQA51" s="932"/>
      <c r="UQB51" s="932"/>
      <c r="UQC51" s="932"/>
      <c r="UQD51" s="932"/>
      <c r="UQE51" s="932"/>
      <c r="UQF51" s="932"/>
      <c r="UQG51" s="932"/>
      <c r="UQH51" s="932"/>
      <c r="UQI51" s="932"/>
      <c r="UQJ51" s="932"/>
      <c r="UQK51" s="932"/>
      <c r="UQL51" s="932"/>
      <c r="UQM51" s="932"/>
      <c r="UQN51" s="932"/>
      <c r="UQO51" s="932"/>
      <c r="UQP51" s="932"/>
      <c r="UQQ51" s="932"/>
      <c r="UQR51" s="932"/>
      <c r="UQS51" s="932"/>
      <c r="UQT51" s="932"/>
      <c r="UQU51" s="932"/>
      <c r="UQV51" s="932"/>
      <c r="UQW51" s="932"/>
      <c r="UQX51" s="932"/>
      <c r="UQY51" s="932"/>
      <c r="UQZ51" s="932"/>
      <c r="URA51" s="932"/>
      <c r="URB51" s="932"/>
      <c r="URC51" s="932"/>
      <c r="URD51" s="932"/>
      <c r="URE51" s="932"/>
      <c r="URF51" s="932"/>
      <c r="URG51" s="932"/>
      <c r="URH51" s="932"/>
      <c r="URI51" s="932"/>
      <c r="URJ51" s="932"/>
      <c r="URK51" s="932"/>
      <c r="URL51" s="932"/>
      <c r="URM51" s="932"/>
      <c r="URN51" s="932"/>
      <c r="URO51" s="932"/>
      <c r="URP51" s="932"/>
      <c r="URQ51" s="932"/>
      <c r="URR51" s="932"/>
      <c r="URS51" s="932"/>
      <c r="URT51" s="932"/>
      <c r="URU51" s="932"/>
      <c r="URV51" s="932"/>
      <c r="URW51" s="932"/>
      <c r="URX51" s="932"/>
      <c r="URY51" s="932"/>
      <c r="URZ51" s="932"/>
      <c r="USA51" s="932"/>
      <c r="USB51" s="932"/>
      <c r="USC51" s="932"/>
      <c r="USD51" s="932"/>
      <c r="USE51" s="932"/>
      <c r="USF51" s="932"/>
      <c r="USG51" s="932"/>
      <c r="USH51" s="932"/>
      <c r="USI51" s="932"/>
      <c r="USJ51" s="932"/>
      <c r="USK51" s="932"/>
      <c r="USL51" s="932"/>
      <c r="USM51" s="932"/>
      <c r="USN51" s="932"/>
      <c r="USO51" s="932"/>
      <c r="USP51" s="932"/>
      <c r="USQ51" s="932"/>
      <c r="USR51" s="932"/>
      <c r="USS51" s="932"/>
      <c r="UST51" s="932"/>
      <c r="USU51" s="932"/>
      <c r="USV51" s="932"/>
      <c r="USW51" s="932"/>
      <c r="USX51" s="932"/>
      <c r="USY51" s="932"/>
      <c r="USZ51" s="932"/>
      <c r="UTA51" s="932"/>
      <c r="UTB51" s="932"/>
      <c r="UTC51" s="932"/>
      <c r="UTD51" s="932"/>
      <c r="UTE51" s="932"/>
      <c r="UTF51" s="932"/>
      <c r="UTG51" s="932"/>
      <c r="UTH51" s="932"/>
      <c r="UTI51" s="932"/>
      <c r="UTJ51" s="932"/>
      <c r="UTK51" s="932"/>
      <c r="UTL51" s="932"/>
      <c r="UTM51" s="932"/>
      <c r="UTN51" s="932"/>
      <c r="UTO51" s="932"/>
      <c r="UTP51" s="932"/>
      <c r="UTQ51" s="932"/>
      <c r="UTR51" s="932"/>
      <c r="UTS51" s="932"/>
      <c r="UTT51" s="932"/>
      <c r="UTU51" s="932"/>
      <c r="UTV51" s="932"/>
      <c r="UTW51" s="932"/>
      <c r="UTX51" s="932"/>
      <c r="UTY51" s="932"/>
      <c r="UTZ51" s="932"/>
      <c r="UUA51" s="932"/>
      <c r="UUB51" s="932"/>
      <c r="UUC51" s="932"/>
      <c r="UUD51" s="932"/>
      <c r="UUE51" s="932"/>
      <c r="UUF51" s="932"/>
      <c r="UUG51" s="932"/>
      <c r="UUH51" s="932"/>
      <c r="UUI51" s="932"/>
      <c r="UUJ51" s="932"/>
      <c r="UUK51" s="932"/>
      <c r="UUL51" s="932"/>
      <c r="UUM51" s="932"/>
      <c r="UUN51" s="932"/>
      <c r="UUO51" s="932"/>
      <c r="UUP51" s="932"/>
      <c r="UUQ51" s="932"/>
      <c r="UUR51" s="932"/>
      <c r="UUS51" s="932"/>
      <c r="UUT51" s="932"/>
      <c r="UUU51" s="932"/>
      <c r="UUV51" s="932"/>
      <c r="UUW51" s="932"/>
      <c r="UUX51" s="932"/>
      <c r="UUY51" s="932"/>
      <c r="UUZ51" s="932"/>
      <c r="UVA51" s="932"/>
      <c r="UVB51" s="932"/>
      <c r="UVC51" s="932"/>
      <c r="UVD51" s="932"/>
      <c r="UVE51" s="932"/>
      <c r="UVF51" s="932"/>
      <c r="UVG51" s="932"/>
      <c r="UVH51" s="932"/>
      <c r="UVI51" s="932"/>
      <c r="UVJ51" s="932"/>
      <c r="UVK51" s="932"/>
      <c r="UVL51" s="932"/>
      <c r="UVM51" s="932"/>
      <c r="UVN51" s="932"/>
      <c r="UVO51" s="932"/>
      <c r="UVP51" s="932"/>
      <c r="UVQ51" s="932"/>
      <c r="UVR51" s="932"/>
      <c r="UVS51" s="932"/>
      <c r="UVT51" s="932"/>
      <c r="UVU51" s="932"/>
      <c r="UVV51" s="932"/>
      <c r="UVW51" s="932"/>
      <c r="UVX51" s="932"/>
      <c r="UVY51" s="932"/>
      <c r="UVZ51" s="932"/>
      <c r="UWA51" s="932"/>
      <c r="UWB51" s="932"/>
      <c r="UWC51" s="932"/>
      <c r="UWD51" s="932"/>
      <c r="UWE51" s="932"/>
      <c r="UWF51" s="932"/>
      <c r="UWG51" s="932"/>
      <c r="UWH51" s="932"/>
      <c r="UWI51" s="932"/>
      <c r="UWJ51" s="932"/>
      <c r="UWK51" s="932"/>
      <c r="UWL51" s="932"/>
      <c r="UWM51" s="932"/>
      <c r="UWN51" s="932"/>
      <c r="UWO51" s="932"/>
      <c r="UWP51" s="932"/>
      <c r="UWQ51" s="932"/>
      <c r="UWR51" s="932"/>
      <c r="UWS51" s="932"/>
      <c r="UWT51" s="932"/>
      <c r="UWU51" s="932"/>
      <c r="UWV51" s="932"/>
      <c r="UWW51" s="932"/>
      <c r="UWX51" s="932"/>
      <c r="UWY51" s="932"/>
      <c r="UWZ51" s="932"/>
      <c r="UXA51" s="932"/>
      <c r="UXB51" s="932"/>
      <c r="UXC51" s="932"/>
      <c r="UXD51" s="932"/>
      <c r="UXE51" s="932"/>
      <c r="UXF51" s="932"/>
      <c r="UXG51" s="932"/>
      <c r="UXH51" s="932"/>
      <c r="UXI51" s="932"/>
      <c r="UXJ51" s="932"/>
      <c r="UXK51" s="932"/>
      <c r="UXL51" s="932"/>
      <c r="UXM51" s="932"/>
      <c r="UXN51" s="932"/>
      <c r="UXO51" s="932"/>
      <c r="UXP51" s="932"/>
      <c r="UXQ51" s="932"/>
      <c r="UXR51" s="932"/>
      <c r="UXS51" s="932"/>
      <c r="UXT51" s="932"/>
      <c r="UXU51" s="932"/>
      <c r="UXV51" s="932"/>
      <c r="UXW51" s="932"/>
      <c r="UXX51" s="932"/>
      <c r="UXY51" s="932"/>
      <c r="UXZ51" s="932"/>
      <c r="UYA51" s="932"/>
      <c r="UYB51" s="932"/>
      <c r="UYC51" s="932"/>
      <c r="UYD51" s="932"/>
      <c r="UYE51" s="932"/>
      <c r="UYF51" s="932"/>
      <c r="UYG51" s="932"/>
      <c r="UYH51" s="932"/>
      <c r="UYI51" s="932"/>
      <c r="UYJ51" s="932"/>
      <c r="UYK51" s="932"/>
      <c r="UYL51" s="932"/>
      <c r="UYM51" s="932"/>
      <c r="UYN51" s="932"/>
      <c r="UYO51" s="932"/>
      <c r="UYP51" s="932"/>
      <c r="UYQ51" s="932"/>
      <c r="UYR51" s="932"/>
      <c r="UYS51" s="932"/>
      <c r="UYT51" s="932"/>
      <c r="UYU51" s="932"/>
      <c r="UYV51" s="932"/>
      <c r="UYW51" s="932"/>
      <c r="UYX51" s="932"/>
      <c r="UYY51" s="932"/>
      <c r="UYZ51" s="932"/>
      <c r="UZA51" s="932"/>
      <c r="UZB51" s="932"/>
      <c r="UZC51" s="932"/>
      <c r="UZD51" s="932"/>
      <c r="UZE51" s="932"/>
      <c r="UZF51" s="932"/>
      <c r="UZG51" s="932"/>
      <c r="UZH51" s="932"/>
      <c r="UZI51" s="932"/>
      <c r="UZJ51" s="932"/>
      <c r="UZK51" s="932"/>
      <c r="UZL51" s="932"/>
      <c r="UZM51" s="932"/>
      <c r="UZN51" s="932"/>
      <c r="UZO51" s="932"/>
      <c r="UZP51" s="932"/>
      <c r="UZQ51" s="932"/>
      <c r="UZR51" s="932"/>
      <c r="UZS51" s="932"/>
      <c r="UZT51" s="932"/>
      <c r="UZU51" s="932"/>
      <c r="UZV51" s="932"/>
      <c r="UZW51" s="932"/>
      <c r="UZX51" s="932"/>
      <c r="UZY51" s="932"/>
      <c r="UZZ51" s="932"/>
      <c r="VAA51" s="932"/>
      <c r="VAB51" s="932"/>
      <c r="VAC51" s="932"/>
      <c r="VAD51" s="932"/>
      <c r="VAE51" s="932"/>
      <c r="VAF51" s="932"/>
      <c r="VAG51" s="932"/>
      <c r="VAH51" s="932"/>
      <c r="VAI51" s="932"/>
      <c r="VAJ51" s="932"/>
      <c r="VAK51" s="932"/>
      <c r="VAL51" s="932"/>
      <c r="VAM51" s="932"/>
      <c r="VAN51" s="932"/>
      <c r="VAO51" s="932"/>
      <c r="VAP51" s="932"/>
      <c r="VAQ51" s="932"/>
      <c r="VAR51" s="932"/>
      <c r="VAS51" s="932"/>
      <c r="VAT51" s="932"/>
      <c r="VAU51" s="932"/>
      <c r="VAV51" s="932"/>
      <c r="VAW51" s="932"/>
      <c r="VAX51" s="932"/>
      <c r="VAY51" s="932"/>
      <c r="VAZ51" s="932"/>
      <c r="VBA51" s="932"/>
      <c r="VBB51" s="932"/>
      <c r="VBC51" s="932"/>
      <c r="VBD51" s="932"/>
      <c r="VBE51" s="932"/>
      <c r="VBF51" s="932"/>
      <c r="VBG51" s="932"/>
      <c r="VBH51" s="932"/>
      <c r="VBI51" s="932"/>
      <c r="VBJ51" s="932"/>
      <c r="VBK51" s="932"/>
      <c r="VBL51" s="932"/>
      <c r="VBM51" s="932"/>
      <c r="VBN51" s="932"/>
      <c r="VBO51" s="932"/>
      <c r="VBP51" s="932"/>
      <c r="VBQ51" s="932"/>
      <c r="VBR51" s="932"/>
      <c r="VBS51" s="932"/>
      <c r="VBT51" s="932"/>
      <c r="VBU51" s="932"/>
      <c r="VBV51" s="932"/>
      <c r="VBW51" s="932"/>
      <c r="VBX51" s="932"/>
      <c r="VBY51" s="932"/>
      <c r="VBZ51" s="932"/>
      <c r="VCA51" s="932"/>
      <c r="VCB51" s="932"/>
      <c r="VCC51" s="932"/>
      <c r="VCD51" s="932"/>
      <c r="VCE51" s="932"/>
      <c r="VCF51" s="932"/>
      <c r="VCG51" s="932"/>
      <c r="VCH51" s="932"/>
      <c r="VCI51" s="932"/>
      <c r="VCJ51" s="932"/>
      <c r="VCK51" s="932"/>
      <c r="VCL51" s="932"/>
      <c r="VCM51" s="932"/>
      <c r="VCN51" s="932"/>
      <c r="VCO51" s="932"/>
      <c r="VCP51" s="932"/>
      <c r="VCQ51" s="932"/>
      <c r="VCR51" s="932"/>
      <c r="VCS51" s="932"/>
      <c r="VCT51" s="932"/>
      <c r="VCU51" s="932"/>
      <c r="VCV51" s="932"/>
      <c r="VCW51" s="932"/>
      <c r="VCX51" s="932"/>
      <c r="VCY51" s="932"/>
      <c r="VCZ51" s="932"/>
      <c r="VDA51" s="932"/>
      <c r="VDB51" s="932"/>
      <c r="VDC51" s="932"/>
      <c r="VDD51" s="932"/>
      <c r="VDE51" s="932"/>
      <c r="VDF51" s="932"/>
      <c r="VDG51" s="932"/>
      <c r="VDH51" s="932"/>
      <c r="VDI51" s="932"/>
      <c r="VDJ51" s="932"/>
      <c r="VDK51" s="932"/>
      <c r="VDL51" s="932"/>
      <c r="VDM51" s="932"/>
      <c r="VDN51" s="932"/>
      <c r="VDO51" s="932"/>
      <c r="VDP51" s="932"/>
      <c r="VDQ51" s="932"/>
      <c r="VDR51" s="932"/>
      <c r="VDS51" s="932"/>
      <c r="VDT51" s="932"/>
      <c r="VDU51" s="932"/>
      <c r="VDV51" s="932"/>
      <c r="VDW51" s="932"/>
      <c r="VDX51" s="932"/>
      <c r="VDY51" s="932"/>
      <c r="VDZ51" s="932"/>
      <c r="VEA51" s="932"/>
      <c r="VEB51" s="932"/>
      <c r="VEC51" s="932"/>
      <c r="VED51" s="932"/>
      <c r="VEE51" s="932"/>
      <c r="VEF51" s="932"/>
      <c r="VEG51" s="932"/>
      <c r="VEH51" s="932"/>
      <c r="VEI51" s="932"/>
      <c r="VEJ51" s="932"/>
      <c r="VEK51" s="932"/>
      <c r="VEL51" s="932"/>
      <c r="VEM51" s="932"/>
      <c r="VEN51" s="932"/>
      <c r="VEO51" s="932"/>
      <c r="VEP51" s="932"/>
      <c r="VEQ51" s="932"/>
      <c r="VER51" s="932"/>
      <c r="VES51" s="932"/>
      <c r="VET51" s="932"/>
      <c r="VEU51" s="932"/>
      <c r="VEV51" s="932"/>
      <c r="VEW51" s="932"/>
      <c r="VEX51" s="932"/>
      <c r="VEY51" s="932"/>
      <c r="VEZ51" s="932"/>
      <c r="VFA51" s="932"/>
      <c r="VFB51" s="932"/>
      <c r="VFC51" s="932"/>
      <c r="VFD51" s="932"/>
      <c r="VFE51" s="932"/>
      <c r="VFF51" s="932"/>
      <c r="VFG51" s="932"/>
      <c r="VFH51" s="932"/>
      <c r="VFI51" s="932"/>
      <c r="VFJ51" s="932"/>
      <c r="VFK51" s="932"/>
      <c r="VFL51" s="932"/>
      <c r="VFM51" s="932"/>
      <c r="VFN51" s="932"/>
      <c r="VFO51" s="932"/>
      <c r="VFP51" s="932"/>
      <c r="VFQ51" s="932"/>
      <c r="VFR51" s="932"/>
      <c r="VFS51" s="932"/>
      <c r="VFT51" s="932"/>
      <c r="VFU51" s="932"/>
      <c r="VFV51" s="932"/>
      <c r="VFW51" s="932"/>
      <c r="VFX51" s="932"/>
      <c r="VFY51" s="932"/>
      <c r="VFZ51" s="932"/>
      <c r="VGA51" s="932"/>
      <c r="VGB51" s="932"/>
      <c r="VGC51" s="932"/>
      <c r="VGD51" s="932"/>
      <c r="VGE51" s="932"/>
      <c r="VGF51" s="932"/>
      <c r="VGG51" s="932"/>
      <c r="VGH51" s="932"/>
      <c r="VGI51" s="932"/>
      <c r="VGJ51" s="932"/>
      <c r="VGK51" s="932"/>
      <c r="VGL51" s="932"/>
      <c r="VGM51" s="932"/>
      <c r="VGN51" s="932"/>
      <c r="VGO51" s="932"/>
      <c r="VGP51" s="932"/>
      <c r="VGQ51" s="932"/>
      <c r="VGR51" s="932"/>
      <c r="VGS51" s="932"/>
      <c r="VGT51" s="932"/>
      <c r="VGU51" s="932"/>
      <c r="VGV51" s="932"/>
      <c r="VGW51" s="932"/>
      <c r="VGX51" s="932"/>
      <c r="VGY51" s="932"/>
      <c r="VGZ51" s="932"/>
      <c r="VHA51" s="932"/>
      <c r="VHB51" s="932"/>
      <c r="VHC51" s="932"/>
      <c r="VHD51" s="932"/>
      <c r="VHE51" s="932"/>
      <c r="VHF51" s="932"/>
      <c r="VHG51" s="932"/>
      <c r="VHH51" s="932"/>
      <c r="VHI51" s="932"/>
      <c r="VHJ51" s="932"/>
      <c r="VHK51" s="932"/>
      <c r="VHL51" s="932"/>
      <c r="VHM51" s="932"/>
      <c r="VHN51" s="932"/>
      <c r="VHO51" s="932"/>
      <c r="VHP51" s="932"/>
      <c r="VHQ51" s="932"/>
      <c r="VHR51" s="932"/>
      <c r="VHS51" s="932"/>
      <c r="VHT51" s="932"/>
      <c r="VHU51" s="932"/>
      <c r="VHV51" s="932"/>
      <c r="VHW51" s="932"/>
      <c r="VHX51" s="932"/>
      <c r="VHY51" s="932"/>
      <c r="VHZ51" s="932"/>
      <c r="VIA51" s="932"/>
      <c r="VIB51" s="932"/>
      <c r="VIC51" s="932"/>
      <c r="VID51" s="932"/>
      <c r="VIE51" s="932"/>
      <c r="VIF51" s="932"/>
      <c r="VIG51" s="932"/>
      <c r="VIH51" s="932"/>
      <c r="VII51" s="932"/>
      <c r="VIJ51" s="932"/>
      <c r="VIK51" s="932"/>
      <c r="VIL51" s="932"/>
      <c r="VIM51" s="932"/>
      <c r="VIN51" s="932"/>
      <c r="VIO51" s="932"/>
      <c r="VIP51" s="932"/>
      <c r="VIQ51" s="932"/>
      <c r="VIR51" s="932"/>
      <c r="VIS51" s="932"/>
      <c r="VIT51" s="932"/>
      <c r="VIU51" s="932"/>
      <c r="VIV51" s="932"/>
      <c r="VIW51" s="932"/>
      <c r="VIX51" s="932"/>
      <c r="VIY51" s="932"/>
      <c r="VIZ51" s="932"/>
      <c r="VJA51" s="932"/>
      <c r="VJB51" s="932"/>
      <c r="VJC51" s="932"/>
      <c r="VJD51" s="932"/>
      <c r="VJE51" s="932"/>
      <c r="VJF51" s="932"/>
      <c r="VJG51" s="932"/>
      <c r="VJH51" s="932"/>
      <c r="VJI51" s="932"/>
      <c r="VJJ51" s="932"/>
      <c r="VJK51" s="932"/>
      <c r="VJL51" s="932"/>
      <c r="VJM51" s="932"/>
      <c r="VJN51" s="932"/>
      <c r="VJO51" s="932"/>
      <c r="VJP51" s="932"/>
      <c r="VJQ51" s="932"/>
      <c r="VJR51" s="932"/>
      <c r="VJS51" s="932"/>
      <c r="VJT51" s="932"/>
      <c r="VJU51" s="932"/>
      <c r="VJV51" s="932"/>
      <c r="VJW51" s="932"/>
      <c r="VJX51" s="932"/>
      <c r="VJY51" s="932"/>
      <c r="VJZ51" s="932"/>
      <c r="VKA51" s="932"/>
      <c r="VKB51" s="932"/>
      <c r="VKC51" s="932"/>
      <c r="VKD51" s="932"/>
      <c r="VKE51" s="932"/>
      <c r="VKF51" s="932"/>
      <c r="VKG51" s="932"/>
      <c r="VKH51" s="932"/>
      <c r="VKI51" s="932"/>
      <c r="VKJ51" s="932"/>
      <c r="VKK51" s="932"/>
      <c r="VKL51" s="932"/>
      <c r="VKM51" s="932"/>
      <c r="VKN51" s="932"/>
      <c r="VKO51" s="932"/>
      <c r="VKP51" s="932"/>
      <c r="VKQ51" s="932"/>
      <c r="VKR51" s="932"/>
      <c r="VKS51" s="932"/>
      <c r="VKT51" s="932"/>
      <c r="VKU51" s="932"/>
      <c r="VKV51" s="932"/>
      <c r="VKW51" s="932"/>
      <c r="VKX51" s="932"/>
      <c r="VKY51" s="932"/>
      <c r="VKZ51" s="932"/>
      <c r="VLA51" s="932"/>
      <c r="VLB51" s="932"/>
      <c r="VLC51" s="932"/>
      <c r="VLD51" s="932"/>
      <c r="VLE51" s="932"/>
      <c r="VLF51" s="932"/>
      <c r="VLG51" s="932"/>
      <c r="VLH51" s="932"/>
      <c r="VLI51" s="932"/>
      <c r="VLJ51" s="932"/>
      <c r="VLK51" s="932"/>
      <c r="VLL51" s="932"/>
      <c r="VLM51" s="932"/>
      <c r="VLN51" s="932"/>
      <c r="VLO51" s="932"/>
      <c r="VLP51" s="932"/>
      <c r="VLQ51" s="932"/>
      <c r="VLR51" s="932"/>
      <c r="VLS51" s="932"/>
      <c r="VLT51" s="932"/>
      <c r="VLU51" s="932"/>
      <c r="VLV51" s="932"/>
      <c r="VLW51" s="932"/>
      <c r="VLX51" s="932"/>
      <c r="VLY51" s="932"/>
      <c r="VLZ51" s="932"/>
      <c r="VMA51" s="932"/>
      <c r="VMB51" s="932"/>
      <c r="VMC51" s="932"/>
      <c r="VMD51" s="932"/>
      <c r="VME51" s="932"/>
      <c r="VMF51" s="932"/>
      <c r="VMG51" s="932"/>
      <c r="VMH51" s="932"/>
      <c r="VMI51" s="932"/>
      <c r="VMJ51" s="932"/>
      <c r="VMK51" s="932"/>
      <c r="VML51" s="932"/>
      <c r="VMM51" s="932"/>
      <c r="VMN51" s="932"/>
      <c r="VMO51" s="932"/>
      <c r="VMP51" s="932"/>
      <c r="VMQ51" s="932"/>
      <c r="VMR51" s="932"/>
      <c r="VMS51" s="932"/>
      <c r="VMT51" s="932"/>
      <c r="VMU51" s="932"/>
      <c r="VMV51" s="932"/>
      <c r="VMW51" s="932"/>
      <c r="VMX51" s="932"/>
      <c r="VMY51" s="932"/>
      <c r="VMZ51" s="932"/>
      <c r="VNA51" s="932"/>
      <c r="VNB51" s="932"/>
      <c r="VNC51" s="932"/>
      <c r="VND51" s="932"/>
      <c r="VNE51" s="932"/>
      <c r="VNF51" s="932"/>
      <c r="VNG51" s="932"/>
      <c r="VNH51" s="932"/>
      <c r="VNI51" s="932"/>
      <c r="VNJ51" s="932"/>
      <c r="VNK51" s="932"/>
      <c r="VNL51" s="932"/>
      <c r="VNM51" s="932"/>
      <c r="VNN51" s="932"/>
      <c r="VNO51" s="932"/>
      <c r="VNP51" s="932"/>
      <c r="VNQ51" s="932"/>
      <c r="VNR51" s="932"/>
      <c r="VNS51" s="932"/>
      <c r="VNT51" s="932"/>
      <c r="VNU51" s="932"/>
      <c r="VNV51" s="932"/>
      <c r="VNW51" s="932"/>
      <c r="VNX51" s="932"/>
      <c r="VNY51" s="932"/>
      <c r="VNZ51" s="932"/>
      <c r="VOA51" s="932"/>
      <c r="VOB51" s="932"/>
      <c r="VOC51" s="932"/>
      <c r="VOD51" s="932"/>
      <c r="VOE51" s="932"/>
      <c r="VOF51" s="932"/>
      <c r="VOG51" s="932"/>
      <c r="VOH51" s="932"/>
      <c r="VOI51" s="932"/>
      <c r="VOJ51" s="932"/>
      <c r="VOK51" s="932"/>
      <c r="VOL51" s="932"/>
      <c r="VOM51" s="932"/>
      <c r="VON51" s="932"/>
      <c r="VOO51" s="932"/>
      <c r="VOP51" s="932"/>
      <c r="VOQ51" s="932"/>
      <c r="VOR51" s="932"/>
      <c r="VOS51" s="932"/>
      <c r="VOT51" s="932"/>
      <c r="VOU51" s="932"/>
      <c r="VOV51" s="932"/>
      <c r="VOW51" s="932"/>
      <c r="VOX51" s="932"/>
      <c r="VOY51" s="932"/>
      <c r="VOZ51" s="932"/>
      <c r="VPA51" s="932"/>
      <c r="VPB51" s="932"/>
      <c r="VPC51" s="932"/>
      <c r="VPD51" s="932"/>
      <c r="VPE51" s="932"/>
      <c r="VPF51" s="932"/>
      <c r="VPG51" s="932"/>
      <c r="VPH51" s="932"/>
      <c r="VPI51" s="932"/>
      <c r="VPJ51" s="932"/>
      <c r="VPK51" s="932"/>
      <c r="VPL51" s="932"/>
      <c r="VPM51" s="932"/>
      <c r="VPN51" s="932"/>
      <c r="VPO51" s="932"/>
      <c r="VPP51" s="932"/>
      <c r="VPQ51" s="932"/>
      <c r="VPR51" s="932"/>
      <c r="VPS51" s="932"/>
      <c r="VPT51" s="932"/>
      <c r="VPU51" s="932"/>
      <c r="VPV51" s="932"/>
      <c r="VPW51" s="932"/>
      <c r="VPX51" s="932"/>
      <c r="VPY51" s="932"/>
      <c r="VPZ51" s="932"/>
      <c r="VQA51" s="932"/>
      <c r="VQB51" s="932"/>
      <c r="VQC51" s="932"/>
      <c r="VQD51" s="932"/>
      <c r="VQE51" s="932"/>
      <c r="VQF51" s="932"/>
      <c r="VQG51" s="932"/>
      <c r="VQH51" s="932"/>
      <c r="VQI51" s="932"/>
      <c r="VQJ51" s="932"/>
      <c r="VQK51" s="932"/>
      <c r="VQL51" s="932"/>
      <c r="VQM51" s="932"/>
      <c r="VQN51" s="932"/>
      <c r="VQO51" s="932"/>
      <c r="VQP51" s="932"/>
      <c r="VQQ51" s="932"/>
      <c r="VQR51" s="932"/>
      <c r="VQS51" s="932"/>
      <c r="VQT51" s="932"/>
      <c r="VQU51" s="932"/>
      <c r="VQV51" s="932"/>
      <c r="VQW51" s="932"/>
      <c r="VQX51" s="932"/>
      <c r="VQY51" s="932"/>
      <c r="VQZ51" s="932"/>
      <c r="VRA51" s="932"/>
      <c r="VRB51" s="932"/>
      <c r="VRC51" s="932"/>
      <c r="VRD51" s="932"/>
      <c r="VRE51" s="932"/>
      <c r="VRF51" s="932"/>
      <c r="VRG51" s="932"/>
      <c r="VRH51" s="932"/>
      <c r="VRI51" s="932"/>
      <c r="VRJ51" s="932"/>
      <c r="VRK51" s="932"/>
      <c r="VRL51" s="932"/>
      <c r="VRM51" s="932"/>
      <c r="VRN51" s="932"/>
      <c r="VRO51" s="932"/>
      <c r="VRP51" s="932"/>
      <c r="VRQ51" s="932"/>
      <c r="VRR51" s="932"/>
      <c r="VRS51" s="932"/>
      <c r="VRT51" s="932"/>
      <c r="VRU51" s="932"/>
      <c r="VRV51" s="932"/>
      <c r="VRW51" s="932"/>
      <c r="VRX51" s="932"/>
      <c r="VRY51" s="932"/>
      <c r="VRZ51" s="932"/>
      <c r="VSA51" s="932"/>
      <c r="VSB51" s="932"/>
      <c r="VSC51" s="932"/>
      <c r="VSD51" s="932"/>
      <c r="VSE51" s="932"/>
      <c r="VSF51" s="932"/>
      <c r="VSG51" s="932"/>
      <c r="VSH51" s="932"/>
      <c r="VSI51" s="932"/>
      <c r="VSJ51" s="932"/>
      <c r="VSK51" s="932"/>
      <c r="VSL51" s="932"/>
      <c r="VSM51" s="932"/>
      <c r="VSN51" s="932"/>
      <c r="VSO51" s="932"/>
      <c r="VSP51" s="932"/>
      <c r="VSQ51" s="932"/>
      <c r="VSR51" s="932"/>
      <c r="VSS51" s="932"/>
      <c r="VST51" s="932"/>
      <c r="VSU51" s="932"/>
      <c r="VSV51" s="932"/>
      <c r="VSW51" s="932"/>
      <c r="VSX51" s="932"/>
      <c r="VSY51" s="932"/>
      <c r="VSZ51" s="932"/>
      <c r="VTA51" s="932"/>
      <c r="VTB51" s="932"/>
      <c r="VTC51" s="932"/>
      <c r="VTD51" s="932"/>
      <c r="VTE51" s="932"/>
      <c r="VTF51" s="932"/>
      <c r="VTG51" s="932"/>
      <c r="VTH51" s="932"/>
      <c r="VTI51" s="932"/>
      <c r="VTJ51" s="932"/>
      <c r="VTK51" s="932"/>
      <c r="VTL51" s="932"/>
      <c r="VTM51" s="932"/>
      <c r="VTN51" s="932"/>
      <c r="VTO51" s="932"/>
      <c r="VTP51" s="932"/>
      <c r="VTQ51" s="932"/>
      <c r="VTR51" s="932"/>
      <c r="VTS51" s="932"/>
      <c r="VTT51" s="932"/>
      <c r="VTU51" s="932"/>
      <c r="VTV51" s="932"/>
      <c r="VTW51" s="932"/>
      <c r="VTX51" s="932"/>
      <c r="VTY51" s="932"/>
      <c r="VTZ51" s="932"/>
      <c r="VUA51" s="932"/>
      <c r="VUB51" s="932"/>
      <c r="VUC51" s="932"/>
      <c r="VUD51" s="932"/>
      <c r="VUE51" s="932"/>
      <c r="VUF51" s="932"/>
      <c r="VUG51" s="932"/>
      <c r="VUH51" s="932"/>
      <c r="VUI51" s="932"/>
      <c r="VUJ51" s="932"/>
      <c r="VUK51" s="932"/>
      <c r="VUL51" s="932"/>
      <c r="VUM51" s="932"/>
      <c r="VUN51" s="932"/>
      <c r="VUO51" s="932"/>
      <c r="VUP51" s="932"/>
      <c r="VUQ51" s="932"/>
      <c r="VUR51" s="932"/>
      <c r="VUS51" s="932"/>
      <c r="VUT51" s="932"/>
      <c r="VUU51" s="932"/>
      <c r="VUV51" s="932"/>
      <c r="VUW51" s="932"/>
      <c r="VUX51" s="932"/>
      <c r="VUY51" s="932"/>
      <c r="VUZ51" s="932"/>
      <c r="VVA51" s="932"/>
      <c r="VVB51" s="932"/>
      <c r="VVC51" s="932"/>
      <c r="VVD51" s="932"/>
      <c r="VVE51" s="932"/>
      <c r="VVF51" s="932"/>
      <c r="VVG51" s="932"/>
      <c r="VVH51" s="932"/>
      <c r="VVI51" s="932"/>
      <c r="VVJ51" s="932"/>
      <c r="VVK51" s="932"/>
      <c r="VVL51" s="932"/>
      <c r="VVM51" s="932"/>
      <c r="VVN51" s="932"/>
      <c r="VVO51" s="932"/>
      <c r="VVP51" s="932"/>
      <c r="VVQ51" s="932"/>
      <c r="VVR51" s="932"/>
      <c r="VVS51" s="932"/>
      <c r="VVT51" s="932"/>
      <c r="VVU51" s="932"/>
      <c r="VVV51" s="932"/>
      <c r="VVW51" s="932"/>
      <c r="VVX51" s="932"/>
      <c r="VVY51" s="932"/>
      <c r="VVZ51" s="932"/>
      <c r="VWA51" s="932"/>
      <c r="VWB51" s="932"/>
      <c r="VWC51" s="932"/>
      <c r="VWD51" s="932"/>
      <c r="VWE51" s="932"/>
      <c r="VWF51" s="932"/>
      <c r="VWG51" s="932"/>
      <c r="VWH51" s="932"/>
      <c r="VWI51" s="932"/>
      <c r="VWJ51" s="932"/>
      <c r="VWK51" s="932"/>
      <c r="VWL51" s="932"/>
      <c r="VWM51" s="932"/>
      <c r="VWN51" s="932"/>
      <c r="VWO51" s="932"/>
      <c r="VWP51" s="932"/>
      <c r="VWQ51" s="932"/>
      <c r="VWR51" s="932"/>
      <c r="VWS51" s="932"/>
      <c r="VWT51" s="932"/>
      <c r="VWU51" s="932"/>
      <c r="VWV51" s="932"/>
      <c r="VWW51" s="932"/>
      <c r="VWX51" s="932"/>
      <c r="VWY51" s="932"/>
      <c r="VWZ51" s="932"/>
      <c r="VXA51" s="932"/>
      <c r="VXB51" s="932"/>
      <c r="VXC51" s="932"/>
      <c r="VXD51" s="932"/>
      <c r="VXE51" s="932"/>
      <c r="VXF51" s="932"/>
      <c r="VXG51" s="932"/>
      <c r="VXH51" s="932"/>
      <c r="VXI51" s="932"/>
      <c r="VXJ51" s="932"/>
      <c r="VXK51" s="932"/>
      <c r="VXL51" s="932"/>
      <c r="VXM51" s="932"/>
      <c r="VXN51" s="932"/>
      <c r="VXO51" s="932"/>
      <c r="VXP51" s="932"/>
      <c r="VXQ51" s="932"/>
      <c r="VXR51" s="932"/>
      <c r="VXS51" s="932"/>
      <c r="VXT51" s="932"/>
      <c r="VXU51" s="932"/>
      <c r="VXV51" s="932"/>
      <c r="VXW51" s="932"/>
      <c r="VXX51" s="932"/>
      <c r="VXY51" s="932"/>
      <c r="VXZ51" s="932"/>
      <c r="VYA51" s="932"/>
      <c r="VYB51" s="932"/>
      <c r="VYC51" s="932"/>
      <c r="VYD51" s="932"/>
      <c r="VYE51" s="932"/>
      <c r="VYF51" s="932"/>
      <c r="VYG51" s="932"/>
      <c r="VYH51" s="932"/>
      <c r="VYI51" s="932"/>
      <c r="VYJ51" s="932"/>
      <c r="VYK51" s="932"/>
      <c r="VYL51" s="932"/>
      <c r="VYM51" s="932"/>
      <c r="VYN51" s="932"/>
      <c r="VYO51" s="932"/>
      <c r="VYP51" s="932"/>
      <c r="VYQ51" s="932"/>
      <c r="VYR51" s="932"/>
      <c r="VYS51" s="932"/>
      <c r="VYT51" s="932"/>
      <c r="VYU51" s="932"/>
      <c r="VYV51" s="932"/>
      <c r="VYW51" s="932"/>
      <c r="VYX51" s="932"/>
      <c r="VYY51" s="932"/>
      <c r="VYZ51" s="932"/>
      <c r="VZA51" s="932"/>
      <c r="VZB51" s="932"/>
      <c r="VZC51" s="932"/>
      <c r="VZD51" s="932"/>
      <c r="VZE51" s="932"/>
      <c r="VZF51" s="932"/>
      <c r="VZG51" s="932"/>
      <c r="VZH51" s="932"/>
      <c r="VZI51" s="932"/>
      <c r="VZJ51" s="932"/>
      <c r="VZK51" s="932"/>
      <c r="VZL51" s="932"/>
      <c r="VZM51" s="932"/>
      <c r="VZN51" s="932"/>
      <c r="VZO51" s="932"/>
      <c r="VZP51" s="932"/>
      <c r="VZQ51" s="932"/>
      <c r="VZR51" s="932"/>
      <c r="VZS51" s="932"/>
      <c r="VZT51" s="932"/>
      <c r="VZU51" s="932"/>
      <c r="VZV51" s="932"/>
      <c r="VZW51" s="932"/>
      <c r="VZX51" s="932"/>
      <c r="VZY51" s="932"/>
      <c r="VZZ51" s="932"/>
      <c r="WAA51" s="932"/>
      <c r="WAB51" s="932"/>
      <c r="WAC51" s="932"/>
      <c r="WAD51" s="932"/>
      <c r="WAE51" s="932"/>
      <c r="WAF51" s="932"/>
      <c r="WAG51" s="932"/>
      <c r="WAH51" s="932"/>
      <c r="WAI51" s="932"/>
      <c r="WAJ51" s="932"/>
      <c r="WAK51" s="932"/>
      <c r="WAL51" s="932"/>
      <c r="WAM51" s="932"/>
      <c r="WAN51" s="932"/>
      <c r="WAO51" s="932"/>
      <c r="WAP51" s="932"/>
      <c r="WAQ51" s="932"/>
      <c r="WAR51" s="932"/>
      <c r="WAS51" s="932"/>
      <c r="WAT51" s="932"/>
      <c r="WAU51" s="932"/>
      <c r="WAV51" s="932"/>
      <c r="WAW51" s="932"/>
      <c r="WAX51" s="932"/>
      <c r="WAY51" s="932"/>
      <c r="WAZ51" s="932"/>
      <c r="WBA51" s="932"/>
      <c r="WBB51" s="932"/>
      <c r="WBC51" s="932"/>
      <c r="WBD51" s="932"/>
      <c r="WBE51" s="932"/>
      <c r="WBF51" s="932"/>
      <c r="WBG51" s="932"/>
      <c r="WBH51" s="932"/>
      <c r="WBI51" s="932"/>
      <c r="WBJ51" s="932"/>
      <c r="WBK51" s="932"/>
      <c r="WBL51" s="932"/>
      <c r="WBM51" s="932"/>
      <c r="WBN51" s="932"/>
      <c r="WBO51" s="932"/>
      <c r="WBP51" s="932"/>
      <c r="WBQ51" s="932"/>
      <c r="WBR51" s="932"/>
      <c r="WBS51" s="932"/>
      <c r="WBT51" s="932"/>
      <c r="WBU51" s="932"/>
      <c r="WBV51" s="932"/>
      <c r="WBW51" s="932"/>
      <c r="WBX51" s="932"/>
      <c r="WBY51" s="932"/>
      <c r="WBZ51" s="932"/>
      <c r="WCA51" s="932"/>
      <c r="WCB51" s="932"/>
      <c r="WCC51" s="932"/>
      <c r="WCD51" s="932"/>
      <c r="WCE51" s="932"/>
      <c r="WCF51" s="932"/>
      <c r="WCG51" s="932"/>
      <c r="WCH51" s="932"/>
      <c r="WCI51" s="932"/>
      <c r="WCJ51" s="932"/>
      <c r="WCK51" s="932"/>
      <c r="WCL51" s="932"/>
      <c r="WCM51" s="932"/>
      <c r="WCN51" s="932"/>
      <c r="WCO51" s="932"/>
      <c r="WCP51" s="932"/>
      <c r="WCQ51" s="932"/>
      <c r="WCR51" s="932"/>
      <c r="WCS51" s="932"/>
      <c r="WCT51" s="932"/>
      <c r="WCU51" s="932"/>
      <c r="WCV51" s="932"/>
      <c r="WCW51" s="932"/>
      <c r="WCX51" s="932"/>
      <c r="WCY51" s="932"/>
      <c r="WCZ51" s="932"/>
      <c r="WDA51" s="932"/>
      <c r="WDB51" s="932"/>
      <c r="WDC51" s="932"/>
      <c r="WDD51" s="932"/>
      <c r="WDE51" s="932"/>
      <c r="WDF51" s="932"/>
      <c r="WDG51" s="932"/>
      <c r="WDH51" s="932"/>
      <c r="WDI51" s="932"/>
      <c r="WDJ51" s="932"/>
      <c r="WDK51" s="932"/>
      <c r="WDL51" s="932"/>
      <c r="WDM51" s="932"/>
      <c r="WDN51" s="932"/>
      <c r="WDO51" s="932"/>
      <c r="WDP51" s="932"/>
      <c r="WDQ51" s="932"/>
      <c r="WDR51" s="932"/>
      <c r="WDS51" s="932"/>
      <c r="WDT51" s="932"/>
      <c r="WDU51" s="932"/>
      <c r="WDV51" s="932"/>
      <c r="WDW51" s="932"/>
      <c r="WDX51" s="932"/>
      <c r="WDY51" s="932"/>
      <c r="WDZ51" s="932"/>
      <c r="WEA51" s="932"/>
      <c r="WEB51" s="932"/>
      <c r="WEC51" s="932"/>
      <c r="WED51" s="932"/>
      <c r="WEE51" s="932"/>
      <c r="WEF51" s="932"/>
      <c r="WEG51" s="932"/>
      <c r="WEH51" s="932"/>
      <c r="WEI51" s="932"/>
      <c r="WEJ51" s="932"/>
      <c r="WEK51" s="932"/>
      <c r="WEL51" s="932"/>
      <c r="WEM51" s="932"/>
      <c r="WEN51" s="932"/>
      <c r="WEO51" s="932"/>
      <c r="WEP51" s="932"/>
      <c r="WEQ51" s="932"/>
      <c r="WER51" s="932"/>
      <c r="WES51" s="932"/>
      <c r="WET51" s="932"/>
      <c r="WEU51" s="932"/>
      <c r="WEV51" s="932"/>
      <c r="WEW51" s="932"/>
      <c r="WEX51" s="932"/>
      <c r="WEY51" s="932"/>
      <c r="WEZ51" s="932"/>
      <c r="WFA51" s="932"/>
      <c r="WFB51" s="932"/>
      <c r="WFC51" s="932"/>
      <c r="WFD51" s="932"/>
      <c r="WFE51" s="932"/>
      <c r="WFF51" s="932"/>
      <c r="WFG51" s="932"/>
      <c r="WFH51" s="932"/>
      <c r="WFI51" s="932"/>
      <c r="WFJ51" s="932"/>
      <c r="WFK51" s="932"/>
      <c r="WFL51" s="932"/>
      <c r="WFM51" s="932"/>
      <c r="WFN51" s="932"/>
      <c r="WFO51" s="932"/>
      <c r="WFP51" s="932"/>
      <c r="WFQ51" s="932"/>
      <c r="WFR51" s="932"/>
      <c r="WFS51" s="932"/>
      <c r="WFT51" s="932"/>
      <c r="WFU51" s="932"/>
      <c r="WFV51" s="932"/>
      <c r="WFW51" s="932"/>
      <c r="WFX51" s="932"/>
      <c r="WFY51" s="932"/>
      <c r="WFZ51" s="932"/>
      <c r="WGA51" s="932"/>
      <c r="WGB51" s="932"/>
      <c r="WGC51" s="932"/>
      <c r="WGD51" s="932"/>
      <c r="WGE51" s="932"/>
      <c r="WGF51" s="932"/>
      <c r="WGG51" s="932"/>
      <c r="WGH51" s="932"/>
      <c r="WGI51" s="932"/>
      <c r="WGJ51" s="932"/>
      <c r="WGK51" s="932"/>
      <c r="WGL51" s="932"/>
      <c r="WGM51" s="932"/>
      <c r="WGN51" s="932"/>
      <c r="WGO51" s="932"/>
      <c r="WGP51" s="932"/>
      <c r="WGQ51" s="932"/>
      <c r="WGR51" s="932"/>
      <c r="WGS51" s="932"/>
      <c r="WGT51" s="932"/>
      <c r="WGU51" s="932"/>
      <c r="WGV51" s="932"/>
      <c r="WGW51" s="932"/>
      <c r="WGX51" s="932"/>
      <c r="WGY51" s="932"/>
      <c r="WGZ51" s="932"/>
      <c r="WHA51" s="932"/>
      <c r="WHB51" s="932"/>
      <c r="WHC51" s="932"/>
      <c r="WHD51" s="932"/>
      <c r="WHE51" s="932"/>
      <c r="WHF51" s="932"/>
      <c r="WHG51" s="932"/>
      <c r="WHH51" s="932"/>
      <c r="WHI51" s="932"/>
      <c r="WHJ51" s="932"/>
      <c r="WHK51" s="932"/>
      <c r="WHL51" s="932"/>
      <c r="WHM51" s="932"/>
      <c r="WHN51" s="932"/>
      <c r="WHO51" s="932"/>
      <c r="WHP51" s="932"/>
      <c r="WHQ51" s="932"/>
      <c r="WHR51" s="932"/>
      <c r="WHS51" s="932"/>
      <c r="WHT51" s="932"/>
      <c r="WHU51" s="932"/>
      <c r="WHV51" s="932"/>
      <c r="WHW51" s="932"/>
      <c r="WHX51" s="932"/>
      <c r="WHY51" s="932"/>
      <c r="WHZ51" s="932"/>
      <c r="WIA51" s="932"/>
      <c r="WIB51" s="932"/>
      <c r="WIC51" s="932"/>
      <c r="WID51" s="932"/>
      <c r="WIE51" s="932"/>
      <c r="WIF51" s="932"/>
      <c r="WIG51" s="932"/>
      <c r="WIH51" s="932"/>
      <c r="WII51" s="932"/>
      <c r="WIJ51" s="932"/>
      <c r="WIK51" s="932"/>
      <c r="WIL51" s="932"/>
      <c r="WIM51" s="932"/>
      <c r="WIN51" s="932"/>
      <c r="WIO51" s="932"/>
      <c r="WIP51" s="932"/>
      <c r="WIQ51" s="932"/>
      <c r="WIR51" s="932"/>
      <c r="WIS51" s="932"/>
      <c r="WIT51" s="932"/>
      <c r="WIU51" s="932"/>
      <c r="WIV51" s="932"/>
      <c r="WIW51" s="932"/>
      <c r="WIX51" s="932"/>
      <c r="WIY51" s="932"/>
      <c r="WIZ51" s="932"/>
      <c r="WJA51" s="932"/>
      <c r="WJB51" s="932"/>
      <c r="WJC51" s="932"/>
      <c r="WJD51" s="932"/>
      <c r="WJE51" s="932"/>
      <c r="WJF51" s="932"/>
      <c r="WJG51" s="932"/>
      <c r="WJH51" s="932"/>
      <c r="WJI51" s="932"/>
      <c r="WJJ51" s="932"/>
      <c r="WJK51" s="932"/>
      <c r="WJL51" s="932"/>
      <c r="WJM51" s="932"/>
      <c r="WJN51" s="932"/>
      <c r="WJO51" s="932"/>
      <c r="WJP51" s="932"/>
      <c r="WJQ51" s="932"/>
      <c r="WJR51" s="932"/>
      <c r="WJS51" s="932"/>
      <c r="WJT51" s="932"/>
      <c r="WJU51" s="932"/>
      <c r="WJV51" s="932"/>
      <c r="WJW51" s="932"/>
      <c r="WJX51" s="932"/>
      <c r="WJY51" s="932"/>
      <c r="WJZ51" s="932"/>
      <c r="WKA51" s="932"/>
      <c r="WKB51" s="932"/>
      <c r="WKC51" s="932"/>
      <c r="WKD51" s="932"/>
      <c r="WKE51" s="932"/>
      <c r="WKF51" s="932"/>
      <c r="WKG51" s="932"/>
      <c r="WKH51" s="932"/>
      <c r="WKI51" s="932"/>
      <c r="WKJ51" s="932"/>
      <c r="WKK51" s="932"/>
      <c r="WKL51" s="932"/>
      <c r="WKM51" s="932"/>
      <c r="WKN51" s="932"/>
      <c r="WKO51" s="932"/>
      <c r="WKP51" s="932"/>
      <c r="WKQ51" s="932"/>
      <c r="WKR51" s="932"/>
      <c r="WKS51" s="932"/>
      <c r="WKT51" s="932"/>
      <c r="WKU51" s="932"/>
      <c r="WKV51" s="932"/>
      <c r="WKW51" s="932"/>
      <c r="WKX51" s="932"/>
      <c r="WKY51" s="932"/>
      <c r="WKZ51" s="932"/>
      <c r="WLA51" s="932"/>
      <c r="WLB51" s="932"/>
      <c r="WLC51" s="932"/>
      <c r="WLD51" s="932"/>
      <c r="WLE51" s="932"/>
      <c r="WLF51" s="932"/>
      <c r="WLG51" s="932"/>
      <c r="WLH51" s="932"/>
      <c r="WLI51" s="932"/>
      <c r="WLJ51" s="932"/>
      <c r="WLK51" s="932"/>
      <c r="WLL51" s="932"/>
      <c r="WLM51" s="932"/>
      <c r="WLN51" s="932"/>
      <c r="WLO51" s="932"/>
      <c r="WLP51" s="932"/>
      <c r="WLQ51" s="932"/>
      <c r="WLR51" s="932"/>
      <c r="WLS51" s="932"/>
      <c r="WLT51" s="932"/>
      <c r="WLU51" s="932"/>
      <c r="WLV51" s="932"/>
      <c r="WLW51" s="932"/>
      <c r="WLX51" s="932"/>
      <c r="WLY51" s="932"/>
      <c r="WLZ51" s="932"/>
      <c r="WMA51" s="932"/>
      <c r="WMB51" s="932"/>
      <c r="WMC51" s="932"/>
      <c r="WMD51" s="932"/>
      <c r="WME51" s="932"/>
      <c r="WMF51" s="932"/>
      <c r="WMG51" s="932"/>
      <c r="WMH51" s="932"/>
      <c r="WMI51" s="932"/>
      <c r="WMJ51" s="932"/>
      <c r="WMK51" s="932"/>
      <c r="WML51" s="932"/>
      <c r="WMM51" s="932"/>
      <c r="WMN51" s="932"/>
      <c r="WMO51" s="932"/>
      <c r="WMP51" s="932"/>
      <c r="WMQ51" s="932"/>
      <c r="WMR51" s="932"/>
      <c r="WMS51" s="932"/>
      <c r="WMT51" s="932"/>
      <c r="WMU51" s="932"/>
      <c r="WMV51" s="932"/>
      <c r="WMW51" s="932"/>
      <c r="WMX51" s="932"/>
      <c r="WMY51" s="932"/>
      <c r="WMZ51" s="932"/>
      <c r="WNA51" s="932"/>
      <c r="WNB51" s="932"/>
      <c r="WNC51" s="932"/>
      <c r="WND51" s="932"/>
      <c r="WNE51" s="932"/>
      <c r="WNF51" s="932"/>
      <c r="WNG51" s="932"/>
      <c r="WNH51" s="932"/>
      <c r="WNI51" s="932"/>
      <c r="WNJ51" s="932"/>
      <c r="WNK51" s="932"/>
      <c r="WNL51" s="932"/>
      <c r="WNM51" s="932"/>
      <c r="WNN51" s="932"/>
      <c r="WNO51" s="932"/>
      <c r="WNP51" s="932"/>
      <c r="WNQ51" s="932"/>
      <c r="WNR51" s="932"/>
      <c r="WNS51" s="932"/>
      <c r="WNT51" s="932"/>
      <c r="WNU51" s="932"/>
      <c r="WNV51" s="932"/>
      <c r="WNW51" s="932"/>
      <c r="WNX51" s="932"/>
      <c r="WNY51" s="932"/>
      <c r="WNZ51" s="932"/>
      <c r="WOA51" s="932"/>
      <c r="WOB51" s="932"/>
      <c r="WOC51" s="932"/>
      <c r="WOD51" s="932"/>
      <c r="WOE51" s="932"/>
      <c r="WOF51" s="932"/>
      <c r="WOG51" s="932"/>
      <c r="WOH51" s="932"/>
      <c r="WOI51" s="932"/>
      <c r="WOJ51" s="932"/>
      <c r="WOK51" s="932"/>
      <c r="WOL51" s="932"/>
      <c r="WOM51" s="932"/>
      <c r="WON51" s="932"/>
      <c r="WOO51" s="932"/>
      <c r="WOP51" s="932"/>
      <c r="WOQ51" s="932"/>
      <c r="WOR51" s="932"/>
      <c r="WOS51" s="932"/>
      <c r="WOT51" s="932"/>
      <c r="WOU51" s="932"/>
      <c r="WOV51" s="932"/>
      <c r="WOW51" s="932"/>
      <c r="WOX51" s="932"/>
      <c r="WOY51" s="932"/>
      <c r="WOZ51" s="932"/>
      <c r="WPA51" s="932"/>
      <c r="WPB51" s="932"/>
      <c r="WPC51" s="932"/>
      <c r="WPD51" s="932"/>
      <c r="WPE51" s="932"/>
      <c r="WPF51" s="932"/>
      <c r="WPG51" s="932"/>
      <c r="WPH51" s="932"/>
      <c r="WPI51" s="932"/>
      <c r="WPJ51" s="932"/>
      <c r="WPK51" s="932"/>
      <c r="WPL51" s="932"/>
      <c r="WPM51" s="932"/>
      <c r="WPN51" s="932"/>
      <c r="WPO51" s="932"/>
      <c r="WPP51" s="932"/>
      <c r="WPQ51" s="932"/>
      <c r="WPR51" s="932"/>
      <c r="WPS51" s="932"/>
      <c r="WPT51" s="932"/>
      <c r="WPU51" s="932"/>
      <c r="WPV51" s="932"/>
      <c r="WPW51" s="932"/>
      <c r="WPX51" s="932"/>
      <c r="WPY51" s="932"/>
      <c r="WPZ51" s="932"/>
      <c r="WQA51" s="932"/>
      <c r="WQB51" s="932"/>
      <c r="WQC51" s="932"/>
      <c r="WQD51" s="932"/>
      <c r="WQE51" s="932"/>
      <c r="WQF51" s="932"/>
      <c r="WQG51" s="932"/>
      <c r="WQH51" s="932"/>
      <c r="WQI51" s="932"/>
      <c r="WQJ51" s="932"/>
      <c r="WQK51" s="932"/>
      <c r="WQL51" s="932"/>
      <c r="WQM51" s="932"/>
      <c r="WQN51" s="932"/>
      <c r="WQO51" s="932"/>
      <c r="WQP51" s="932"/>
      <c r="WQQ51" s="932"/>
      <c r="WQR51" s="932"/>
      <c r="WQS51" s="932"/>
      <c r="WQT51" s="932"/>
      <c r="WQU51" s="932"/>
      <c r="WQV51" s="932"/>
      <c r="WQW51" s="932"/>
      <c r="WQX51" s="932"/>
      <c r="WQY51" s="932"/>
      <c r="WQZ51" s="932"/>
      <c r="WRA51" s="932"/>
      <c r="WRB51" s="932"/>
      <c r="WRC51" s="932"/>
      <c r="WRD51" s="932"/>
      <c r="WRE51" s="932"/>
      <c r="WRF51" s="932"/>
      <c r="WRG51" s="932"/>
      <c r="WRH51" s="932"/>
      <c r="WRI51" s="932"/>
      <c r="WRJ51" s="932"/>
      <c r="WRK51" s="932"/>
      <c r="WRL51" s="932"/>
      <c r="WRM51" s="932"/>
      <c r="WRN51" s="932"/>
      <c r="WRO51" s="932"/>
      <c r="WRP51" s="932"/>
      <c r="WRQ51" s="932"/>
      <c r="WRR51" s="932"/>
      <c r="WRS51" s="932"/>
      <c r="WRT51" s="932"/>
      <c r="WRU51" s="932"/>
      <c r="WRV51" s="932"/>
      <c r="WRW51" s="932"/>
      <c r="WRX51" s="932"/>
      <c r="WRY51" s="932"/>
      <c r="WRZ51" s="932"/>
      <c r="WSA51" s="932"/>
      <c r="WSB51" s="932"/>
      <c r="WSC51" s="932"/>
      <c r="WSD51" s="932"/>
      <c r="WSE51" s="932"/>
      <c r="WSF51" s="932"/>
      <c r="WSG51" s="932"/>
      <c r="WSH51" s="932"/>
      <c r="WSI51" s="932"/>
      <c r="WSJ51" s="932"/>
      <c r="WSK51" s="932"/>
      <c r="WSL51" s="932"/>
      <c r="WSM51" s="932"/>
      <c r="WSN51" s="932"/>
      <c r="WSO51" s="932"/>
      <c r="WSP51" s="932"/>
      <c r="WSQ51" s="932"/>
      <c r="WSR51" s="932"/>
      <c r="WSS51" s="932"/>
      <c r="WST51" s="932"/>
      <c r="WSU51" s="932"/>
      <c r="WSV51" s="932"/>
      <c r="WSW51" s="932"/>
      <c r="WSX51" s="932"/>
      <c r="WSY51" s="932"/>
      <c r="WSZ51" s="932"/>
      <c r="WTA51" s="932"/>
      <c r="WTB51" s="932"/>
      <c r="WTC51" s="932"/>
      <c r="WTD51" s="932"/>
      <c r="WTE51" s="932"/>
      <c r="WTF51" s="932"/>
      <c r="WTG51" s="932"/>
      <c r="WTH51" s="932"/>
      <c r="WTI51" s="932"/>
      <c r="WTJ51" s="932"/>
      <c r="WTK51" s="932"/>
      <c r="WTL51" s="932"/>
      <c r="WTM51" s="932"/>
      <c r="WTN51" s="932"/>
      <c r="WTO51" s="932"/>
      <c r="WTP51" s="932"/>
      <c r="WTQ51" s="932"/>
      <c r="WTR51" s="932"/>
      <c r="WTS51" s="932"/>
      <c r="WTT51" s="932"/>
      <c r="WTU51" s="932"/>
      <c r="WTV51" s="932"/>
      <c r="WTW51" s="932"/>
      <c r="WTX51" s="932"/>
      <c r="WTY51" s="932"/>
      <c r="WTZ51" s="932"/>
      <c r="WUA51" s="932"/>
      <c r="WUB51" s="932"/>
      <c r="WUC51" s="932"/>
      <c r="WUD51" s="932"/>
      <c r="WUE51" s="932"/>
      <c r="WUF51" s="932"/>
      <c r="WUG51" s="932"/>
      <c r="WUH51" s="932"/>
      <c r="WUI51" s="932"/>
      <c r="WUJ51" s="932"/>
      <c r="WUK51" s="932"/>
      <c r="WUL51" s="932"/>
      <c r="WUM51" s="932"/>
      <c r="WUN51" s="932"/>
      <c r="WUO51" s="932"/>
      <c r="WUP51" s="932"/>
      <c r="WUQ51" s="932"/>
      <c r="WUR51" s="932"/>
      <c r="WUS51" s="932"/>
      <c r="WUT51" s="932"/>
      <c r="WUU51" s="932"/>
      <c r="WUV51" s="932"/>
      <c r="WUW51" s="932"/>
      <c r="WUX51" s="932"/>
      <c r="WUY51" s="932"/>
      <c r="WUZ51" s="932"/>
      <c r="WVA51" s="932"/>
      <c r="WVB51" s="932"/>
      <c r="WVC51" s="932"/>
      <c r="WVD51" s="932"/>
      <c r="WVE51" s="932"/>
      <c r="WVF51" s="932"/>
      <c r="WVG51" s="932"/>
      <c r="WVH51" s="932"/>
      <c r="WVI51" s="932"/>
      <c r="WVJ51" s="932"/>
      <c r="WVK51" s="932"/>
      <c r="WVL51" s="932"/>
      <c r="WVM51" s="932"/>
      <c r="WVN51" s="932"/>
      <c r="WVO51" s="932"/>
      <c r="WVP51" s="932"/>
      <c r="WVQ51" s="932"/>
      <c r="WVR51" s="932"/>
      <c r="WVS51" s="932"/>
      <c r="WVT51" s="932"/>
      <c r="WVU51" s="932"/>
      <c r="WVV51" s="932"/>
      <c r="WVW51" s="932"/>
      <c r="WVX51" s="932"/>
      <c r="WVY51" s="932"/>
      <c r="WVZ51" s="932"/>
      <c r="WWA51" s="932"/>
      <c r="WWB51" s="932"/>
      <c r="WWC51" s="932"/>
      <c r="WWD51" s="932"/>
      <c r="WWE51" s="932"/>
      <c r="WWF51" s="932"/>
      <c r="WWG51" s="932"/>
      <c r="WWH51" s="932"/>
      <c r="WWI51" s="932"/>
      <c r="WWJ51" s="932"/>
      <c r="WWK51" s="932"/>
      <c r="WWL51" s="932"/>
      <c r="WWM51" s="932"/>
      <c r="WWN51" s="932"/>
      <c r="WWO51" s="932"/>
      <c r="WWP51" s="932"/>
      <c r="WWQ51" s="932"/>
      <c r="WWR51" s="932"/>
      <c r="WWS51" s="932"/>
      <c r="WWT51" s="932"/>
      <c r="WWU51" s="932"/>
      <c r="WWV51" s="932"/>
      <c r="WWW51" s="932"/>
      <c r="WWX51" s="932"/>
      <c r="WWY51" s="932"/>
      <c r="WWZ51" s="932"/>
      <c r="WXA51" s="932"/>
      <c r="WXB51" s="932"/>
      <c r="WXC51" s="932"/>
      <c r="WXD51" s="932"/>
      <c r="WXE51" s="932"/>
      <c r="WXF51" s="932"/>
      <c r="WXG51" s="932"/>
      <c r="WXH51" s="932"/>
      <c r="WXI51" s="932"/>
      <c r="WXJ51" s="932"/>
      <c r="WXK51" s="932"/>
      <c r="WXL51" s="932"/>
      <c r="WXM51" s="932"/>
      <c r="WXN51" s="932"/>
      <c r="WXO51" s="932"/>
      <c r="WXP51" s="932"/>
      <c r="WXQ51" s="932"/>
      <c r="WXR51" s="932"/>
      <c r="WXS51" s="932"/>
      <c r="WXT51" s="932"/>
      <c r="WXU51" s="932"/>
      <c r="WXV51" s="932"/>
      <c r="WXW51" s="932"/>
      <c r="WXX51" s="932"/>
      <c r="WXY51" s="932"/>
      <c r="WXZ51" s="932"/>
      <c r="WYA51" s="932"/>
      <c r="WYB51" s="932"/>
      <c r="WYC51" s="932"/>
      <c r="WYD51" s="932"/>
      <c r="WYE51" s="932"/>
      <c r="WYF51" s="932"/>
      <c r="WYG51" s="932"/>
      <c r="WYH51" s="932"/>
      <c r="WYI51" s="932"/>
      <c r="WYJ51" s="932"/>
      <c r="WYK51" s="932"/>
      <c r="WYL51" s="932"/>
      <c r="WYM51" s="932"/>
      <c r="WYN51" s="932"/>
      <c r="WYO51" s="932"/>
      <c r="WYP51" s="932"/>
      <c r="WYQ51" s="932"/>
      <c r="WYR51" s="932"/>
      <c r="WYS51" s="932"/>
      <c r="WYT51" s="932"/>
      <c r="WYU51" s="932"/>
      <c r="WYV51" s="932"/>
      <c r="WYW51" s="932"/>
      <c r="WYX51" s="932"/>
      <c r="WYY51" s="932"/>
      <c r="WYZ51" s="932"/>
      <c r="WZA51" s="932"/>
      <c r="WZB51" s="932"/>
      <c r="WZC51" s="932"/>
      <c r="WZD51" s="932"/>
      <c r="WZE51" s="932"/>
      <c r="WZF51" s="932"/>
      <c r="WZG51" s="932"/>
      <c r="WZH51" s="932"/>
      <c r="WZI51" s="932"/>
      <c r="WZJ51" s="932"/>
      <c r="WZK51" s="932"/>
      <c r="WZL51" s="932"/>
      <c r="WZM51" s="932"/>
      <c r="WZN51" s="932"/>
      <c r="WZO51" s="932"/>
      <c r="WZP51" s="932"/>
      <c r="WZQ51" s="932"/>
      <c r="WZR51" s="932"/>
      <c r="WZS51" s="932"/>
      <c r="WZT51" s="932"/>
      <c r="WZU51" s="932"/>
      <c r="WZV51" s="932"/>
      <c r="WZW51" s="932"/>
      <c r="WZX51" s="932"/>
      <c r="WZY51" s="932"/>
      <c r="WZZ51" s="932"/>
      <c r="XAA51" s="932"/>
      <c r="XAB51" s="932"/>
      <c r="XAC51" s="932"/>
      <c r="XAD51" s="932"/>
      <c r="XAE51" s="932"/>
      <c r="XAF51" s="932"/>
      <c r="XAG51" s="932"/>
      <c r="XAH51" s="932"/>
      <c r="XAI51" s="932"/>
      <c r="XAJ51" s="932"/>
      <c r="XAK51" s="932"/>
      <c r="XAL51" s="932"/>
      <c r="XAM51" s="932"/>
      <c r="XAN51" s="932"/>
      <c r="XAO51" s="932"/>
      <c r="XAP51" s="932"/>
      <c r="XAQ51" s="932"/>
      <c r="XAR51" s="932"/>
      <c r="XAS51" s="932"/>
      <c r="XAT51" s="932"/>
      <c r="XAU51" s="932"/>
      <c r="XAV51" s="932"/>
      <c r="XAW51" s="932"/>
      <c r="XAX51" s="932"/>
      <c r="XAY51" s="932"/>
      <c r="XAZ51" s="932"/>
      <c r="XBA51" s="932"/>
      <c r="XBB51" s="932"/>
      <c r="XBC51" s="932"/>
      <c r="XBD51" s="932"/>
      <c r="XBE51" s="932"/>
      <c r="XBF51" s="932"/>
      <c r="XBG51" s="932"/>
      <c r="XBH51" s="932"/>
      <c r="XBI51" s="932"/>
      <c r="XBJ51" s="932"/>
      <c r="XBK51" s="932"/>
      <c r="XBL51" s="932"/>
      <c r="XBM51" s="932"/>
      <c r="XBN51" s="932"/>
      <c r="XBO51" s="932"/>
      <c r="XBP51" s="932"/>
      <c r="XBQ51" s="932"/>
      <c r="XBR51" s="932"/>
      <c r="XBS51" s="932"/>
      <c r="XBT51" s="932"/>
      <c r="XBU51" s="932"/>
      <c r="XBV51" s="932"/>
      <c r="XBW51" s="932"/>
      <c r="XBX51" s="932"/>
      <c r="XBY51" s="932"/>
      <c r="XBZ51" s="932"/>
      <c r="XCA51" s="932"/>
      <c r="XCB51" s="932"/>
      <c r="XCC51" s="932"/>
      <c r="XCD51" s="932"/>
      <c r="XCE51" s="932"/>
      <c r="XCF51" s="932"/>
      <c r="XCG51" s="932"/>
      <c r="XCH51" s="932"/>
      <c r="XCI51" s="932"/>
      <c r="XCJ51" s="932"/>
      <c r="XCK51" s="932"/>
      <c r="XCL51" s="932"/>
      <c r="XCM51" s="932"/>
      <c r="XCN51" s="932"/>
      <c r="XCO51" s="932"/>
      <c r="XCP51" s="932"/>
      <c r="XCQ51" s="932"/>
      <c r="XCR51" s="932"/>
      <c r="XCS51" s="932"/>
      <c r="XCT51" s="932"/>
      <c r="XCU51" s="932"/>
      <c r="XCV51" s="932"/>
      <c r="XCW51" s="932"/>
      <c r="XCX51" s="932"/>
      <c r="XCY51" s="932"/>
      <c r="XCZ51" s="932"/>
      <c r="XDA51" s="932"/>
      <c r="XDB51" s="932"/>
      <c r="XDC51" s="932"/>
      <c r="XDD51" s="932"/>
      <c r="XDE51" s="932"/>
      <c r="XDF51" s="932"/>
      <c r="XDG51" s="932"/>
      <c r="XDH51" s="932"/>
      <c r="XDI51" s="932"/>
      <c r="XDJ51" s="932"/>
      <c r="XDK51" s="932"/>
      <c r="XDL51" s="932"/>
      <c r="XDM51" s="932"/>
      <c r="XDN51" s="932"/>
      <c r="XDO51" s="932"/>
      <c r="XDP51" s="932"/>
      <c r="XDQ51" s="932"/>
      <c r="XDR51" s="932"/>
      <c r="XDS51" s="932"/>
      <c r="XDT51" s="932"/>
      <c r="XDU51" s="932"/>
      <c r="XDV51" s="932"/>
      <c r="XDW51" s="932"/>
      <c r="XDX51" s="932"/>
    </row>
    <row r="52" spans="1:16352" s="927" customFormat="1" hidden="1" outlineLevel="2">
      <c r="A52" s="1037"/>
      <c r="B52" s="985" t="s">
        <v>29</v>
      </c>
      <c r="C52" s="959">
        <v>1</v>
      </c>
      <c r="D52" s="972" t="s">
        <v>30</v>
      </c>
      <c r="E52" s="992"/>
      <c r="F52" s="992"/>
      <c r="G52" s="992"/>
      <c r="H52" s="992"/>
      <c r="I52" s="992"/>
      <c r="J52" s="992"/>
      <c r="K52" s="1067"/>
      <c r="L52" s="1067"/>
      <c r="M52" s="1068">
        <v>22612718.5</v>
      </c>
      <c r="N52" s="1068">
        <v>22612718.5</v>
      </c>
      <c r="O52" s="1068">
        <v>22612718.5</v>
      </c>
      <c r="P52" s="1062"/>
      <c r="Q52" s="1062"/>
      <c r="R52" s="978">
        <v>52127258.5</v>
      </c>
      <c r="S52" s="1077">
        <v>55399690.5</v>
      </c>
      <c r="T52" s="1077">
        <v>55399690.5</v>
      </c>
      <c r="U52" s="1077">
        <v>55399690.5</v>
      </c>
      <c r="V52" s="1077">
        <v>55399690.5</v>
      </c>
      <c r="W52" s="1077">
        <v>55399690.5</v>
      </c>
      <c r="X52" s="992">
        <v>61708701.5</v>
      </c>
      <c r="Y52" s="992">
        <v>61708701.5</v>
      </c>
      <c r="Z52" s="992">
        <v>61708701.5</v>
      </c>
      <c r="AA52" s="992">
        <v>61907326.5</v>
      </c>
      <c r="AB52" s="992">
        <v>61907326.5</v>
      </c>
      <c r="AC52" s="992">
        <v>62678445.5</v>
      </c>
      <c r="AD52" s="992">
        <v>64556870.5</v>
      </c>
      <c r="AE52" s="993">
        <v>64643130.5</v>
      </c>
      <c r="AF52" s="992">
        <v>66095930.5</v>
      </c>
      <c r="AG52" s="1101"/>
      <c r="AH52" s="992">
        <v>67982868</v>
      </c>
      <c r="AI52" s="1141"/>
    </row>
    <row r="53" spans="1:16352" s="927" customFormat="1" ht="13.5" hidden="1" outlineLevel="1" collapsed="1" thickBot="1">
      <c r="A53" s="1038"/>
      <c r="B53" s="1039"/>
      <c r="C53" s="1040"/>
      <c r="D53" s="1041"/>
      <c r="E53" s="1042"/>
      <c r="F53" s="1042"/>
      <c r="G53" s="1042"/>
      <c r="H53" s="1042"/>
      <c r="I53" s="1042"/>
      <c r="J53" s="1042"/>
      <c r="K53" s="1069"/>
      <c r="L53" s="1069"/>
      <c r="M53" s="1070"/>
      <c r="N53" s="1071"/>
      <c r="O53" s="1071"/>
      <c r="P53" s="1071"/>
      <c r="Q53" s="1071"/>
      <c r="R53" s="1071"/>
      <c r="S53" s="1071"/>
      <c r="T53" s="1071"/>
      <c r="U53" s="1071"/>
      <c r="V53" s="1071"/>
      <c r="W53" s="1071"/>
      <c r="X53" s="1071"/>
      <c r="Y53" s="1071"/>
      <c r="Z53" s="1071"/>
      <c r="AA53" s="1071"/>
      <c r="AB53" s="1071"/>
      <c r="AC53" s="1071"/>
      <c r="AD53" s="1042"/>
      <c r="AE53" s="1103"/>
      <c r="AF53" s="1104"/>
      <c r="AG53" s="1104"/>
      <c r="AH53" s="1104"/>
      <c r="AI53" s="1142"/>
    </row>
    <row r="54" spans="1:16352" s="925" customFormat="1" ht="13.5" collapsed="1" thickBot="1">
      <c r="A54" s="1043" t="s">
        <v>31</v>
      </c>
      <c r="B54" s="1044" t="s">
        <v>37</v>
      </c>
      <c r="C54" s="1044"/>
      <c r="D54" s="1045"/>
      <c r="E54" s="1046">
        <f t="shared" ref="E54:N54" si="3">SUM(E40,E43,E46,E51)</f>
        <v>0</v>
      </c>
      <c r="F54" s="1046">
        <f t="shared" si="3"/>
        <v>0</v>
      </c>
      <c r="G54" s="1046">
        <f t="shared" si="3"/>
        <v>0</v>
      </c>
      <c r="H54" s="1046">
        <f t="shared" si="3"/>
        <v>0</v>
      </c>
      <c r="I54" s="1046">
        <f t="shared" si="3"/>
        <v>0</v>
      </c>
      <c r="J54" s="1046">
        <f t="shared" si="3"/>
        <v>6099500</v>
      </c>
      <c r="K54" s="1046">
        <f t="shared" si="3"/>
        <v>6099500</v>
      </c>
      <c r="L54" s="1046">
        <f t="shared" si="3"/>
        <v>8068500</v>
      </c>
      <c r="M54" s="1046">
        <f t="shared" si="3"/>
        <v>30681218.5</v>
      </c>
      <c r="N54" s="1046">
        <f t="shared" si="3"/>
        <v>34641218.5</v>
      </c>
      <c r="O54" s="1046">
        <f t="shared" ref="O54:AI54" si="4">SUM(O40,O43,O46,O51)</f>
        <v>49502218.5</v>
      </c>
      <c r="P54" s="1046">
        <f t="shared" si="4"/>
        <v>49744218.5</v>
      </c>
      <c r="Q54" s="1046">
        <f t="shared" si="4"/>
        <v>49744218.5</v>
      </c>
      <c r="R54" s="1046">
        <f t="shared" si="4"/>
        <v>79258758.5</v>
      </c>
      <c r="S54" s="1046">
        <f t="shared" si="4"/>
        <v>82531190.5</v>
      </c>
      <c r="T54" s="1046">
        <f t="shared" si="4"/>
        <v>82531190.5</v>
      </c>
      <c r="U54" s="1046">
        <f t="shared" si="4"/>
        <v>83603690.5</v>
      </c>
      <c r="V54" s="1046">
        <f t="shared" si="4"/>
        <v>100785690.5</v>
      </c>
      <c r="W54" s="1046">
        <f t="shared" si="4"/>
        <v>100785690.5</v>
      </c>
      <c r="X54" s="1046">
        <f t="shared" si="4"/>
        <v>107094701.5</v>
      </c>
      <c r="Y54" s="1046">
        <f t="shared" si="4"/>
        <v>107094701.5</v>
      </c>
      <c r="Z54" s="1046">
        <f t="shared" si="4"/>
        <v>107094701.5</v>
      </c>
      <c r="AA54" s="1046">
        <f t="shared" si="4"/>
        <v>109410826.5</v>
      </c>
      <c r="AB54" s="1046">
        <f t="shared" si="4"/>
        <v>109410826.5</v>
      </c>
      <c r="AC54" s="1046">
        <f t="shared" si="4"/>
        <v>110676945.5</v>
      </c>
      <c r="AD54" s="1046">
        <f t="shared" si="4"/>
        <v>112555370.5</v>
      </c>
      <c r="AE54" s="1046">
        <f t="shared" si="4"/>
        <v>112641630.5</v>
      </c>
      <c r="AF54" s="1046">
        <f t="shared" si="4"/>
        <v>183828930.5</v>
      </c>
      <c r="AG54" s="1046">
        <f t="shared" si="4"/>
        <v>183828930.5</v>
      </c>
      <c r="AH54" s="1046">
        <f t="shared" si="4"/>
        <v>185715868</v>
      </c>
      <c r="AI54" s="1143">
        <f t="shared" si="4"/>
        <v>0</v>
      </c>
    </row>
    <row r="55" spans="1:16352" hidden="1" outlineLevel="1">
      <c r="A55" s="1022">
        <v>1</v>
      </c>
      <c r="B55" s="1023" t="s">
        <v>18</v>
      </c>
      <c r="C55" s="1024"/>
      <c r="D55" s="1025"/>
      <c r="E55" s="1047">
        <f t="shared" ref="E55:AI55" si="5">SUM(E56:E57)</f>
        <v>0</v>
      </c>
      <c r="F55" s="1047">
        <f t="shared" si="5"/>
        <v>0</v>
      </c>
      <c r="G55" s="1047">
        <f t="shared" si="5"/>
        <v>0</v>
      </c>
      <c r="H55" s="1047">
        <f t="shared" si="5"/>
        <v>0</v>
      </c>
      <c r="I55" s="1047">
        <f t="shared" si="5"/>
        <v>0</v>
      </c>
      <c r="J55" s="1047">
        <f t="shared" si="5"/>
        <v>0</v>
      </c>
      <c r="K55" s="1047">
        <f t="shared" si="5"/>
        <v>0</v>
      </c>
      <c r="L55" s="1047">
        <f t="shared" si="5"/>
        <v>2035000</v>
      </c>
      <c r="M55" s="1047">
        <f>L55</f>
        <v>2035000</v>
      </c>
      <c r="N55" s="1047">
        <f t="shared" si="5"/>
        <v>2035000</v>
      </c>
      <c r="O55" s="1047">
        <f t="shared" si="5"/>
        <v>2035000</v>
      </c>
      <c r="P55" s="1047">
        <f t="shared" si="5"/>
        <v>2035000</v>
      </c>
      <c r="Q55" s="1047">
        <f t="shared" si="5"/>
        <v>2035000</v>
      </c>
      <c r="R55" s="1047">
        <f t="shared" si="5"/>
        <v>2035000</v>
      </c>
      <c r="S55" s="1047">
        <f t="shared" si="5"/>
        <v>4470000</v>
      </c>
      <c r="T55" s="1047">
        <f t="shared" si="5"/>
        <v>4470000</v>
      </c>
      <c r="U55" s="1047">
        <f t="shared" si="5"/>
        <v>4470000</v>
      </c>
      <c r="V55" s="1047">
        <f t="shared" si="5"/>
        <v>4470000</v>
      </c>
      <c r="W55" s="1047">
        <f t="shared" si="5"/>
        <v>4470000</v>
      </c>
      <c r="X55" s="1047">
        <f t="shared" si="5"/>
        <v>4470000</v>
      </c>
      <c r="Y55" s="1047">
        <f t="shared" si="5"/>
        <v>4470000</v>
      </c>
      <c r="Z55" s="1047">
        <f t="shared" si="5"/>
        <v>21373000</v>
      </c>
      <c r="AA55" s="1047">
        <f t="shared" si="5"/>
        <v>21373000</v>
      </c>
      <c r="AB55" s="1047">
        <f t="shared" si="5"/>
        <v>21373000</v>
      </c>
      <c r="AC55" s="1047">
        <f t="shared" si="5"/>
        <v>21373000</v>
      </c>
      <c r="AD55" s="1047">
        <f t="shared" si="5"/>
        <v>21373000</v>
      </c>
      <c r="AE55" s="1047">
        <f t="shared" si="5"/>
        <v>21373000</v>
      </c>
      <c r="AF55" s="1047">
        <f t="shared" si="5"/>
        <v>21373000</v>
      </c>
      <c r="AG55" s="1047">
        <f t="shared" si="5"/>
        <v>21373000</v>
      </c>
      <c r="AH55" s="1047">
        <f t="shared" si="5"/>
        <v>21373000</v>
      </c>
      <c r="AI55" s="1047">
        <f t="shared" si="5"/>
        <v>21373000</v>
      </c>
    </row>
    <row r="56" spans="1:16352" hidden="1" outlineLevel="2">
      <c r="A56" s="1027"/>
      <c r="B56" s="985" t="s">
        <v>18</v>
      </c>
      <c r="C56" s="955">
        <v>1</v>
      </c>
      <c r="D56" s="956" t="s">
        <v>19</v>
      </c>
      <c r="E56" s="1028">
        <v>0</v>
      </c>
      <c r="F56" s="1028">
        <v>0</v>
      </c>
      <c r="G56" s="1028">
        <v>0</v>
      </c>
      <c r="H56" s="1028">
        <v>0</v>
      </c>
      <c r="I56" s="1028">
        <v>0</v>
      </c>
      <c r="J56" s="1028">
        <v>0</v>
      </c>
      <c r="K56" s="1028"/>
      <c r="L56" s="1028">
        <v>2035000</v>
      </c>
      <c r="M56" s="1028">
        <v>2035000</v>
      </c>
      <c r="N56" s="1349">
        <v>2035000</v>
      </c>
      <c r="O56" s="1349">
        <v>2035000</v>
      </c>
      <c r="P56" s="1349">
        <v>2035000</v>
      </c>
      <c r="Q56" s="1349">
        <v>2035000</v>
      </c>
      <c r="R56" s="1349">
        <v>2035000</v>
      </c>
      <c r="S56" s="1360">
        <v>4470000</v>
      </c>
      <c r="T56" s="1360">
        <v>4470000</v>
      </c>
      <c r="U56" s="1349">
        <v>4470000</v>
      </c>
      <c r="V56" s="1349">
        <v>4470000</v>
      </c>
      <c r="W56" s="1349">
        <v>4470000</v>
      </c>
      <c r="X56" s="1349">
        <v>4470000</v>
      </c>
      <c r="Y56" s="1349">
        <v>4470000</v>
      </c>
      <c r="Z56" s="1349">
        <v>21373000</v>
      </c>
      <c r="AA56" s="1349">
        <v>21373000</v>
      </c>
      <c r="AB56" s="1349">
        <v>21373000</v>
      </c>
      <c r="AC56" s="1349">
        <v>21373000</v>
      </c>
      <c r="AD56" s="1349">
        <v>21373000</v>
      </c>
      <c r="AE56" s="1349">
        <v>21373000</v>
      </c>
      <c r="AF56" s="1349">
        <v>21373000</v>
      </c>
      <c r="AG56" s="1349">
        <v>21373000</v>
      </c>
      <c r="AH56" s="1349">
        <v>21373000</v>
      </c>
      <c r="AI56" s="1349">
        <v>21373000</v>
      </c>
    </row>
    <row r="57" spans="1:16352" hidden="1" outlineLevel="2">
      <c r="A57" s="1027"/>
      <c r="B57" s="989" t="s">
        <v>18</v>
      </c>
      <c r="C57" s="990">
        <v>2</v>
      </c>
      <c r="D57" s="991" t="s">
        <v>36</v>
      </c>
      <c r="E57" s="1028">
        <v>0</v>
      </c>
      <c r="F57" s="1028">
        <v>0</v>
      </c>
      <c r="G57" s="1028">
        <v>0</v>
      </c>
      <c r="H57" s="1028">
        <v>0</v>
      </c>
      <c r="I57" s="1028">
        <v>0</v>
      </c>
      <c r="J57" s="1028">
        <v>0</v>
      </c>
      <c r="K57" s="1061"/>
      <c r="L57" s="1072">
        <v>0</v>
      </c>
      <c r="M57" s="1061"/>
      <c r="N57" s="992">
        <v>0</v>
      </c>
      <c r="O57" s="992">
        <v>0</v>
      </c>
      <c r="P57" s="1349"/>
      <c r="Q57" s="1349"/>
      <c r="R57" s="992">
        <v>0</v>
      </c>
      <c r="S57" s="992">
        <v>0</v>
      </c>
      <c r="T57" s="1361">
        <v>0</v>
      </c>
      <c r="U57" s="1349">
        <v>0</v>
      </c>
      <c r="V57" s="1349">
        <v>0</v>
      </c>
      <c r="W57" s="1349">
        <v>0</v>
      </c>
      <c r="X57" s="1349">
        <v>0</v>
      </c>
      <c r="Y57" s="1349">
        <v>0</v>
      </c>
      <c r="Z57" s="1349">
        <v>0</v>
      </c>
      <c r="AA57" s="1349">
        <v>0</v>
      </c>
      <c r="AB57" s="1349">
        <v>0</v>
      </c>
      <c r="AC57" s="1349">
        <v>0</v>
      </c>
      <c r="AD57" s="1349">
        <v>0</v>
      </c>
      <c r="AE57" s="1349">
        <v>0</v>
      </c>
      <c r="AF57" s="1349">
        <v>0</v>
      </c>
      <c r="AG57" s="1349">
        <v>0</v>
      </c>
      <c r="AH57" s="1349">
        <v>0</v>
      </c>
      <c r="AI57" s="1349">
        <v>0</v>
      </c>
    </row>
    <row r="58" spans="1:16352" hidden="1" outlineLevel="1" collapsed="1">
      <c r="A58" s="1029">
        <v>2</v>
      </c>
      <c r="B58" s="997" t="s">
        <v>21</v>
      </c>
      <c r="C58" s="1030"/>
      <c r="D58" s="1031"/>
      <c r="E58" s="1004">
        <f t="shared" ref="E58:AI58" si="6">SUM(E59:E60)</f>
        <v>0</v>
      </c>
      <c r="F58" s="1004">
        <f t="shared" si="6"/>
        <v>0</v>
      </c>
      <c r="G58" s="1004">
        <f t="shared" si="6"/>
        <v>0</v>
      </c>
      <c r="H58" s="1004">
        <f t="shared" si="6"/>
        <v>0</v>
      </c>
      <c r="I58" s="1004">
        <f t="shared" si="6"/>
        <v>0</v>
      </c>
      <c r="J58" s="1004">
        <f t="shared" si="6"/>
        <v>0</v>
      </c>
      <c r="K58" s="1004">
        <f t="shared" si="6"/>
        <v>0</v>
      </c>
      <c r="L58" s="1004">
        <f t="shared" si="6"/>
        <v>0</v>
      </c>
      <c r="M58" s="1004">
        <f t="shared" si="6"/>
        <v>0</v>
      </c>
      <c r="N58" s="1004">
        <f t="shared" si="6"/>
        <v>0</v>
      </c>
      <c r="O58" s="1004">
        <f t="shared" si="6"/>
        <v>0</v>
      </c>
      <c r="P58" s="1004">
        <f t="shared" si="6"/>
        <v>0</v>
      </c>
      <c r="Q58" s="1004">
        <f t="shared" si="6"/>
        <v>0</v>
      </c>
      <c r="R58" s="1004">
        <f t="shared" si="6"/>
        <v>0</v>
      </c>
      <c r="S58" s="1004">
        <f t="shared" si="6"/>
        <v>0</v>
      </c>
      <c r="T58" s="1004">
        <f t="shared" si="6"/>
        <v>0</v>
      </c>
      <c r="U58" s="1004">
        <f t="shared" si="6"/>
        <v>0</v>
      </c>
      <c r="V58" s="1004">
        <f t="shared" si="6"/>
        <v>0</v>
      </c>
      <c r="W58" s="1004">
        <f t="shared" si="6"/>
        <v>0</v>
      </c>
      <c r="X58" s="1004">
        <f t="shared" si="6"/>
        <v>0</v>
      </c>
      <c r="Y58" s="1004">
        <f t="shared" si="6"/>
        <v>0</v>
      </c>
      <c r="Z58" s="1004">
        <f t="shared" si="6"/>
        <v>0</v>
      </c>
      <c r="AA58" s="1004">
        <f t="shared" si="6"/>
        <v>0</v>
      </c>
      <c r="AB58" s="1004">
        <f t="shared" si="6"/>
        <v>0</v>
      </c>
      <c r="AC58" s="1004">
        <f t="shared" si="6"/>
        <v>0</v>
      </c>
      <c r="AD58" s="1004">
        <f t="shared" si="6"/>
        <v>0</v>
      </c>
      <c r="AE58" s="1004">
        <f t="shared" si="6"/>
        <v>0</v>
      </c>
      <c r="AF58" s="1004">
        <f t="shared" si="6"/>
        <v>0</v>
      </c>
      <c r="AG58" s="1004">
        <f t="shared" si="6"/>
        <v>0</v>
      </c>
      <c r="AH58" s="1004">
        <f t="shared" si="6"/>
        <v>0</v>
      </c>
      <c r="AI58" s="1004">
        <f t="shared" si="6"/>
        <v>0</v>
      </c>
    </row>
    <row r="59" spans="1:16352" hidden="1" outlineLevel="2">
      <c r="A59" s="1001"/>
      <c r="B59" s="954" t="s">
        <v>21</v>
      </c>
      <c r="C59" s="959">
        <v>1</v>
      </c>
      <c r="D59" s="956" t="s">
        <v>19</v>
      </c>
      <c r="E59" s="992">
        <v>0</v>
      </c>
      <c r="F59" s="992">
        <v>0</v>
      </c>
      <c r="G59" s="992">
        <v>0</v>
      </c>
      <c r="H59" s="992">
        <v>0</v>
      </c>
      <c r="I59" s="992">
        <v>0</v>
      </c>
      <c r="J59" s="992">
        <v>0</v>
      </c>
      <c r="K59" s="992">
        <v>0</v>
      </c>
      <c r="L59" s="992">
        <v>0</v>
      </c>
      <c r="M59" s="992">
        <v>0</v>
      </c>
      <c r="N59" s="992">
        <v>0</v>
      </c>
      <c r="O59" s="992">
        <v>0</v>
      </c>
      <c r="P59" s="992">
        <v>0</v>
      </c>
      <c r="Q59" s="992">
        <v>0</v>
      </c>
      <c r="R59" s="992">
        <v>0</v>
      </c>
      <c r="S59" s="992">
        <v>0</v>
      </c>
      <c r="T59" s="992">
        <v>0</v>
      </c>
      <c r="U59" s="992">
        <v>0</v>
      </c>
      <c r="V59" s="992">
        <v>0</v>
      </c>
      <c r="W59" s="992">
        <v>0</v>
      </c>
      <c r="X59" s="992">
        <v>0</v>
      </c>
      <c r="Y59" s="992">
        <v>0</v>
      </c>
      <c r="Z59" s="992">
        <v>0</v>
      </c>
      <c r="AA59" s="992">
        <v>0</v>
      </c>
      <c r="AB59" s="992">
        <v>0</v>
      </c>
      <c r="AC59" s="992">
        <v>0</v>
      </c>
      <c r="AD59" s="992">
        <v>0</v>
      </c>
      <c r="AE59" s="992">
        <v>0</v>
      </c>
      <c r="AF59" s="992">
        <v>0</v>
      </c>
      <c r="AG59" s="992">
        <v>0</v>
      </c>
      <c r="AH59" s="992">
        <v>0</v>
      </c>
      <c r="AI59" s="992">
        <v>0</v>
      </c>
    </row>
    <row r="60" spans="1:16352" hidden="1" outlineLevel="2">
      <c r="A60" s="1001"/>
      <c r="B60" s="967" t="s">
        <v>21</v>
      </c>
      <c r="C60" s="968">
        <v>2</v>
      </c>
      <c r="D60" s="969" t="s">
        <v>22</v>
      </c>
      <c r="E60" s="992">
        <v>0</v>
      </c>
      <c r="F60" s="992">
        <v>0</v>
      </c>
      <c r="G60" s="992">
        <v>0</v>
      </c>
      <c r="H60" s="992">
        <v>0</v>
      </c>
      <c r="I60" s="992">
        <v>0</v>
      </c>
      <c r="J60" s="992">
        <v>0</v>
      </c>
      <c r="K60" s="992">
        <v>0</v>
      </c>
      <c r="L60" s="992">
        <v>0</v>
      </c>
      <c r="M60" s="992">
        <v>0</v>
      </c>
      <c r="N60" s="992">
        <v>0</v>
      </c>
      <c r="O60" s="992">
        <v>0</v>
      </c>
      <c r="P60" s="992">
        <v>0</v>
      </c>
      <c r="Q60" s="992">
        <v>0</v>
      </c>
      <c r="R60" s="992">
        <v>0</v>
      </c>
      <c r="S60" s="992">
        <v>0</v>
      </c>
      <c r="T60" s="992">
        <v>0</v>
      </c>
      <c r="U60" s="992">
        <v>0</v>
      </c>
      <c r="V60" s="992">
        <v>0</v>
      </c>
      <c r="W60" s="992">
        <v>0</v>
      </c>
      <c r="X60" s="992">
        <v>0</v>
      </c>
      <c r="Y60" s="992">
        <v>0</v>
      </c>
      <c r="Z60" s="992">
        <v>0</v>
      </c>
      <c r="AA60" s="992">
        <v>0</v>
      </c>
      <c r="AB60" s="992">
        <v>0</v>
      </c>
      <c r="AC60" s="992">
        <v>0</v>
      </c>
      <c r="AD60" s="992">
        <v>0</v>
      </c>
      <c r="AE60" s="992">
        <v>0</v>
      </c>
      <c r="AF60" s="992">
        <v>0</v>
      </c>
      <c r="AG60" s="992">
        <v>0</v>
      </c>
      <c r="AH60" s="992">
        <v>0</v>
      </c>
      <c r="AI60" s="992">
        <v>0</v>
      </c>
    </row>
    <row r="61" spans="1:16352" hidden="1" outlineLevel="1" collapsed="1">
      <c r="A61" s="1006">
        <v>3</v>
      </c>
      <c r="B61" s="962" t="s">
        <v>23</v>
      </c>
      <c r="C61" s="1007"/>
      <c r="D61" s="1008"/>
      <c r="E61" s="1004">
        <f t="shared" ref="E61:K61" si="7">SUM(E62:E65)</f>
        <v>0</v>
      </c>
      <c r="F61" s="1004">
        <f t="shared" si="7"/>
        <v>0</v>
      </c>
      <c r="G61" s="1004">
        <f t="shared" si="7"/>
        <v>0</v>
      </c>
      <c r="H61" s="1004">
        <f t="shared" si="7"/>
        <v>0</v>
      </c>
      <c r="I61" s="1004">
        <f t="shared" si="7"/>
        <v>0</v>
      </c>
      <c r="J61" s="1004">
        <f t="shared" si="7"/>
        <v>0</v>
      </c>
      <c r="K61" s="1004">
        <f t="shared" si="7"/>
        <v>0</v>
      </c>
      <c r="L61" s="1004">
        <f t="shared" ref="L61:AI61" si="8">SUM(L62:L65)</f>
        <v>0</v>
      </c>
      <c r="M61" s="1004">
        <f t="shared" si="8"/>
        <v>0</v>
      </c>
      <c r="N61" s="1004">
        <f t="shared" si="8"/>
        <v>0</v>
      </c>
      <c r="O61" s="1004">
        <f t="shared" si="8"/>
        <v>0</v>
      </c>
      <c r="P61" s="1004">
        <f t="shared" si="8"/>
        <v>0</v>
      </c>
      <c r="Q61" s="1004">
        <f t="shared" si="8"/>
        <v>0</v>
      </c>
      <c r="R61" s="1004">
        <f t="shared" si="8"/>
        <v>0</v>
      </c>
      <c r="S61" s="1004">
        <f t="shared" si="8"/>
        <v>0</v>
      </c>
      <c r="T61" s="1004">
        <f t="shared" si="8"/>
        <v>0</v>
      </c>
      <c r="U61" s="1004">
        <f t="shared" si="8"/>
        <v>0</v>
      </c>
      <c r="V61" s="1004">
        <f t="shared" si="8"/>
        <v>0</v>
      </c>
      <c r="W61" s="1004">
        <f t="shared" si="8"/>
        <v>0</v>
      </c>
      <c r="X61" s="1004">
        <f t="shared" si="8"/>
        <v>0</v>
      </c>
      <c r="Y61" s="1004">
        <f t="shared" si="8"/>
        <v>0</v>
      </c>
      <c r="Z61" s="1004">
        <f t="shared" si="8"/>
        <v>0</v>
      </c>
      <c r="AA61" s="1004">
        <f t="shared" si="8"/>
        <v>0</v>
      </c>
      <c r="AB61" s="1004">
        <f t="shared" si="8"/>
        <v>0</v>
      </c>
      <c r="AC61" s="1004">
        <f t="shared" si="8"/>
        <v>0</v>
      </c>
      <c r="AD61" s="1004">
        <f t="shared" si="8"/>
        <v>0</v>
      </c>
      <c r="AE61" s="1004">
        <f t="shared" si="8"/>
        <v>0</v>
      </c>
      <c r="AF61" s="1004">
        <f t="shared" si="8"/>
        <v>0</v>
      </c>
      <c r="AG61" s="1004">
        <f t="shared" si="8"/>
        <v>0</v>
      </c>
      <c r="AH61" s="1004">
        <f t="shared" si="8"/>
        <v>0</v>
      </c>
      <c r="AI61" s="1004">
        <f t="shared" si="8"/>
        <v>0</v>
      </c>
    </row>
    <row r="62" spans="1:16352" hidden="1" outlineLevel="2">
      <c r="A62" s="1009"/>
      <c r="B62" s="985" t="s">
        <v>23</v>
      </c>
      <c r="C62" s="959">
        <v>1</v>
      </c>
      <c r="D62" s="956" t="s">
        <v>19</v>
      </c>
      <c r="E62" s="1013">
        <v>0</v>
      </c>
      <c r="F62" s="1013">
        <v>0</v>
      </c>
      <c r="G62" s="1013">
        <v>0</v>
      </c>
      <c r="H62" s="1013">
        <v>0</v>
      </c>
      <c r="I62" s="1013">
        <v>0</v>
      </c>
      <c r="J62" s="1013">
        <v>0</v>
      </c>
      <c r="K62" s="1013">
        <v>0</v>
      </c>
      <c r="L62" s="1013">
        <v>0</v>
      </c>
      <c r="M62" s="1013">
        <v>0</v>
      </c>
      <c r="N62" s="1013">
        <v>0</v>
      </c>
      <c r="O62" s="1013">
        <v>0</v>
      </c>
      <c r="P62" s="1013">
        <v>0</v>
      </c>
      <c r="Q62" s="1013">
        <v>0</v>
      </c>
      <c r="R62" s="1013">
        <v>0</v>
      </c>
      <c r="S62" s="1013">
        <v>0</v>
      </c>
      <c r="T62" s="1013">
        <v>0</v>
      </c>
      <c r="U62" s="1013">
        <v>0</v>
      </c>
      <c r="V62" s="1013">
        <v>0</v>
      </c>
      <c r="W62" s="1013">
        <v>0</v>
      </c>
      <c r="X62" s="1013">
        <v>0</v>
      </c>
      <c r="Y62" s="1013">
        <v>0</v>
      </c>
      <c r="Z62" s="1013">
        <v>0</v>
      </c>
      <c r="AA62" s="1013">
        <v>0</v>
      </c>
      <c r="AB62" s="1013">
        <v>0</v>
      </c>
      <c r="AC62" s="1013">
        <v>0</v>
      </c>
      <c r="AD62" s="1013">
        <v>0</v>
      </c>
      <c r="AE62" s="1013">
        <v>0</v>
      </c>
      <c r="AF62" s="1013">
        <v>0</v>
      </c>
      <c r="AG62" s="1013">
        <v>0</v>
      </c>
      <c r="AH62" s="1013">
        <v>0</v>
      </c>
      <c r="AI62" s="1013">
        <v>0</v>
      </c>
    </row>
    <row r="63" spans="1:16352" hidden="1" outlineLevel="2">
      <c r="A63" s="1009"/>
      <c r="B63" s="985" t="s">
        <v>23</v>
      </c>
      <c r="C63" s="959">
        <v>2</v>
      </c>
      <c r="D63" s="956" t="s">
        <v>24</v>
      </c>
      <c r="E63" s="1013">
        <v>0</v>
      </c>
      <c r="F63" s="1013">
        <v>0</v>
      </c>
      <c r="G63" s="1013">
        <v>0</v>
      </c>
      <c r="H63" s="1013">
        <v>0</v>
      </c>
      <c r="I63" s="1013">
        <v>0</v>
      </c>
      <c r="J63" s="1013">
        <v>0</v>
      </c>
      <c r="K63" s="1013">
        <v>0</v>
      </c>
      <c r="L63" s="1013">
        <v>0</v>
      </c>
      <c r="M63" s="1013">
        <v>0</v>
      </c>
      <c r="N63" s="1013">
        <v>0</v>
      </c>
      <c r="O63" s="1013">
        <v>0</v>
      </c>
      <c r="P63" s="1013">
        <v>0</v>
      </c>
      <c r="Q63" s="1013">
        <v>0</v>
      </c>
      <c r="R63" s="1013">
        <v>0</v>
      </c>
      <c r="S63" s="1013">
        <v>0</v>
      </c>
      <c r="T63" s="1013">
        <v>0</v>
      </c>
      <c r="U63" s="1013">
        <v>0</v>
      </c>
      <c r="V63" s="1013">
        <v>0</v>
      </c>
      <c r="W63" s="1013">
        <v>0</v>
      </c>
      <c r="X63" s="1013">
        <v>0</v>
      </c>
      <c r="Y63" s="1013">
        <v>0</v>
      </c>
      <c r="Z63" s="1013">
        <v>0</v>
      </c>
      <c r="AA63" s="1013">
        <v>0</v>
      </c>
      <c r="AB63" s="1013">
        <v>0</v>
      </c>
      <c r="AC63" s="1013">
        <v>0</v>
      </c>
      <c r="AD63" s="1013">
        <v>0</v>
      </c>
      <c r="AE63" s="1013">
        <v>0</v>
      </c>
      <c r="AF63" s="1013">
        <v>0</v>
      </c>
      <c r="AG63" s="1013">
        <v>0</v>
      </c>
      <c r="AH63" s="1013">
        <v>0</v>
      </c>
      <c r="AI63" s="1013">
        <v>0</v>
      </c>
    </row>
    <row r="64" spans="1:16352" hidden="1" outlineLevel="2">
      <c r="A64" s="1009"/>
      <c r="B64" s="985" t="s">
        <v>23</v>
      </c>
      <c r="C64" s="959">
        <v>3</v>
      </c>
      <c r="D64" s="956" t="s">
        <v>26</v>
      </c>
      <c r="E64" s="1013">
        <v>0</v>
      </c>
      <c r="F64" s="1013">
        <v>0</v>
      </c>
      <c r="G64" s="1013">
        <v>0</v>
      </c>
      <c r="H64" s="1013">
        <v>0</v>
      </c>
      <c r="I64" s="1013">
        <v>0</v>
      </c>
      <c r="J64" s="1013">
        <v>0</v>
      </c>
      <c r="K64" s="1013">
        <v>0</v>
      </c>
      <c r="L64" s="1013">
        <v>0</v>
      </c>
      <c r="M64" s="1013">
        <v>0</v>
      </c>
      <c r="N64" s="1013">
        <v>0</v>
      </c>
      <c r="O64" s="1013">
        <v>0</v>
      </c>
      <c r="P64" s="1013">
        <v>0</v>
      </c>
      <c r="Q64" s="1013">
        <v>0</v>
      </c>
      <c r="R64" s="1013">
        <v>0</v>
      </c>
      <c r="S64" s="1013">
        <v>0</v>
      </c>
      <c r="T64" s="1013">
        <v>0</v>
      </c>
      <c r="U64" s="1013">
        <v>0</v>
      </c>
      <c r="V64" s="1013">
        <v>0</v>
      </c>
      <c r="W64" s="1013">
        <v>0</v>
      </c>
      <c r="X64" s="1013">
        <v>0</v>
      </c>
      <c r="Y64" s="1013">
        <v>0</v>
      </c>
      <c r="Z64" s="1013">
        <v>0</v>
      </c>
      <c r="AA64" s="1013">
        <v>0</v>
      </c>
      <c r="AB64" s="1013">
        <v>0</v>
      </c>
      <c r="AC64" s="1013">
        <v>0</v>
      </c>
      <c r="AD64" s="1013">
        <v>0</v>
      </c>
      <c r="AE64" s="1013">
        <v>0</v>
      </c>
      <c r="AF64" s="1013">
        <v>0</v>
      </c>
      <c r="AG64" s="1013">
        <v>0</v>
      </c>
      <c r="AH64" s="1013">
        <v>0</v>
      </c>
      <c r="AI64" s="1013">
        <v>0</v>
      </c>
    </row>
    <row r="65" spans="1:35" hidden="1" outlineLevel="2">
      <c r="A65" s="1009"/>
      <c r="B65" s="985" t="s">
        <v>23</v>
      </c>
      <c r="C65" s="959">
        <v>4</v>
      </c>
      <c r="D65" s="1005" t="s">
        <v>34</v>
      </c>
      <c r="E65" s="1013">
        <v>0</v>
      </c>
      <c r="F65" s="1013">
        <v>0</v>
      </c>
      <c r="G65" s="1013">
        <v>0</v>
      </c>
      <c r="H65" s="1013">
        <v>0</v>
      </c>
      <c r="I65" s="1013">
        <v>0</v>
      </c>
      <c r="J65" s="1013">
        <v>0</v>
      </c>
      <c r="K65" s="1013">
        <v>0</v>
      </c>
      <c r="L65" s="1013">
        <v>0</v>
      </c>
      <c r="M65" s="1013">
        <v>0</v>
      </c>
      <c r="N65" s="1013">
        <v>0</v>
      </c>
      <c r="O65" s="1013">
        <v>0</v>
      </c>
      <c r="P65" s="1013">
        <v>0</v>
      </c>
      <c r="Q65" s="1013">
        <v>0</v>
      </c>
      <c r="R65" s="1013">
        <v>0</v>
      </c>
      <c r="S65" s="1013">
        <v>0</v>
      </c>
      <c r="T65" s="1013">
        <v>0</v>
      </c>
      <c r="U65" s="1013">
        <v>0</v>
      </c>
      <c r="V65" s="1013">
        <v>0</v>
      </c>
      <c r="W65" s="1013">
        <v>0</v>
      </c>
      <c r="X65" s="1013">
        <v>0</v>
      </c>
      <c r="Y65" s="1013">
        <v>0</v>
      </c>
      <c r="Z65" s="1013">
        <v>0</v>
      </c>
      <c r="AA65" s="1013">
        <v>0</v>
      </c>
      <c r="AB65" s="1013">
        <v>0</v>
      </c>
      <c r="AC65" s="1013">
        <v>0</v>
      </c>
      <c r="AD65" s="1013">
        <v>0</v>
      </c>
      <c r="AE65" s="1013">
        <v>0</v>
      </c>
      <c r="AF65" s="1013">
        <v>0</v>
      </c>
      <c r="AG65" s="1013">
        <v>0</v>
      </c>
      <c r="AH65" s="1013">
        <v>0</v>
      </c>
      <c r="AI65" s="1013">
        <v>0</v>
      </c>
    </row>
    <row r="66" spans="1:35" hidden="1" outlineLevel="1" collapsed="1">
      <c r="A66" s="1032">
        <v>4</v>
      </c>
      <c r="B66" s="1033" t="s">
        <v>29</v>
      </c>
      <c r="C66" s="1034"/>
      <c r="D66" s="1035"/>
      <c r="E66" s="1036">
        <f t="shared" ref="E66:AI66" si="9">SUM(E67)</f>
        <v>0</v>
      </c>
      <c r="F66" s="1036">
        <f t="shared" si="9"/>
        <v>23763495</v>
      </c>
      <c r="G66" s="1036">
        <f t="shared" si="9"/>
        <v>25066475</v>
      </c>
      <c r="H66" s="1036">
        <f t="shared" si="9"/>
        <v>25594250</v>
      </c>
      <c r="I66" s="1036">
        <f t="shared" si="9"/>
        <v>25594250</v>
      </c>
      <c r="J66" s="1036">
        <f t="shared" si="9"/>
        <v>25594250</v>
      </c>
      <c r="K66" s="1036">
        <f t="shared" si="9"/>
        <v>25594250</v>
      </c>
      <c r="L66" s="1036">
        <f t="shared" si="9"/>
        <v>25594250</v>
      </c>
      <c r="M66" s="1036">
        <f>L66</f>
        <v>25594250</v>
      </c>
      <c r="N66" s="1036">
        <f t="shared" si="9"/>
        <v>25594250</v>
      </c>
      <c r="O66" s="1036">
        <f t="shared" si="9"/>
        <v>25594250</v>
      </c>
      <c r="P66" s="1036">
        <f t="shared" si="9"/>
        <v>25594250</v>
      </c>
      <c r="Q66" s="1036">
        <f t="shared" si="9"/>
        <v>25594250</v>
      </c>
      <c r="R66" s="1036">
        <f>SUM(R67)</f>
        <v>25594250</v>
      </c>
      <c r="S66" s="1036">
        <f t="shared" si="9"/>
        <v>25594250</v>
      </c>
      <c r="T66" s="1036">
        <f t="shared" si="9"/>
        <v>25594250</v>
      </c>
      <c r="U66" s="1036">
        <f t="shared" si="9"/>
        <v>25594250</v>
      </c>
      <c r="V66" s="1036">
        <f t="shared" si="9"/>
        <v>25594250</v>
      </c>
      <c r="W66" s="1036">
        <f t="shared" si="9"/>
        <v>25594250</v>
      </c>
      <c r="X66" s="1036">
        <f t="shared" si="9"/>
        <v>25594250</v>
      </c>
      <c r="Y66" s="1036">
        <f t="shared" si="9"/>
        <v>25594250</v>
      </c>
      <c r="Z66" s="1036">
        <f t="shared" si="9"/>
        <v>25594250</v>
      </c>
      <c r="AA66" s="1036">
        <f t="shared" si="9"/>
        <v>25594250</v>
      </c>
      <c r="AB66" s="1036">
        <f t="shared" si="9"/>
        <v>25594250</v>
      </c>
      <c r="AC66" s="1036">
        <f t="shared" si="9"/>
        <v>25594250</v>
      </c>
      <c r="AD66" s="1036">
        <f t="shared" si="9"/>
        <v>25594250</v>
      </c>
      <c r="AE66" s="1036">
        <f t="shared" si="9"/>
        <v>25594250</v>
      </c>
      <c r="AF66" s="1036">
        <f t="shared" si="9"/>
        <v>25594250</v>
      </c>
      <c r="AG66" s="1036">
        <f t="shared" si="9"/>
        <v>25594250</v>
      </c>
      <c r="AH66" s="1036">
        <f t="shared" si="9"/>
        <v>25594250</v>
      </c>
      <c r="AI66" s="1036">
        <f t="shared" si="9"/>
        <v>25594250</v>
      </c>
    </row>
    <row r="67" spans="1:35" hidden="1" outlineLevel="2">
      <c r="A67" s="1037"/>
      <c r="B67" s="985" t="s">
        <v>29</v>
      </c>
      <c r="C67" s="959">
        <v>1</v>
      </c>
      <c r="D67" s="972" t="s">
        <v>30</v>
      </c>
      <c r="E67" s="992"/>
      <c r="F67" s="992">
        <v>23763495</v>
      </c>
      <c r="G67" s="992">
        <v>25066475</v>
      </c>
      <c r="H67" s="992">
        <v>25594250</v>
      </c>
      <c r="I67" s="992">
        <f>H67</f>
        <v>25594250</v>
      </c>
      <c r="J67" s="992">
        <f>I67</f>
        <v>25594250</v>
      </c>
      <c r="K67" s="992">
        <f>J67</f>
        <v>25594250</v>
      </c>
      <c r="L67" s="1068">
        <v>25594250</v>
      </c>
      <c r="M67" s="1068">
        <v>25594250</v>
      </c>
      <c r="N67" s="1068">
        <v>25594250</v>
      </c>
      <c r="O67" s="1068">
        <v>25594250</v>
      </c>
      <c r="P67" s="1068">
        <v>25594250</v>
      </c>
      <c r="Q67" s="1068">
        <v>25594250</v>
      </c>
      <c r="R67" s="1068">
        <v>25594250</v>
      </c>
      <c r="S67" s="1068">
        <v>25594250</v>
      </c>
      <c r="T67" s="1068">
        <v>25594250</v>
      </c>
      <c r="U67" s="1068">
        <v>25594250</v>
      </c>
      <c r="V67" s="1068">
        <v>25594250</v>
      </c>
      <c r="W67" s="1068">
        <v>25594250</v>
      </c>
      <c r="X67" s="1068">
        <v>25594250</v>
      </c>
      <c r="Y67" s="1068">
        <v>25594250</v>
      </c>
      <c r="Z67" s="1068">
        <v>25594250</v>
      </c>
      <c r="AA67" s="1068">
        <v>25594250</v>
      </c>
      <c r="AB67" s="1068">
        <v>25594250</v>
      </c>
      <c r="AC67" s="1068">
        <v>25594250</v>
      </c>
      <c r="AD67" s="1068">
        <v>25594250</v>
      </c>
      <c r="AE67" s="1068">
        <v>25594250</v>
      </c>
      <c r="AF67" s="1068">
        <v>25594250</v>
      </c>
      <c r="AG67" s="1068">
        <v>25594250</v>
      </c>
      <c r="AH67" s="1068">
        <v>25594250</v>
      </c>
      <c r="AI67" s="1068">
        <v>25594250</v>
      </c>
    </row>
    <row r="68" spans="1:35" s="925" customFormat="1" ht="15" hidden="1" outlineLevel="1" collapsed="1">
      <c r="A68" s="1552">
        <v>5</v>
      </c>
      <c r="B68" s="1553" t="s">
        <v>972</v>
      </c>
      <c r="C68" s="1554"/>
      <c r="D68" s="1555"/>
      <c r="E68" s="984"/>
      <c r="F68" s="984"/>
      <c r="G68" s="984"/>
      <c r="H68" s="984"/>
      <c r="I68" s="984"/>
      <c r="J68" s="984"/>
      <c r="K68" s="984"/>
      <c r="L68" s="1556"/>
      <c r="M68" s="1556"/>
      <c r="N68" s="1556"/>
      <c r="O68" s="984"/>
      <c r="P68" s="984"/>
      <c r="Q68" s="984"/>
      <c r="R68" s="984"/>
      <c r="S68" s="984"/>
      <c r="T68" s="984"/>
      <c r="U68" s="984"/>
      <c r="V68" s="984"/>
      <c r="W68" s="984"/>
      <c r="X68" s="984"/>
      <c r="Y68" s="984"/>
      <c r="Z68" s="984"/>
      <c r="AA68" s="984"/>
      <c r="AB68" s="984"/>
      <c r="AC68" s="984"/>
      <c r="AD68" s="984"/>
      <c r="AE68" s="1087"/>
      <c r="AF68" s="984"/>
      <c r="AG68" s="984">
        <f>AG69+AG70</f>
        <v>40271000</v>
      </c>
      <c r="AH68" s="984">
        <f>AH69+AH70</f>
        <v>40271000</v>
      </c>
      <c r="AI68" s="984">
        <f>AI69+AI70</f>
        <v>42878000</v>
      </c>
    </row>
    <row r="69" spans="1:35" ht="15" hidden="1" outlineLevel="2">
      <c r="A69" s="1276"/>
      <c r="B69" s="1277"/>
      <c r="C69" s="1278">
        <v>1</v>
      </c>
      <c r="D69" s="1343" t="s">
        <v>981</v>
      </c>
      <c r="E69" s="992">
        <v>0</v>
      </c>
      <c r="F69" s="992">
        <v>0</v>
      </c>
      <c r="G69" s="992">
        <v>0</v>
      </c>
      <c r="H69" s="992">
        <v>0</v>
      </c>
      <c r="I69" s="992">
        <v>0</v>
      </c>
      <c r="J69" s="992">
        <v>0</v>
      </c>
      <c r="K69" s="992">
        <v>0</v>
      </c>
      <c r="L69" s="992">
        <v>0</v>
      </c>
      <c r="M69" s="992">
        <v>0</v>
      </c>
      <c r="N69" s="992">
        <v>0</v>
      </c>
      <c r="O69" s="992">
        <v>0</v>
      </c>
      <c r="P69" s="992">
        <v>0</v>
      </c>
      <c r="Q69" s="992">
        <v>0</v>
      </c>
      <c r="R69" s="992">
        <v>0</v>
      </c>
      <c r="S69" s="992">
        <v>0</v>
      </c>
      <c r="T69" s="992">
        <v>0</v>
      </c>
      <c r="U69" s="992">
        <v>0</v>
      </c>
      <c r="V69" s="992">
        <v>0</v>
      </c>
      <c r="W69" s="992">
        <v>0</v>
      </c>
      <c r="X69" s="992">
        <v>0</v>
      </c>
      <c r="Y69" s="992">
        <v>0</v>
      </c>
      <c r="Z69" s="992">
        <v>0</v>
      </c>
      <c r="AA69" s="992">
        <v>0</v>
      </c>
      <c r="AB69" s="992">
        <v>0</v>
      </c>
      <c r="AC69" s="992">
        <v>0</v>
      </c>
      <c r="AD69" s="992">
        <v>0</v>
      </c>
      <c r="AE69" s="992">
        <v>0</v>
      </c>
      <c r="AF69" s="992">
        <v>0</v>
      </c>
      <c r="AG69" s="1279">
        <f>1.1*34510000</f>
        <v>37961000</v>
      </c>
      <c r="AH69" s="1279">
        <f>1.1*34510000</f>
        <v>37961000</v>
      </c>
      <c r="AI69" s="1279">
        <f>1.1*36880000</f>
        <v>40568000</v>
      </c>
    </row>
    <row r="70" spans="1:35" ht="15" hidden="1" outlineLevel="2">
      <c r="A70" s="1346"/>
      <c r="B70" s="1347"/>
      <c r="C70" s="1348">
        <v>2</v>
      </c>
      <c r="D70" s="1389" t="s">
        <v>1010</v>
      </c>
      <c r="E70" s="1349">
        <v>0</v>
      </c>
      <c r="F70" s="1349">
        <v>0</v>
      </c>
      <c r="G70" s="1349">
        <v>0</v>
      </c>
      <c r="H70" s="1349">
        <v>0</v>
      </c>
      <c r="I70" s="1349">
        <v>0</v>
      </c>
      <c r="J70" s="1349">
        <v>0</v>
      </c>
      <c r="K70" s="1349">
        <v>0</v>
      </c>
      <c r="L70" s="1349">
        <v>0</v>
      </c>
      <c r="M70" s="1349">
        <v>0</v>
      </c>
      <c r="N70" s="1349">
        <v>0</v>
      </c>
      <c r="O70" s="1349">
        <v>0</v>
      </c>
      <c r="P70" s="1349">
        <v>0</v>
      </c>
      <c r="Q70" s="1349">
        <v>0</v>
      </c>
      <c r="R70" s="1349">
        <v>0</v>
      </c>
      <c r="S70" s="1349">
        <v>0</v>
      </c>
      <c r="T70" s="1349">
        <v>0</v>
      </c>
      <c r="U70" s="1349">
        <v>0</v>
      </c>
      <c r="V70" s="1349">
        <v>0</v>
      </c>
      <c r="W70" s="1349">
        <v>0</v>
      </c>
      <c r="X70" s="1349">
        <v>0</v>
      </c>
      <c r="Y70" s="1349">
        <v>0</v>
      </c>
      <c r="Z70" s="1349">
        <v>0</v>
      </c>
      <c r="AA70" s="1349">
        <v>0</v>
      </c>
      <c r="AB70" s="1349">
        <v>0</v>
      </c>
      <c r="AC70" s="1349">
        <v>0</v>
      </c>
      <c r="AD70" s="1349">
        <v>0</v>
      </c>
      <c r="AE70" s="1349">
        <v>0</v>
      </c>
      <c r="AF70" s="1349">
        <v>0</v>
      </c>
      <c r="AG70" s="1350">
        <f>1.1*2100000</f>
        <v>2310000</v>
      </c>
      <c r="AH70" s="1350">
        <f>1.1*2100000</f>
        <v>2310000</v>
      </c>
      <c r="AI70" s="1350">
        <f>1.1*2100000</f>
        <v>2310000</v>
      </c>
    </row>
    <row r="71" spans="1:35" ht="15.75" hidden="1" outlineLevel="1" collapsed="1" thickBot="1">
      <c r="A71" s="1656"/>
      <c r="B71" s="1657"/>
      <c r="C71" s="1658"/>
      <c r="D71" s="1669"/>
      <c r="E71" s="1659"/>
      <c r="F71" s="1659"/>
      <c r="G71" s="1659"/>
      <c r="H71" s="1659"/>
      <c r="I71" s="1659"/>
      <c r="J71" s="1659"/>
      <c r="K71" s="1659"/>
      <c r="L71" s="1659"/>
      <c r="M71" s="1659"/>
      <c r="N71" s="1659"/>
      <c r="O71" s="1659"/>
      <c r="P71" s="1659"/>
      <c r="Q71" s="1659"/>
      <c r="R71" s="1659"/>
      <c r="S71" s="1659"/>
      <c r="T71" s="1659"/>
      <c r="U71" s="1659"/>
      <c r="V71" s="1659"/>
      <c r="W71" s="1659"/>
      <c r="X71" s="1659"/>
      <c r="Y71" s="1659"/>
      <c r="Z71" s="1659"/>
      <c r="AA71" s="1659"/>
      <c r="AB71" s="1659"/>
      <c r="AC71" s="1659"/>
      <c r="AD71" s="1659"/>
      <c r="AE71" s="1659"/>
      <c r="AF71" s="1659"/>
      <c r="AG71" s="1661"/>
      <c r="AH71" s="1661"/>
      <c r="AI71" s="1661"/>
    </row>
    <row r="72" spans="1:35" ht="13.5" collapsed="1" thickBot="1">
      <c r="A72" s="1043" t="s">
        <v>31</v>
      </c>
      <c r="B72" s="1044" t="s">
        <v>38</v>
      </c>
      <c r="C72" s="1044"/>
      <c r="D72" s="1045"/>
      <c r="E72" s="1046">
        <f>SUM(E55,E58,E61,E66,E68)</f>
        <v>0</v>
      </c>
      <c r="F72" s="1046">
        <f t="shared" ref="F72:AI72" si="10">SUM(F55,F58,F61,F66,F68)</f>
        <v>23763495</v>
      </c>
      <c r="G72" s="1046">
        <f t="shared" si="10"/>
        <v>25066475</v>
      </c>
      <c r="H72" s="1046">
        <f t="shared" si="10"/>
        <v>25594250</v>
      </c>
      <c r="I72" s="1046">
        <f t="shared" si="10"/>
        <v>25594250</v>
      </c>
      <c r="J72" s="1046">
        <f t="shared" si="10"/>
        <v>25594250</v>
      </c>
      <c r="K72" s="1046">
        <f t="shared" si="10"/>
        <v>25594250</v>
      </c>
      <c r="L72" s="1046">
        <f t="shared" si="10"/>
        <v>27629250</v>
      </c>
      <c r="M72" s="1046">
        <f t="shared" si="10"/>
        <v>27629250</v>
      </c>
      <c r="N72" s="1046">
        <f t="shared" si="10"/>
        <v>27629250</v>
      </c>
      <c r="O72" s="1046">
        <f>SUM(O55,O58,O61,O66,O68)</f>
        <v>27629250</v>
      </c>
      <c r="P72" s="1046">
        <f t="shared" si="10"/>
        <v>27629250</v>
      </c>
      <c r="Q72" s="1046">
        <f t="shared" si="10"/>
        <v>27629250</v>
      </c>
      <c r="R72" s="1046">
        <f t="shared" si="10"/>
        <v>27629250</v>
      </c>
      <c r="S72" s="1046">
        <f t="shared" si="10"/>
        <v>30064250</v>
      </c>
      <c r="T72" s="1046">
        <f t="shared" si="10"/>
        <v>30064250</v>
      </c>
      <c r="U72" s="1046">
        <f t="shared" si="10"/>
        <v>30064250</v>
      </c>
      <c r="V72" s="1046">
        <f t="shared" si="10"/>
        <v>30064250</v>
      </c>
      <c r="W72" s="1046">
        <f t="shared" si="10"/>
        <v>30064250</v>
      </c>
      <c r="X72" s="1046">
        <f t="shared" si="10"/>
        <v>30064250</v>
      </c>
      <c r="Y72" s="1046">
        <f t="shared" si="10"/>
        <v>30064250</v>
      </c>
      <c r="Z72" s="1046">
        <f t="shared" si="10"/>
        <v>46967250</v>
      </c>
      <c r="AA72" s="1046">
        <f t="shared" si="10"/>
        <v>46967250</v>
      </c>
      <c r="AB72" s="1046">
        <f t="shared" si="10"/>
        <v>46967250</v>
      </c>
      <c r="AC72" s="1046">
        <f t="shared" si="10"/>
        <v>46967250</v>
      </c>
      <c r="AD72" s="1046">
        <f t="shared" si="10"/>
        <v>46967250</v>
      </c>
      <c r="AE72" s="1046">
        <f t="shared" si="10"/>
        <v>46967250</v>
      </c>
      <c r="AF72" s="1046">
        <f t="shared" si="10"/>
        <v>46967250</v>
      </c>
      <c r="AG72" s="1046">
        <f t="shared" si="10"/>
        <v>87238250</v>
      </c>
      <c r="AH72" s="1046">
        <f t="shared" si="10"/>
        <v>87238250</v>
      </c>
      <c r="AI72" s="1046">
        <f t="shared" si="10"/>
        <v>89845250</v>
      </c>
    </row>
    <row r="73" spans="1:35" s="925" customFormat="1" hidden="1" outlineLevel="1">
      <c r="A73" s="1552">
        <v>1</v>
      </c>
      <c r="B73" s="1563" t="s">
        <v>972</v>
      </c>
      <c r="C73" s="1554"/>
      <c r="D73" s="1555"/>
      <c r="E73" s="1079">
        <f t="shared" ref="E73:G73" si="11">SUM(E74,E75)</f>
        <v>0</v>
      </c>
      <c r="F73" s="1079">
        <f t="shared" si="11"/>
        <v>0</v>
      </c>
      <c r="G73" s="1079">
        <f t="shared" si="11"/>
        <v>0</v>
      </c>
      <c r="H73" s="1079">
        <f>SUM(H74,H75)</f>
        <v>1166000</v>
      </c>
      <c r="I73" s="1079">
        <f t="shared" ref="I73:AI73" si="12">SUM(I74,I75)</f>
        <v>5027000</v>
      </c>
      <c r="J73" s="1079">
        <f t="shared" si="12"/>
        <v>5027000</v>
      </c>
      <c r="K73" s="1079">
        <f t="shared" si="12"/>
        <v>5027000</v>
      </c>
      <c r="L73" s="1079">
        <f t="shared" si="12"/>
        <v>5027000</v>
      </c>
      <c r="M73" s="1079">
        <f t="shared" si="12"/>
        <v>5027000</v>
      </c>
      <c r="N73" s="1079">
        <f t="shared" si="12"/>
        <v>5027000</v>
      </c>
      <c r="O73" s="1079">
        <f t="shared" si="12"/>
        <v>7940900.0000000009</v>
      </c>
      <c r="P73" s="1079">
        <f t="shared" si="12"/>
        <v>7940900.0000000009</v>
      </c>
      <c r="Q73" s="1079">
        <f t="shared" si="12"/>
        <v>10932900</v>
      </c>
      <c r="R73" s="1079">
        <f t="shared" si="12"/>
        <v>10932900</v>
      </c>
      <c r="S73" s="1079">
        <f t="shared" si="12"/>
        <v>13286900.000000002</v>
      </c>
      <c r="T73" s="1079">
        <f t="shared" si="12"/>
        <v>13286900.000000002</v>
      </c>
      <c r="U73" s="1079">
        <f t="shared" si="12"/>
        <v>13286900.000000002</v>
      </c>
      <c r="V73" s="1079">
        <f t="shared" si="12"/>
        <v>48079900.000000007</v>
      </c>
      <c r="W73" s="1079">
        <f t="shared" si="12"/>
        <v>48079900.000000007</v>
      </c>
      <c r="X73" s="1079">
        <f t="shared" si="12"/>
        <v>48079900.000000007</v>
      </c>
      <c r="Y73" s="1079">
        <f t="shared" si="12"/>
        <v>63518400.000000007</v>
      </c>
      <c r="Z73" s="1079">
        <f t="shared" si="12"/>
        <v>63518400.000000007</v>
      </c>
      <c r="AA73" s="1079">
        <f t="shared" si="12"/>
        <v>63518400.000000007</v>
      </c>
      <c r="AB73" s="1079">
        <f t="shared" si="12"/>
        <v>63518400.000000007</v>
      </c>
      <c r="AC73" s="1079">
        <f t="shared" si="12"/>
        <v>102821400.00000001</v>
      </c>
      <c r="AD73" s="1079">
        <f t="shared" si="12"/>
        <v>102821400.00000001</v>
      </c>
      <c r="AE73" s="1079">
        <f t="shared" si="12"/>
        <v>102821400.00000001</v>
      </c>
      <c r="AF73" s="1079">
        <f t="shared" si="12"/>
        <v>102821400.00000001</v>
      </c>
      <c r="AG73" s="1079">
        <f t="shared" si="12"/>
        <v>117819900.00000001</v>
      </c>
      <c r="AH73" s="1079">
        <f t="shared" si="12"/>
        <v>117819900.00000001</v>
      </c>
      <c r="AI73" s="1079">
        <f t="shared" si="12"/>
        <v>117819900.00000001</v>
      </c>
    </row>
    <row r="74" spans="1:35" ht="15" hidden="1" outlineLevel="2">
      <c r="A74" s="1348"/>
      <c r="B74" s="1347"/>
      <c r="C74" s="1348">
        <v>1</v>
      </c>
      <c r="D74" s="1343" t="s">
        <v>19</v>
      </c>
      <c r="E74" s="1458">
        <v>0</v>
      </c>
      <c r="F74" s="1458">
        <v>0</v>
      </c>
      <c r="G74" s="1458">
        <v>0</v>
      </c>
      <c r="H74" s="1458">
        <f>1.1*1060000</f>
        <v>1166000</v>
      </c>
      <c r="I74" s="1458">
        <f>1.1*4570000</f>
        <v>5027000</v>
      </c>
      <c r="J74" s="1458">
        <f t="shared" ref="J74:N74" si="13">1.1*4570000</f>
        <v>5027000</v>
      </c>
      <c r="K74" s="1458">
        <f t="shared" si="13"/>
        <v>5027000</v>
      </c>
      <c r="L74" s="1458">
        <f t="shared" si="13"/>
        <v>5027000</v>
      </c>
      <c r="M74" s="1458">
        <f t="shared" si="13"/>
        <v>5027000</v>
      </c>
      <c r="N74" s="1458">
        <f t="shared" si="13"/>
        <v>5027000</v>
      </c>
      <c r="O74" s="1349">
        <f>1.1*7219000</f>
        <v>7940900.0000000009</v>
      </c>
      <c r="P74" s="1349">
        <f>1.1*7219000</f>
        <v>7940900.0000000009</v>
      </c>
      <c r="Q74" s="1349">
        <f>1.1*9939000</f>
        <v>10932900</v>
      </c>
      <c r="R74" s="1349">
        <f>1.1*9939000</f>
        <v>10932900</v>
      </c>
      <c r="S74" s="1349">
        <f>1.1*12079000</f>
        <v>13286900.000000002</v>
      </c>
      <c r="T74" s="1349">
        <f t="shared" ref="T74:U74" si="14">1.1*12079000</f>
        <v>13286900.000000002</v>
      </c>
      <c r="U74" s="1349">
        <f t="shared" si="14"/>
        <v>13286900.000000002</v>
      </c>
      <c r="V74" s="1349">
        <f>1.1*43709000</f>
        <v>48079900.000000007</v>
      </c>
      <c r="W74" s="1349">
        <f t="shared" ref="W74:X74" si="15">1.1*43709000</f>
        <v>48079900.000000007</v>
      </c>
      <c r="X74" s="1349">
        <f t="shared" si="15"/>
        <v>48079900.000000007</v>
      </c>
      <c r="Y74" s="1349">
        <f>1.1*55989000</f>
        <v>61587900.000000007</v>
      </c>
      <c r="Z74" s="1349">
        <f t="shared" ref="Z74:AB74" si="16">1.1*55989000</f>
        <v>61587900.000000007</v>
      </c>
      <c r="AA74" s="1349">
        <f t="shared" si="16"/>
        <v>61587900.000000007</v>
      </c>
      <c r="AB74" s="1349">
        <f t="shared" si="16"/>
        <v>61587900.000000007</v>
      </c>
      <c r="AC74" s="1349">
        <f>1.1*89269000</f>
        <v>98195900.000000015</v>
      </c>
      <c r="AD74" s="1349">
        <f>1.1*89269000</f>
        <v>98195900.000000015</v>
      </c>
      <c r="AE74" s="1349">
        <f t="shared" ref="AE74:AF74" si="17">1.1*89269000</f>
        <v>98195900.000000015</v>
      </c>
      <c r="AF74" s="1349">
        <f t="shared" si="17"/>
        <v>98195900.000000015</v>
      </c>
      <c r="AG74" s="1350">
        <f>1.1*100454000</f>
        <v>110499400.00000001</v>
      </c>
      <c r="AH74" s="1350">
        <f t="shared" ref="AH74:AI74" si="18">1.1*100454000</f>
        <v>110499400.00000001</v>
      </c>
      <c r="AI74" s="1350">
        <f t="shared" si="18"/>
        <v>110499400.00000001</v>
      </c>
    </row>
    <row r="75" spans="1:35" ht="15" hidden="1" outlineLevel="2">
      <c r="A75" s="1348"/>
      <c r="B75" s="1347"/>
      <c r="C75" s="1348">
        <v>2</v>
      </c>
      <c r="D75" s="1343" t="s">
        <v>1053</v>
      </c>
      <c r="E75" s="1458">
        <v>0</v>
      </c>
      <c r="F75" s="1458">
        <v>0</v>
      </c>
      <c r="G75" s="1458">
        <v>0</v>
      </c>
      <c r="H75" s="1458">
        <v>0</v>
      </c>
      <c r="I75" s="1458">
        <v>0</v>
      </c>
      <c r="J75" s="1349">
        <v>0</v>
      </c>
      <c r="K75" s="1349">
        <v>0</v>
      </c>
      <c r="L75" s="1349">
        <v>0</v>
      </c>
      <c r="M75" s="1349">
        <v>0</v>
      </c>
      <c r="N75" s="1349">
        <v>0</v>
      </c>
      <c r="O75" s="1349">
        <v>0</v>
      </c>
      <c r="P75" s="1349">
        <v>0</v>
      </c>
      <c r="Q75" s="1349">
        <v>0</v>
      </c>
      <c r="R75" s="1349">
        <v>0</v>
      </c>
      <c r="S75" s="1349">
        <v>0</v>
      </c>
      <c r="T75" s="1349">
        <v>0</v>
      </c>
      <c r="U75" s="1349">
        <v>0</v>
      </c>
      <c r="V75" s="1349">
        <v>0</v>
      </c>
      <c r="W75" s="1349">
        <v>0</v>
      </c>
      <c r="X75" s="1349">
        <v>0</v>
      </c>
      <c r="Y75" s="1349">
        <f>1.1*1755000</f>
        <v>1930500.0000000002</v>
      </c>
      <c r="Z75" s="1349">
        <f t="shared" ref="Z75:AB75" si="19">1.1*1755000</f>
        <v>1930500.0000000002</v>
      </c>
      <c r="AA75" s="1349">
        <f t="shared" si="19"/>
        <v>1930500.0000000002</v>
      </c>
      <c r="AB75" s="1349">
        <f t="shared" si="19"/>
        <v>1930500.0000000002</v>
      </c>
      <c r="AC75" s="1349">
        <f>1.1*4205000</f>
        <v>4625500</v>
      </c>
      <c r="AD75" s="1349">
        <f t="shared" ref="AD75:AF75" si="20">1.1*4205000</f>
        <v>4625500</v>
      </c>
      <c r="AE75" s="1349">
        <f t="shared" si="20"/>
        <v>4625500</v>
      </c>
      <c r="AF75" s="1349">
        <f t="shared" si="20"/>
        <v>4625500</v>
      </c>
      <c r="AG75" s="1350">
        <f>1.1*6655000</f>
        <v>7320500.0000000009</v>
      </c>
      <c r="AH75" s="1350">
        <f>1.1*6655000</f>
        <v>7320500.0000000009</v>
      </c>
      <c r="AI75" s="1350">
        <f>1.1*6655000</f>
        <v>7320500.0000000009</v>
      </c>
    </row>
    <row r="76" spans="1:35" hidden="1" outlineLevel="1" collapsed="1">
      <c r="A76" s="1345">
        <v>2</v>
      </c>
      <c r="B76" s="1564" t="s">
        <v>1054</v>
      </c>
      <c r="C76" s="1345"/>
      <c r="D76" s="1344"/>
      <c r="E76" s="1457">
        <f t="shared" ref="E76:AH76" si="21">SUM(E77)</f>
        <v>0</v>
      </c>
      <c r="F76" s="1457">
        <f t="shared" si="21"/>
        <v>0</v>
      </c>
      <c r="G76" s="1457">
        <f t="shared" si="21"/>
        <v>0</v>
      </c>
      <c r="H76" s="1457">
        <f t="shared" si="21"/>
        <v>0</v>
      </c>
      <c r="I76" s="1457">
        <f t="shared" si="21"/>
        <v>0</v>
      </c>
      <c r="J76" s="1457">
        <f t="shared" si="21"/>
        <v>0</v>
      </c>
      <c r="K76" s="1457">
        <f t="shared" si="21"/>
        <v>0</v>
      </c>
      <c r="L76" s="1457">
        <f t="shared" si="21"/>
        <v>0</v>
      </c>
      <c r="M76" s="1457">
        <f t="shared" si="21"/>
        <v>0</v>
      </c>
      <c r="N76" s="1457">
        <f t="shared" si="21"/>
        <v>0</v>
      </c>
      <c r="O76" s="1457">
        <f t="shared" si="21"/>
        <v>16500000.000000002</v>
      </c>
      <c r="P76" s="1457">
        <f t="shared" si="21"/>
        <v>16500000.000000002</v>
      </c>
      <c r="Q76" s="1457">
        <f t="shared" si="21"/>
        <v>16500000.000000002</v>
      </c>
      <c r="R76" s="1457">
        <f t="shared" si="21"/>
        <v>16500000.000000002</v>
      </c>
      <c r="S76" s="1457">
        <f t="shared" si="21"/>
        <v>16500000.000000002</v>
      </c>
      <c r="T76" s="1457">
        <f t="shared" si="21"/>
        <v>16500000.000000002</v>
      </c>
      <c r="U76" s="1457">
        <f t="shared" si="21"/>
        <v>16500000.000000002</v>
      </c>
      <c r="V76" s="1457">
        <f t="shared" si="21"/>
        <v>16500000.000000002</v>
      </c>
      <c r="W76" s="1457">
        <f t="shared" si="21"/>
        <v>16500000.000000002</v>
      </c>
      <c r="X76" s="1457">
        <f t="shared" si="21"/>
        <v>16500000.000000002</v>
      </c>
      <c r="Y76" s="1457">
        <f t="shared" si="21"/>
        <v>16500000.000000002</v>
      </c>
      <c r="Z76" s="1457">
        <f t="shared" si="21"/>
        <v>24989800.000000004</v>
      </c>
      <c r="AA76" s="1457">
        <f t="shared" si="21"/>
        <v>24989800.000000004</v>
      </c>
      <c r="AB76" s="1457">
        <f t="shared" si="21"/>
        <v>24989800.000000004</v>
      </c>
      <c r="AC76" s="1457">
        <f t="shared" si="21"/>
        <v>24989800.000000004</v>
      </c>
      <c r="AD76" s="1457">
        <f t="shared" si="21"/>
        <v>24989800.000000004</v>
      </c>
      <c r="AE76" s="1457">
        <f t="shared" si="21"/>
        <v>27563800.000000004</v>
      </c>
      <c r="AF76" s="1457">
        <f t="shared" si="21"/>
        <v>27563800.000000004</v>
      </c>
      <c r="AG76" s="1457">
        <f t="shared" si="21"/>
        <v>27838800</v>
      </c>
      <c r="AH76" s="1457">
        <f t="shared" si="21"/>
        <v>27838800</v>
      </c>
      <c r="AI76" s="1457">
        <f t="shared" ref="AI76" si="22">SUM(AI77)</f>
        <v>27838800</v>
      </c>
    </row>
    <row r="77" spans="1:35" ht="15" hidden="1" outlineLevel="2">
      <c r="A77" s="1348"/>
      <c r="B77" s="1347"/>
      <c r="C77" s="1348">
        <v>1</v>
      </c>
      <c r="D77" s="1343" t="s">
        <v>1052</v>
      </c>
      <c r="E77" s="1458">
        <v>0</v>
      </c>
      <c r="F77" s="1458">
        <v>0</v>
      </c>
      <c r="G77" s="1458">
        <v>0</v>
      </c>
      <c r="H77" s="1458">
        <v>0</v>
      </c>
      <c r="I77" s="1458">
        <v>0</v>
      </c>
      <c r="J77" s="1349">
        <v>0</v>
      </c>
      <c r="K77" s="1349">
        <v>0</v>
      </c>
      <c r="L77" s="1349">
        <v>0</v>
      </c>
      <c r="M77" s="1349">
        <v>0</v>
      </c>
      <c r="N77" s="1349">
        <v>0</v>
      </c>
      <c r="O77" s="1349">
        <f>1.1*15000000</f>
        <v>16500000.000000002</v>
      </c>
      <c r="P77" s="1349">
        <f t="shared" ref="P77:Y77" si="23">1.1*15000000</f>
        <v>16500000.000000002</v>
      </c>
      <c r="Q77" s="1349">
        <f t="shared" si="23"/>
        <v>16500000.000000002</v>
      </c>
      <c r="R77" s="1349">
        <f t="shared" si="23"/>
        <v>16500000.000000002</v>
      </c>
      <c r="S77" s="1349">
        <f t="shared" si="23"/>
        <v>16500000.000000002</v>
      </c>
      <c r="T77" s="1349">
        <f t="shared" si="23"/>
        <v>16500000.000000002</v>
      </c>
      <c r="U77" s="1349">
        <f t="shared" si="23"/>
        <v>16500000.000000002</v>
      </c>
      <c r="V77" s="1349">
        <f t="shared" si="23"/>
        <v>16500000.000000002</v>
      </c>
      <c r="W77" s="1349">
        <f t="shared" si="23"/>
        <v>16500000.000000002</v>
      </c>
      <c r="X77" s="1349">
        <f t="shared" si="23"/>
        <v>16500000.000000002</v>
      </c>
      <c r="Y77" s="1349">
        <f t="shared" si="23"/>
        <v>16500000.000000002</v>
      </c>
      <c r="Z77" s="1349">
        <f>1.1*22718000</f>
        <v>24989800.000000004</v>
      </c>
      <c r="AA77" s="1349">
        <f t="shared" ref="AA77:AD77" si="24">1.1*22718000</f>
        <v>24989800.000000004</v>
      </c>
      <c r="AB77" s="1349">
        <f t="shared" si="24"/>
        <v>24989800.000000004</v>
      </c>
      <c r="AC77" s="1349">
        <f t="shared" si="24"/>
        <v>24989800.000000004</v>
      </c>
      <c r="AD77" s="1349">
        <f t="shared" si="24"/>
        <v>24989800.000000004</v>
      </c>
      <c r="AE77" s="1351">
        <f>1.1*25058000</f>
        <v>27563800.000000004</v>
      </c>
      <c r="AF77" s="1350">
        <f>1.1*25058000</f>
        <v>27563800.000000004</v>
      </c>
      <c r="AG77" s="1350">
        <v>27838800</v>
      </c>
      <c r="AH77" s="1350">
        <v>27838800</v>
      </c>
      <c r="AI77" s="1350">
        <v>27838800</v>
      </c>
    </row>
    <row r="78" spans="1:35" ht="15.75" hidden="1" outlineLevel="1" collapsed="1" thickBot="1">
      <c r="A78" s="1667"/>
      <c r="B78" s="1657"/>
      <c r="C78" s="1658"/>
      <c r="D78" s="1343"/>
      <c r="E78" s="1668"/>
      <c r="F78" s="1668"/>
      <c r="G78" s="1668"/>
      <c r="H78" s="1668"/>
      <c r="I78" s="1668"/>
      <c r="J78" s="1659"/>
      <c r="K78" s="1659"/>
      <c r="L78" s="1659"/>
      <c r="M78" s="1659"/>
      <c r="N78" s="1659"/>
      <c r="O78" s="1659"/>
      <c r="P78" s="1659"/>
      <c r="Q78" s="1659"/>
      <c r="R78" s="1659"/>
      <c r="S78" s="1659"/>
      <c r="T78" s="1659"/>
      <c r="U78" s="1659"/>
      <c r="V78" s="1659"/>
      <c r="W78" s="1659"/>
      <c r="X78" s="1659"/>
      <c r="Y78" s="1659"/>
      <c r="Z78" s="1659"/>
      <c r="AA78" s="1659"/>
      <c r="AB78" s="1659"/>
      <c r="AC78" s="1659"/>
      <c r="AD78" s="1659"/>
      <c r="AE78" s="1662"/>
      <c r="AF78" s="1661"/>
      <c r="AG78" s="1661"/>
      <c r="AH78" s="1661"/>
      <c r="AI78" s="1661"/>
    </row>
    <row r="79" spans="1:35" ht="13.5" collapsed="1" thickBot="1">
      <c r="A79" s="1043" t="s">
        <v>31</v>
      </c>
      <c r="B79" s="1044" t="s">
        <v>1051</v>
      </c>
      <c r="C79" s="1044"/>
      <c r="D79" s="1045"/>
      <c r="E79" s="1046">
        <f>SUM(E73,E76)</f>
        <v>0</v>
      </c>
      <c r="F79" s="1046">
        <f t="shared" ref="F79:AI79" si="25">SUM(F73,F76)</f>
        <v>0</v>
      </c>
      <c r="G79" s="1046">
        <f t="shared" si="25"/>
        <v>0</v>
      </c>
      <c r="H79" s="1046">
        <f t="shared" si="25"/>
        <v>1166000</v>
      </c>
      <c r="I79" s="1046">
        <f t="shared" si="25"/>
        <v>5027000</v>
      </c>
      <c r="J79" s="1046">
        <f t="shared" si="25"/>
        <v>5027000</v>
      </c>
      <c r="K79" s="1046">
        <f t="shared" si="25"/>
        <v>5027000</v>
      </c>
      <c r="L79" s="1046">
        <f t="shared" si="25"/>
        <v>5027000</v>
      </c>
      <c r="M79" s="1046">
        <f t="shared" si="25"/>
        <v>5027000</v>
      </c>
      <c r="N79" s="1046">
        <f t="shared" si="25"/>
        <v>5027000</v>
      </c>
      <c r="O79" s="1046">
        <f t="shared" si="25"/>
        <v>24440900.000000004</v>
      </c>
      <c r="P79" s="1046">
        <f t="shared" si="25"/>
        <v>24440900.000000004</v>
      </c>
      <c r="Q79" s="1046">
        <f t="shared" si="25"/>
        <v>27432900</v>
      </c>
      <c r="R79" s="1046">
        <f t="shared" si="25"/>
        <v>27432900</v>
      </c>
      <c r="S79" s="1046">
        <f t="shared" si="25"/>
        <v>29786900.000000004</v>
      </c>
      <c r="T79" s="1046">
        <f t="shared" si="25"/>
        <v>29786900.000000004</v>
      </c>
      <c r="U79" s="1046">
        <f t="shared" si="25"/>
        <v>29786900.000000004</v>
      </c>
      <c r="V79" s="1046">
        <f t="shared" si="25"/>
        <v>64579900.000000007</v>
      </c>
      <c r="W79" s="1046">
        <f t="shared" si="25"/>
        <v>64579900.000000007</v>
      </c>
      <c r="X79" s="1046">
        <f t="shared" si="25"/>
        <v>64579900.000000007</v>
      </c>
      <c r="Y79" s="1046">
        <f t="shared" si="25"/>
        <v>80018400.000000015</v>
      </c>
      <c r="Z79" s="1046">
        <f t="shared" si="25"/>
        <v>88508200.000000015</v>
      </c>
      <c r="AA79" s="1046">
        <f t="shared" si="25"/>
        <v>88508200.000000015</v>
      </c>
      <c r="AB79" s="1046">
        <f t="shared" si="25"/>
        <v>88508200.000000015</v>
      </c>
      <c r="AC79" s="1046">
        <f t="shared" si="25"/>
        <v>127811200.00000001</v>
      </c>
      <c r="AD79" s="1046">
        <f t="shared" si="25"/>
        <v>127811200.00000001</v>
      </c>
      <c r="AE79" s="1046">
        <f t="shared" si="25"/>
        <v>130385200.00000001</v>
      </c>
      <c r="AF79" s="1046">
        <f t="shared" si="25"/>
        <v>130385200.00000001</v>
      </c>
      <c r="AG79" s="1046">
        <f t="shared" si="25"/>
        <v>145658700</v>
      </c>
      <c r="AH79" s="1046">
        <f t="shared" si="25"/>
        <v>145658700</v>
      </c>
      <c r="AI79" s="1046">
        <f t="shared" si="25"/>
        <v>145658700</v>
      </c>
    </row>
    <row r="80" spans="1:35" s="925" customFormat="1" hidden="1" outlineLevel="1">
      <c r="A80" s="1557">
        <v>1</v>
      </c>
      <c r="B80" s="1563" t="s">
        <v>972</v>
      </c>
      <c r="C80" s="1554"/>
      <c r="D80" s="1555"/>
      <c r="E80" s="1562">
        <f>SUM(E82+E81)</f>
        <v>0</v>
      </c>
      <c r="F80" s="1562">
        <f>SUM(F82+F81)</f>
        <v>41233500</v>
      </c>
      <c r="G80" s="1562">
        <f t="shared" ref="G80:AI80" si="26">SUM(G82+G81)</f>
        <v>41233500</v>
      </c>
      <c r="H80" s="1562">
        <f t="shared" si="26"/>
        <v>41233500</v>
      </c>
      <c r="I80" s="1562">
        <f t="shared" si="26"/>
        <v>44225500</v>
      </c>
      <c r="J80" s="1562">
        <f t="shared" si="26"/>
        <v>44225500</v>
      </c>
      <c r="K80" s="1562">
        <f t="shared" si="26"/>
        <v>56148400.000000007</v>
      </c>
      <c r="L80" s="1562">
        <f t="shared" si="26"/>
        <v>56148400.000000007</v>
      </c>
      <c r="M80" s="1562">
        <f t="shared" si="26"/>
        <v>69348400</v>
      </c>
      <c r="N80" s="1562">
        <f t="shared" si="26"/>
        <v>85369900</v>
      </c>
      <c r="O80" s="1562">
        <f t="shared" si="26"/>
        <v>85369900</v>
      </c>
      <c r="P80" s="1562">
        <f t="shared" si="26"/>
        <v>85864900</v>
      </c>
      <c r="Q80" s="1562">
        <f t="shared" si="26"/>
        <v>85864900</v>
      </c>
      <c r="R80" s="1562">
        <f t="shared" si="26"/>
        <v>89076900</v>
      </c>
      <c r="S80" s="1562">
        <f t="shared" si="26"/>
        <v>89076900</v>
      </c>
      <c r="T80" s="1562">
        <f t="shared" si="26"/>
        <v>89076900</v>
      </c>
      <c r="U80" s="1562">
        <f t="shared" si="26"/>
        <v>100076900.00000001</v>
      </c>
      <c r="V80" s="1562">
        <f t="shared" si="26"/>
        <v>104278900.00000001</v>
      </c>
      <c r="W80" s="1562">
        <f t="shared" si="26"/>
        <v>118479900.00000001</v>
      </c>
      <c r="X80" s="1562">
        <f t="shared" si="26"/>
        <v>121251900.00000001</v>
      </c>
      <c r="Y80" s="1562">
        <f t="shared" si="26"/>
        <v>121251900.00000001</v>
      </c>
      <c r="Z80" s="1562">
        <f t="shared" si="26"/>
        <v>121251900.00000001</v>
      </c>
      <c r="AA80" s="1562">
        <f t="shared" si="26"/>
        <v>147552900</v>
      </c>
      <c r="AB80" s="1562">
        <f t="shared" si="26"/>
        <v>147552900</v>
      </c>
      <c r="AC80" s="1562">
        <f t="shared" si="26"/>
        <v>147552900</v>
      </c>
      <c r="AD80" s="1562">
        <f t="shared" si="26"/>
        <v>147552900</v>
      </c>
      <c r="AE80" s="1562">
        <f t="shared" si="26"/>
        <v>147552900</v>
      </c>
      <c r="AF80" s="1562">
        <f t="shared" si="26"/>
        <v>164421400</v>
      </c>
      <c r="AG80" s="1562">
        <f t="shared" si="26"/>
        <v>164421400</v>
      </c>
      <c r="AH80" s="1562">
        <f t="shared" si="26"/>
        <v>164421400</v>
      </c>
      <c r="AI80" s="1562">
        <f t="shared" si="26"/>
        <v>164421400</v>
      </c>
    </row>
    <row r="81" spans="1:35" ht="15" hidden="1" outlineLevel="2">
      <c r="A81" s="1348"/>
      <c r="B81" s="1347"/>
      <c r="C81" s="1348">
        <v>1</v>
      </c>
      <c r="D81" s="1649" t="s">
        <v>19</v>
      </c>
      <c r="E81" s="1458">
        <v>0</v>
      </c>
      <c r="F81" s="1617">
        <f>37485000*1.1</f>
        <v>41233500</v>
      </c>
      <c r="G81" s="1617">
        <f t="shared" ref="G81:H81" si="27">37485000*1.1</f>
        <v>41233500</v>
      </c>
      <c r="H81" s="1617">
        <f t="shared" si="27"/>
        <v>41233500</v>
      </c>
      <c r="I81" s="1458">
        <f>1.1*40205000</f>
        <v>44225500</v>
      </c>
      <c r="J81" s="1458">
        <f>1.1*40205000</f>
        <v>44225500</v>
      </c>
      <c r="K81" s="1349">
        <f>1.1*51044000</f>
        <v>56148400.000000007</v>
      </c>
      <c r="L81" s="1349">
        <f>1.1*51044000</f>
        <v>56148400.000000007</v>
      </c>
      <c r="M81" s="1349">
        <f>1.1*63044000</f>
        <v>69348400</v>
      </c>
      <c r="N81" s="1349">
        <f>1.1*77609000</f>
        <v>85369900</v>
      </c>
      <c r="O81" s="1349">
        <f>1.1*77609000</f>
        <v>85369900</v>
      </c>
      <c r="P81" s="1349">
        <f>1.1*78059000</f>
        <v>85864900</v>
      </c>
      <c r="Q81" s="1349">
        <f>1.1*78059000</f>
        <v>85864900</v>
      </c>
      <c r="R81" s="1349">
        <f>1.1*80979000</f>
        <v>89076900</v>
      </c>
      <c r="S81" s="1349">
        <f t="shared" ref="S81:T81" si="28">1.1*80979000</f>
        <v>89076900</v>
      </c>
      <c r="T81" s="1349">
        <f t="shared" si="28"/>
        <v>89076900</v>
      </c>
      <c r="U81" s="1349">
        <f>1.1*90979000</f>
        <v>100076900.00000001</v>
      </c>
      <c r="V81" s="1349">
        <f>1.1*94799000</f>
        <v>104278900.00000001</v>
      </c>
      <c r="W81" s="1349">
        <f>1.1*107709000</f>
        <v>118479900.00000001</v>
      </c>
      <c r="X81" s="1349">
        <f>1.1*110229000</f>
        <v>121251900.00000001</v>
      </c>
      <c r="Y81" s="1349">
        <f>1.1*110229000</f>
        <v>121251900.00000001</v>
      </c>
      <c r="Z81" s="1349">
        <f>1.1*110229000</f>
        <v>121251900.00000001</v>
      </c>
      <c r="AA81" s="1349">
        <f>1.1*134139000</f>
        <v>147552900</v>
      </c>
      <c r="AB81" s="1349">
        <f t="shared" ref="AB81:AE81" si="29">1.1*134139000</f>
        <v>147552900</v>
      </c>
      <c r="AC81" s="1349">
        <f t="shared" si="29"/>
        <v>147552900</v>
      </c>
      <c r="AD81" s="1349">
        <f t="shared" si="29"/>
        <v>147552900</v>
      </c>
      <c r="AE81" s="1349">
        <f t="shared" si="29"/>
        <v>147552900</v>
      </c>
      <c r="AF81" s="1350">
        <f>149474000*1.1</f>
        <v>164421400</v>
      </c>
      <c r="AG81" s="1350">
        <f t="shared" ref="AG81:AI81" si="30">149474000*1.1</f>
        <v>164421400</v>
      </c>
      <c r="AH81" s="1350">
        <f t="shared" si="30"/>
        <v>164421400</v>
      </c>
      <c r="AI81" s="1350">
        <f t="shared" si="30"/>
        <v>164421400</v>
      </c>
    </row>
    <row r="82" spans="1:35" hidden="1" outlineLevel="2">
      <c r="A82" s="1545"/>
      <c r="B82" s="1546"/>
      <c r="C82" s="1547">
        <v>2</v>
      </c>
      <c r="D82" s="1650" t="s">
        <v>1053</v>
      </c>
      <c r="E82" s="1013">
        <v>0</v>
      </c>
      <c r="F82" s="1013">
        <v>0</v>
      </c>
      <c r="G82" s="1013">
        <v>0</v>
      </c>
      <c r="H82" s="1013">
        <v>0</v>
      </c>
      <c r="I82" s="1013">
        <v>0</v>
      </c>
      <c r="J82" s="1013">
        <v>0</v>
      </c>
      <c r="K82" s="1013">
        <v>0</v>
      </c>
      <c r="L82" s="1013">
        <v>0</v>
      </c>
      <c r="M82" s="1013">
        <v>0</v>
      </c>
      <c r="N82" s="1013">
        <v>0</v>
      </c>
      <c r="O82" s="1013">
        <v>0</v>
      </c>
      <c r="P82" s="1013">
        <v>0</v>
      </c>
      <c r="Q82" s="1013">
        <v>0</v>
      </c>
      <c r="R82" s="1013">
        <v>0</v>
      </c>
      <c r="S82" s="1013">
        <v>0</v>
      </c>
      <c r="T82" s="1013">
        <v>0</v>
      </c>
      <c r="U82" s="1013">
        <v>0</v>
      </c>
      <c r="V82" s="1013">
        <v>0</v>
      </c>
      <c r="W82" s="1013">
        <v>0</v>
      </c>
      <c r="X82" s="1013">
        <v>0</v>
      </c>
      <c r="Y82" s="1013">
        <v>0</v>
      </c>
      <c r="Z82" s="1013">
        <v>0</v>
      </c>
      <c r="AA82" s="1013">
        <v>0</v>
      </c>
      <c r="AB82" s="1013">
        <v>0</v>
      </c>
      <c r="AC82" s="1013">
        <v>0</v>
      </c>
      <c r="AD82" s="1013">
        <v>0</v>
      </c>
      <c r="AE82" s="1013">
        <v>0</v>
      </c>
      <c r="AF82" s="1548">
        <v>0</v>
      </c>
      <c r="AG82" s="1548">
        <v>0</v>
      </c>
      <c r="AH82" s="1548">
        <v>0</v>
      </c>
      <c r="AI82" s="1548">
        <v>0</v>
      </c>
    </row>
    <row r="83" spans="1:35" s="925" customFormat="1" hidden="1" outlineLevel="1">
      <c r="A83" s="1561">
        <v>2</v>
      </c>
      <c r="B83" s="1564" t="s">
        <v>1054</v>
      </c>
      <c r="C83" s="1557"/>
      <c r="D83" s="1558"/>
      <c r="E83" s="1559">
        <f>SUM(E84)</f>
        <v>0</v>
      </c>
      <c r="F83" s="1559">
        <f>SUM(F84)</f>
        <v>440000.00000000006</v>
      </c>
      <c r="G83" s="1559">
        <f t="shared" ref="G83:AI83" si="31">SUM(G84)</f>
        <v>440000.00000000006</v>
      </c>
      <c r="H83" s="1559">
        <f t="shared" si="31"/>
        <v>440000.00000000006</v>
      </c>
      <c r="I83" s="1559">
        <f t="shared" si="31"/>
        <v>550000</v>
      </c>
      <c r="J83" s="1559">
        <f t="shared" si="31"/>
        <v>550000</v>
      </c>
      <c r="K83" s="1559">
        <f t="shared" si="31"/>
        <v>550000</v>
      </c>
      <c r="L83" s="1559">
        <f t="shared" si="31"/>
        <v>550000</v>
      </c>
      <c r="M83" s="1559">
        <f t="shared" si="31"/>
        <v>550000</v>
      </c>
      <c r="N83" s="1559">
        <f t="shared" si="31"/>
        <v>550000</v>
      </c>
      <c r="O83" s="1559">
        <f t="shared" si="31"/>
        <v>550000</v>
      </c>
      <c r="P83" s="1559">
        <f t="shared" si="31"/>
        <v>550000</v>
      </c>
      <c r="Q83" s="1559">
        <f t="shared" si="31"/>
        <v>550000</v>
      </c>
      <c r="R83" s="1559">
        <f t="shared" si="31"/>
        <v>550000</v>
      </c>
      <c r="S83" s="1559">
        <f t="shared" si="31"/>
        <v>550000</v>
      </c>
      <c r="T83" s="1559">
        <f t="shared" si="31"/>
        <v>550000</v>
      </c>
      <c r="U83" s="1559">
        <f t="shared" si="31"/>
        <v>3465000.0000000005</v>
      </c>
      <c r="V83" s="1559">
        <f t="shared" si="31"/>
        <v>3465000.0000000005</v>
      </c>
      <c r="W83" s="1559">
        <f t="shared" si="31"/>
        <v>3465000.0000000005</v>
      </c>
      <c r="X83" s="1559">
        <f t="shared" si="31"/>
        <v>3663000.0000000005</v>
      </c>
      <c r="Y83" s="1559">
        <f t="shared" si="31"/>
        <v>3663000.0000000005</v>
      </c>
      <c r="Z83" s="1559">
        <f t="shared" si="31"/>
        <v>3663000.0000000005</v>
      </c>
      <c r="AA83" s="1559">
        <f t="shared" si="31"/>
        <v>3663000.0000000005</v>
      </c>
      <c r="AB83" s="1559">
        <f t="shared" si="31"/>
        <v>3663000.0000000005</v>
      </c>
      <c r="AC83" s="1559">
        <f t="shared" si="31"/>
        <v>3663000.0000000005</v>
      </c>
      <c r="AD83" s="1559">
        <f>SUM(AH84)</f>
        <v>3663000.0000000005</v>
      </c>
      <c r="AE83" s="1559">
        <f t="shared" si="31"/>
        <v>3663000.0000000005</v>
      </c>
      <c r="AF83" s="1559">
        <f t="shared" si="31"/>
        <v>3663000.0000000005</v>
      </c>
      <c r="AG83" s="1559">
        <f t="shared" si="31"/>
        <v>3663000.0000000005</v>
      </c>
      <c r="AH83" s="1559">
        <f t="shared" si="31"/>
        <v>3663000.0000000005</v>
      </c>
      <c r="AI83" s="1559">
        <f t="shared" si="31"/>
        <v>3663000.0000000005</v>
      </c>
    </row>
    <row r="84" spans="1:35" ht="15" hidden="1" outlineLevel="2">
      <c r="A84" s="1346"/>
      <c r="B84" s="1347"/>
      <c r="C84" s="1348">
        <v>1</v>
      </c>
      <c r="D84" s="1598" t="s">
        <v>1052</v>
      </c>
      <c r="E84" s="1349">
        <v>0</v>
      </c>
      <c r="F84" s="1349">
        <f>400000*1.1</f>
        <v>440000.00000000006</v>
      </c>
      <c r="G84" s="1349">
        <f>400000*1.1</f>
        <v>440000.00000000006</v>
      </c>
      <c r="H84" s="1349">
        <f>400000*1.1</f>
        <v>440000.00000000006</v>
      </c>
      <c r="I84" s="1549">
        <f>500000*1.1</f>
        <v>550000</v>
      </c>
      <c r="J84" s="1549">
        <f t="shared" ref="J84:T84" si="32">500000*1.1</f>
        <v>550000</v>
      </c>
      <c r="K84" s="1549">
        <f t="shared" si="32"/>
        <v>550000</v>
      </c>
      <c r="L84" s="1549">
        <f t="shared" si="32"/>
        <v>550000</v>
      </c>
      <c r="M84" s="1549">
        <f t="shared" si="32"/>
        <v>550000</v>
      </c>
      <c r="N84" s="1549">
        <f t="shared" si="32"/>
        <v>550000</v>
      </c>
      <c r="O84" s="1549">
        <f>500000*1.1</f>
        <v>550000</v>
      </c>
      <c r="P84" s="1549">
        <f t="shared" si="32"/>
        <v>550000</v>
      </c>
      <c r="Q84" s="1549">
        <f t="shared" si="32"/>
        <v>550000</v>
      </c>
      <c r="R84" s="1549">
        <f t="shared" si="32"/>
        <v>550000</v>
      </c>
      <c r="S84" s="1549">
        <f t="shared" si="32"/>
        <v>550000</v>
      </c>
      <c r="T84" s="1549">
        <f t="shared" si="32"/>
        <v>550000</v>
      </c>
      <c r="U84" s="1349">
        <f>3150000*1.1</f>
        <v>3465000.0000000005</v>
      </c>
      <c r="V84" s="1349">
        <f t="shared" ref="V84:W84" si="33">3150000*1.1</f>
        <v>3465000.0000000005</v>
      </c>
      <c r="W84" s="1349">
        <f t="shared" si="33"/>
        <v>3465000.0000000005</v>
      </c>
      <c r="X84" s="1349">
        <f>3330000*1.1</f>
        <v>3663000.0000000005</v>
      </c>
      <c r="Y84" s="1349">
        <f t="shared" ref="Y84:AI84" si="34">3330000*1.1</f>
        <v>3663000.0000000005</v>
      </c>
      <c r="Z84" s="1349">
        <f t="shared" si="34"/>
        <v>3663000.0000000005</v>
      </c>
      <c r="AA84" s="1349">
        <f t="shared" si="34"/>
        <v>3663000.0000000005</v>
      </c>
      <c r="AB84" s="1349">
        <f t="shared" si="34"/>
        <v>3663000.0000000005</v>
      </c>
      <c r="AC84" s="1349">
        <f t="shared" si="34"/>
        <v>3663000.0000000005</v>
      </c>
      <c r="AD84" s="1349">
        <f t="shared" si="34"/>
        <v>3663000.0000000005</v>
      </c>
      <c r="AE84" s="1349">
        <f t="shared" si="34"/>
        <v>3663000.0000000005</v>
      </c>
      <c r="AF84" s="1349">
        <f t="shared" si="34"/>
        <v>3663000.0000000005</v>
      </c>
      <c r="AG84" s="1349">
        <f t="shared" si="34"/>
        <v>3663000.0000000005</v>
      </c>
      <c r="AH84" s="1349">
        <f t="shared" si="34"/>
        <v>3663000.0000000005</v>
      </c>
      <c r="AI84" s="1349">
        <f t="shared" si="34"/>
        <v>3663000.0000000005</v>
      </c>
    </row>
    <row r="85" spans="1:35" ht="15.75" hidden="1" outlineLevel="1" thickBot="1">
      <c r="A85" s="1656"/>
      <c r="B85" s="1657"/>
      <c r="C85" s="1658"/>
      <c r="D85" s="1598"/>
      <c r="E85" s="1659"/>
      <c r="F85" s="1659"/>
      <c r="G85" s="1659"/>
      <c r="H85" s="1659"/>
      <c r="I85" s="1665"/>
      <c r="J85" s="1665"/>
      <c r="K85" s="1665"/>
      <c r="L85" s="1665"/>
      <c r="M85" s="1665"/>
      <c r="N85" s="1665"/>
      <c r="O85" s="1665"/>
      <c r="P85" s="1665"/>
      <c r="Q85" s="1665"/>
      <c r="R85" s="1665"/>
      <c r="S85" s="1665"/>
      <c r="T85" s="1665"/>
      <c r="U85" s="1659"/>
      <c r="V85" s="1659"/>
      <c r="W85" s="1659"/>
      <c r="X85" s="1659"/>
      <c r="Y85" s="1659"/>
      <c r="Z85" s="1659"/>
      <c r="AA85" s="1659"/>
      <c r="AB85" s="1659"/>
      <c r="AC85" s="1659"/>
      <c r="AD85" s="1659"/>
      <c r="AE85" s="1659"/>
      <c r="AF85" s="1659"/>
      <c r="AG85" s="1659"/>
      <c r="AH85" s="1659"/>
      <c r="AI85" s="1666"/>
    </row>
    <row r="86" spans="1:35" ht="13.5" collapsed="1" thickBot="1">
      <c r="A86" s="1043" t="s">
        <v>31</v>
      </c>
      <c r="B86" s="1044" t="s">
        <v>1055</v>
      </c>
      <c r="C86" s="1044"/>
      <c r="D86" s="1045"/>
      <c r="E86" s="1046">
        <f t="shared" ref="E86:AH86" si="35">SUM(E80,E83)</f>
        <v>0</v>
      </c>
      <c r="F86" s="1046">
        <f t="shared" si="35"/>
        <v>41673500</v>
      </c>
      <c r="G86" s="1046">
        <f t="shared" si="35"/>
        <v>41673500</v>
      </c>
      <c r="H86" s="1046">
        <f t="shared" si="35"/>
        <v>41673500</v>
      </c>
      <c r="I86" s="1046">
        <f t="shared" si="35"/>
        <v>44775500</v>
      </c>
      <c r="J86" s="1046">
        <f t="shared" si="35"/>
        <v>44775500</v>
      </c>
      <c r="K86" s="1046">
        <f t="shared" si="35"/>
        <v>56698400.000000007</v>
      </c>
      <c r="L86" s="1046">
        <f t="shared" si="35"/>
        <v>56698400.000000007</v>
      </c>
      <c r="M86" s="1046">
        <f t="shared" si="35"/>
        <v>69898400</v>
      </c>
      <c r="N86" s="1046">
        <f t="shared" si="35"/>
        <v>85919900</v>
      </c>
      <c r="O86" s="1046">
        <f t="shared" si="35"/>
        <v>85919900</v>
      </c>
      <c r="P86" s="1046">
        <f t="shared" si="35"/>
        <v>86414900</v>
      </c>
      <c r="Q86" s="1046">
        <f t="shared" si="35"/>
        <v>86414900</v>
      </c>
      <c r="R86" s="1046">
        <f t="shared" si="35"/>
        <v>89626900</v>
      </c>
      <c r="S86" s="1046">
        <f t="shared" si="35"/>
        <v>89626900</v>
      </c>
      <c r="T86" s="1046">
        <f t="shared" si="35"/>
        <v>89626900</v>
      </c>
      <c r="U86" s="1046">
        <f t="shared" si="35"/>
        <v>103541900.00000001</v>
      </c>
      <c r="V86" s="1046">
        <f t="shared" si="35"/>
        <v>107743900.00000001</v>
      </c>
      <c r="W86" s="1046">
        <f t="shared" si="35"/>
        <v>121944900.00000001</v>
      </c>
      <c r="X86" s="1046">
        <f t="shared" si="35"/>
        <v>124914900.00000001</v>
      </c>
      <c r="Y86" s="1046">
        <f t="shared" si="35"/>
        <v>124914900.00000001</v>
      </c>
      <c r="Z86" s="1046">
        <f t="shared" si="35"/>
        <v>124914900.00000001</v>
      </c>
      <c r="AA86" s="1046">
        <f t="shared" si="35"/>
        <v>151215900</v>
      </c>
      <c r="AB86" s="1046">
        <f t="shared" si="35"/>
        <v>151215900</v>
      </c>
      <c r="AC86" s="1046">
        <f t="shared" si="35"/>
        <v>151215900</v>
      </c>
      <c r="AD86" s="1046">
        <f t="shared" si="35"/>
        <v>151215900</v>
      </c>
      <c r="AE86" s="1046">
        <f t="shared" si="35"/>
        <v>151215900</v>
      </c>
      <c r="AF86" s="1046">
        <f t="shared" si="35"/>
        <v>168084400</v>
      </c>
      <c r="AG86" s="1046">
        <f t="shared" si="35"/>
        <v>168084400</v>
      </c>
      <c r="AH86" s="1046">
        <f t="shared" si="35"/>
        <v>168084400</v>
      </c>
      <c r="AI86" s="1147"/>
    </row>
    <row r="87" spans="1:35" outlineLevel="1">
      <c r="A87" s="1557">
        <v>1</v>
      </c>
      <c r="B87" s="1563" t="s">
        <v>972</v>
      </c>
      <c r="C87" s="950"/>
      <c r="D87" s="951"/>
      <c r="E87" s="983"/>
      <c r="F87" s="983">
        <f>F88+F89</f>
        <v>462000.00000000006</v>
      </c>
      <c r="G87" s="983">
        <f>G88+G89</f>
        <v>4251500</v>
      </c>
      <c r="H87" s="983">
        <f t="shared" ref="H87:AI87" si="36">H88+H89</f>
        <v>4251500</v>
      </c>
      <c r="I87" s="983">
        <f t="shared" si="36"/>
        <v>4251500</v>
      </c>
      <c r="J87" s="983">
        <f t="shared" si="36"/>
        <v>4251500</v>
      </c>
      <c r="K87" s="983">
        <f t="shared" si="36"/>
        <v>4251500</v>
      </c>
      <c r="L87" s="983">
        <f t="shared" si="36"/>
        <v>13964500.000000002</v>
      </c>
      <c r="M87" s="983">
        <f t="shared" si="36"/>
        <v>13964500.000000002</v>
      </c>
      <c r="N87" s="983">
        <f t="shared" si="36"/>
        <v>13964500.000000002</v>
      </c>
      <c r="O87" s="983">
        <f t="shared" si="36"/>
        <v>13964500.000000002</v>
      </c>
      <c r="P87" s="983">
        <f t="shared" si="36"/>
        <v>13964500.000000002</v>
      </c>
      <c r="Q87" s="983">
        <f t="shared" si="36"/>
        <v>13964500.000000002</v>
      </c>
      <c r="R87" s="983">
        <f t="shared" si="36"/>
        <v>13964500.000000002</v>
      </c>
      <c r="S87" s="983">
        <f t="shared" si="36"/>
        <v>13964500.000000002</v>
      </c>
      <c r="T87" s="983">
        <f t="shared" si="36"/>
        <v>13964500.000000002</v>
      </c>
      <c r="U87" s="983">
        <f t="shared" si="36"/>
        <v>13964500.000000002</v>
      </c>
      <c r="V87" s="983">
        <f t="shared" si="36"/>
        <v>13964500.000000002</v>
      </c>
      <c r="W87" s="983">
        <f t="shared" si="36"/>
        <v>13964500.000000002</v>
      </c>
      <c r="X87" s="983">
        <f t="shared" si="36"/>
        <v>13964500.000000002</v>
      </c>
      <c r="Y87" s="983">
        <f t="shared" si="36"/>
        <v>13964500.000000002</v>
      </c>
      <c r="Z87" s="983">
        <f t="shared" si="36"/>
        <v>13964500.000000002</v>
      </c>
      <c r="AA87" s="983">
        <f t="shared" si="36"/>
        <v>13964500.000000002</v>
      </c>
      <c r="AB87" s="983">
        <f t="shared" si="36"/>
        <v>21956000</v>
      </c>
      <c r="AC87" s="983">
        <f t="shared" si="36"/>
        <v>21956000</v>
      </c>
      <c r="AD87" s="983">
        <f t="shared" si="36"/>
        <v>0</v>
      </c>
      <c r="AE87" s="983">
        <f t="shared" si="36"/>
        <v>0</v>
      </c>
      <c r="AF87" s="983">
        <f t="shared" si="36"/>
        <v>0</v>
      </c>
      <c r="AG87" s="983">
        <f t="shared" si="36"/>
        <v>0</v>
      </c>
      <c r="AH87" s="983">
        <f t="shared" si="36"/>
        <v>0</v>
      </c>
      <c r="AI87" s="983">
        <f t="shared" si="36"/>
        <v>0</v>
      </c>
    </row>
    <row r="88" spans="1:35" ht="15" outlineLevel="2">
      <c r="A88" s="1276"/>
      <c r="B88" s="1277"/>
      <c r="C88" s="1278">
        <v>1</v>
      </c>
      <c r="D88" s="1691" t="s">
        <v>19</v>
      </c>
      <c r="E88" s="1458">
        <v>0</v>
      </c>
      <c r="F88" s="992">
        <f>1.1*420000</f>
        <v>462000.00000000006</v>
      </c>
      <c r="G88" s="992">
        <f t="shared" ref="G88:H88" si="37">1.1*3865000</f>
        <v>4251500</v>
      </c>
      <c r="H88" s="992">
        <f t="shared" si="37"/>
        <v>4251500</v>
      </c>
      <c r="I88" s="992">
        <f>1.1*3865000</f>
        <v>4251500</v>
      </c>
      <c r="J88" s="992">
        <f>1.1*3865000</f>
        <v>4251500</v>
      </c>
      <c r="K88" s="992">
        <f>1.1*3865000</f>
        <v>4251500</v>
      </c>
      <c r="L88" s="992">
        <f>1.1*12695000</f>
        <v>13964500.000000002</v>
      </c>
      <c r="M88" s="992">
        <f t="shared" ref="M88:AA88" si="38">1.1*12695000</f>
        <v>13964500.000000002</v>
      </c>
      <c r="N88" s="992">
        <f t="shared" si="38"/>
        <v>13964500.000000002</v>
      </c>
      <c r="O88" s="992">
        <f t="shared" si="38"/>
        <v>13964500.000000002</v>
      </c>
      <c r="P88" s="992">
        <f t="shared" si="38"/>
        <v>13964500.000000002</v>
      </c>
      <c r="Q88" s="992">
        <f t="shared" si="38"/>
        <v>13964500.000000002</v>
      </c>
      <c r="R88" s="992">
        <f t="shared" si="38"/>
        <v>13964500.000000002</v>
      </c>
      <c r="S88" s="992">
        <f t="shared" si="38"/>
        <v>13964500.000000002</v>
      </c>
      <c r="T88" s="992">
        <f t="shared" si="38"/>
        <v>13964500.000000002</v>
      </c>
      <c r="U88" s="992">
        <f t="shared" si="38"/>
        <v>13964500.000000002</v>
      </c>
      <c r="V88" s="992">
        <f t="shared" si="38"/>
        <v>13964500.000000002</v>
      </c>
      <c r="W88" s="992">
        <f t="shared" si="38"/>
        <v>13964500.000000002</v>
      </c>
      <c r="X88" s="992">
        <f t="shared" si="38"/>
        <v>13964500.000000002</v>
      </c>
      <c r="Y88" s="992">
        <f t="shared" si="38"/>
        <v>13964500.000000002</v>
      </c>
      <c r="Z88" s="992">
        <f t="shared" si="38"/>
        <v>13964500.000000002</v>
      </c>
      <c r="AA88" s="992">
        <f t="shared" si="38"/>
        <v>13964500.000000002</v>
      </c>
      <c r="AB88" s="992">
        <v>21956000</v>
      </c>
      <c r="AC88" s="992">
        <v>21956000</v>
      </c>
      <c r="AD88" s="1279"/>
      <c r="AE88" s="1647"/>
      <c r="AF88" s="1648"/>
      <c r="AG88" s="1648"/>
      <c r="AH88" s="1648"/>
      <c r="AI88" s="1648"/>
    </row>
    <row r="89" spans="1:35" ht="15" outlineLevel="2">
      <c r="A89" s="1276"/>
      <c r="B89" s="1277"/>
      <c r="C89" s="1278">
        <v>2</v>
      </c>
      <c r="D89" s="1649" t="s">
        <v>1053</v>
      </c>
      <c r="E89" s="1013">
        <v>0</v>
      </c>
      <c r="F89" s="992">
        <v>0</v>
      </c>
      <c r="G89" s="992">
        <v>0</v>
      </c>
      <c r="H89" s="992">
        <v>0</v>
      </c>
      <c r="I89" s="992">
        <v>0</v>
      </c>
      <c r="J89" s="992">
        <v>0</v>
      </c>
      <c r="K89" s="1062">
        <v>0</v>
      </c>
      <c r="L89" s="1062">
        <v>0</v>
      </c>
      <c r="M89" s="1062">
        <v>0</v>
      </c>
      <c r="N89" s="1062">
        <v>0</v>
      </c>
      <c r="O89" s="1062">
        <v>0</v>
      </c>
      <c r="P89" s="1062">
        <v>0</v>
      </c>
      <c r="Q89" s="1062">
        <v>0</v>
      </c>
      <c r="R89" s="1062">
        <v>0</v>
      </c>
      <c r="S89" s="1062">
        <v>0</v>
      </c>
      <c r="T89" s="1062">
        <v>0</v>
      </c>
      <c r="U89" s="1062">
        <v>0</v>
      </c>
      <c r="V89" s="1062">
        <v>0</v>
      </c>
      <c r="W89" s="1062">
        <v>0</v>
      </c>
      <c r="X89" s="1062">
        <v>0</v>
      </c>
      <c r="Y89" s="1062">
        <v>0</v>
      </c>
      <c r="Z89" s="1062">
        <v>0</v>
      </c>
      <c r="AA89" s="1062">
        <v>0</v>
      </c>
      <c r="AB89" s="1062">
        <v>0</v>
      </c>
      <c r="AC89" s="1062"/>
      <c r="AD89" s="1279"/>
      <c r="AE89" s="1647"/>
      <c r="AF89" s="1648"/>
      <c r="AG89" s="1648"/>
      <c r="AH89" s="1648"/>
      <c r="AI89" s="1648"/>
    </row>
    <row r="90" spans="1:35" outlineLevel="1">
      <c r="A90" s="1561">
        <v>2</v>
      </c>
      <c r="B90" s="1564" t="s">
        <v>1054</v>
      </c>
      <c r="C90" s="1557"/>
      <c r="D90" s="1558"/>
      <c r="E90" s="1003">
        <f>SUM(E91:E92)</f>
        <v>0</v>
      </c>
      <c r="F90" s="1003">
        <f t="shared" ref="F90:AI90" si="39">SUM(F91:F92)</f>
        <v>0</v>
      </c>
      <c r="G90" s="1003">
        <f t="shared" si="39"/>
        <v>0</v>
      </c>
      <c r="H90" s="1003">
        <f t="shared" si="39"/>
        <v>0</v>
      </c>
      <c r="I90" s="1003">
        <f t="shared" si="39"/>
        <v>0</v>
      </c>
      <c r="J90" s="1003">
        <f t="shared" si="39"/>
        <v>0</v>
      </c>
      <c r="K90" s="1003">
        <f t="shared" si="39"/>
        <v>0</v>
      </c>
      <c r="L90" s="1003">
        <f t="shared" si="39"/>
        <v>0</v>
      </c>
      <c r="M90" s="1003">
        <f t="shared" si="39"/>
        <v>198000.00000000003</v>
      </c>
      <c r="N90" s="1003">
        <f t="shared" si="39"/>
        <v>198000.00000000003</v>
      </c>
      <c r="O90" s="1003">
        <f t="shared" si="39"/>
        <v>198000.00000000003</v>
      </c>
      <c r="P90" s="1003">
        <f t="shared" si="39"/>
        <v>198000.00000000003</v>
      </c>
      <c r="Q90" s="1003">
        <f t="shared" si="39"/>
        <v>396000.00000000006</v>
      </c>
      <c r="R90" s="1003">
        <f t="shared" si="39"/>
        <v>1034000.0000000001</v>
      </c>
      <c r="S90" s="1003">
        <f t="shared" si="39"/>
        <v>1034000.0000000001</v>
      </c>
      <c r="T90" s="1003">
        <f t="shared" si="39"/>
        <v>1034000.0000000001</v>
      </c>
      <c r="U90" s="1003">
        <f t="shared" si="39"/>
        <v>1034000.0000000001</v>
      </c>
      <c r="V90" s="1003">
        <f t="shared" si="39"/>
        <v>1034000.0000000001</v>
      </c>
      <c r="W90" s="1003">
        <f t="shared" si="39"/>
        <v>1034000.0000000001</v>
      </c>
      <c r="X90" s="1003">
        <f t="shared" si="39"/>
        <v>1034000.0000000001</v>
      </c>
      <c r="Y90" s="1003">
        <f t="shared" si="39"/>
        <v>1034000.0000000001</v>
      </c>
      <c r="Z90" s="1003">
        <f t="shared" si="39"/>
        <v>1034000.0000000001</v>
      </c>
      <c r="AA90" s="1003">
        <f t="shared" si="39"/>
        <v>1034000.0000000001</v>
      </c>
      <c r="AB90" s="1003">
        <f t="shared" si="39"/>
        <v>1034000</v>
      </c>
      <c r="AC90" s="1003">
        <f t="shared" si="39"/>
        <v>1034000</v>
      </c>
      <c r="AD90" s="1003">
        <f t="shared" si="39"/>
        <v>0</v>
      </c>
      <c r="AE90" s="1003">
        <f t="shared" si="39"/>
        <v>0</v>
      </c>
      <c r="AF90" s="1003">
        <f t="shared" si="39"/>
        <v>0</v>
      </c>
      <c r="AG90" s="1003">
        <f t="shared" si="39"/>
        <v>0</v>
      </c>
      <c r="AH90" s="1003">
        <f t="shared" si="39"/>
        <v>0</v>
      </c>
      <c r="AI90" s="1003">
        <f t="shared" si="39"/>
        <v>0</v>
      </c>
    </row>
    <row r="91" spans="1:35" ht="15" outlineLevel="2">
      <c r="A91" s="1346"/>
      <c r="B91" s="1347"/>
      <c r="C91" s="1348">
        <v>1</v>
      </c>
      <c r="D91" s="1691" t="s">
        <v>1052</v>
      </c>
      <c r="E91" s="992">
        <v>0</v>
      </c>
      <c r="F91" s="992">
        <v>0</v>
      </c>
      <c r="G91" s="992">
        <v>0</v>
      </c>
      <c r="H91" s="992">
        <v>0</v>
      </c>
      <c r="I91" s="992">
        <v>0</v>
      </c>
      <c r="J91" s="992">
        <v>0</v>
      </c>
      <c r="K91" s="1062">
        <v>0</v>
      </c>
      <c r="L91" s="1062">
        <v>0</v>
      </c>
      <c r="M91" s="992">
        <f>180000*1.1</f>
        <v>198000.00000000003</v>
      </c>
      <c r="N91" s="992">
        <f t="shared" ref="N91:P91" si="40">180000*1.1</f>
        <v>198000.00000000003</v>
      </c>
      <c r="O91" s="992">
        <f t="shared" si="40"/>
        <v>198000.00000000003</v>
      </c>
      <c r="P91" s="992">
        <f t="shared" si="40"/>
        <v>198000.00000000003</v>
      </c>
      <c r="Q91" s="992">
        <f>360000*1.1</f>
        <v>396000.00000000006</v>
      </c>
      <c r="R91" s="992">
        <f>940000*1.1</f>
        <v>1034000.0000000001</v>
      </c>
      <c r="S91" s="992">
        <f t="shared" ref="S91:AA91" si="41">940000*1.1</f>
        <v>1034000.0000000001</v>
      </c>
      <c r="T91" s="992">
        <f t="shared" si="41"/>
        <v>1034000.0000000001</v>
      </c>
      <c r="U91" s="992">
        <f t="shared" si="41"/>
        <v>1034000.0000000001</v>
      </c>
      <c r="V91" s="992">
        <f t="shared" si="41"/>
        <v>1034000.0000000001</v>
      </c>
      <c r="W91" s="992">
        <f t="shared" si="41"/>
        <v>1034000.0000000001</v>
      </c>
      <c r="X91" s="992">
        <f t="shared" si="41"/>
        <v>1034000.0000000001</v>
      </c>
      <c r="Y91" s="992">
        <f t="shared" si="41"/>
        <v>1034000.0000000001</v>
      </c>
      <c r="Z91" s="992">
        <f t="shared" si="41"/>
        <v>1034000.0000000001</v>
      </c>
      <c r="AA91" s="992">
        <f t="shared" si="41"/>
        <v>1034000.0000000001</v>
      </c>
      <c r="AB91" s="992">
        <v>1034000</v>
      </c>
      <c r="AC91" s="992">
        <v>1034000</v>
      </c>
      <c r="AD91" s="1279"/>
      <c r="AE91" s="1647"/>
      <c r="AF91" s="1648"/>
      <c r="AG91" s="1648"/>
      <c r="AH91" s="1648"/>
      <c r="AI91" s="1648"/>
    </row>
    <row r="92" spans="1:35" ht="13.5" outlineLevel="1" thickBot="1">
      <c r="A92" s="1656"/>
      <c r="B92" s="1657"/>
      <c r="C92" s="1658"/>
      <c r="D92"/>
      <c r="E92" s="1659"/>
      <c r="F92" s="1659"/>
      <c r="G92" s="1659"/>
      <c r="H92" s="1659"/>
      <c r="I92" s="1659"/>
      <c r="J92" s="1659"/>
      <c r="K92" s="1660"/>
      <c r="L92" s="1660"/>
      <c r="M92" s="1660"/>
      <c r="N92" s="1660"/>
      <c r="O92" s="1660"/>
      <c r="P92" s="1660"/>
      <c r="Q92" s="1660"/>
      <c r="R92" s="1660"/>
      <c r="S92" s="1660"/>
      <c r="T92" s="1660"/>
      <c r="U92" s="1660"/>
      <c r="V92" s="1660"/>
      <c r="W92" s="1660"/>
      <c r="X92" s="1660"/>
      <c r="Y92" s="1660"/>
      <c r="Z92" s="1660"/>
      <c r="AA92" s="1660"/>
      <c r="AB92" s="1659"/>
      <c r="AC92" s="1660"/>
      <c r="AD92" s="1661"/>
      <c r="AE92" s="1662"/>
      <c r="AF92" s="1663"/>
      <c r="AG92" s="1663"/>
      <c r="AH92" s="1663"/>
      <c r="AI92" s="1664"/>
    </row>
    <row r="93" spans="1:35" ht="13.5" thickBot="1">
      <c r="A93" s="1043" t="s">
        <v>31</v>
      </c>
      <c r="B93" s="1044" t="s">
        <v>1180</v>
      </c>
      <c r="C93" s="1044"/>
      <c r="D93" s="1045"/>
      <c r="E93" s="1046">
        <f>SUM(E87,E90)</f>
        <v>0</v>
      </c>
      <c r="F93" s="1046">
        <f t="shared" ref="F93:AH93" si="42">SUM(F87,F90)</f>
        <v>462000.00000000006</v>
      </c>
      <c r="G93" s="1046">
        <f t="shared" si="42"/>
        <v>4251500</v>
      </c>
      <c r="H93" s="1046">
        <f t="shared" si="42"/>
        <v>4251500</v>
      </c>
      <c r="I93" s="1046">
        <f t="shared" si="42"/>
        <v>4251500</v>
      </c>
      <c r="J93" s="1046">
        <f t="shared" si="42"/>
        <v>4251500</v>
      </c>
      <c r="K93" s="1046">
        <f t="shared" si="42"/>
        <v>4251500</v>
      </c>
      <c r="L93" s="1046">
        <f t="shared" si="42"/>
        <v>13964500.000000002</v>
      </c>
      <c r="M93" s="1046">
        <f t="shared" si="42"/>
        <v>14162500.000000002</v>
      </c>
      <c r="N93" s="1046">
        <f t="shared" si="42"/>
        <v>14162500.000000002</v>
      </c>
      <c r="O93" s="1046">
        <f t="shared" si="42"/>
        <v>14162500.000000002</v>
      </c>
      <c r="P93" s="1046">
        <f t="shared" si="42"/>
        <v>14162500.000000002</v>
      </c>
      <c r="Q93" s="1046">
        <f t="shared" si="42"/>
        <v>14360500.000000002</v>
      </c>
      <c r="R93" s="1046">
        <f t="shared" si="42"/>
        <v>14998500.000000002</v>
      </c>
      <c r="S93" s="1046">
        <f t="shared" si="42"/>
        <v>14998500.000000002</v>
      </c>
      <c r="T93" s="1046">
        <f>SUM(T87,T90)</f>
        <v>14998500.000000002</v>
      </c>
      <c r="U93" s="1046">
        <f t="shared" si="42"/>
        <v>14998500.000000002</v>
      </c>
      <c r="V93" s="1046">
        <f t="shared" si="42"/>
        <v>14998500.000000002</v>
      </c>
      <c r="W93" s="1046">
        <f t="shared" si="42"/>
        <v>14998500.000000002</v>
      </c>
      <c r="X93" s="1046">
        <f t="shared" si="42"/>
        <v>14998500.000000002</v>
      </c>
      <c r="Y93" s="1046">
        <f t="shared" si="42"/>
        <v>14998500.000000002</v>
      </c>
      <c r="Z93" s="1046">
        <f t="shared" si="42"/>
        <v>14998500.000000002</v>
      </c>
      <c r="AA93" s="1046">
        <f t="shared" si="42"/>
        <v>14998500.000000002</v>
      </c>
      <c r="AB93" s="1046">
        <f t="shared" si="42"/>
        <v>22990000</v>
      </c>
      <c r="AC93" s="1046">
        <f t="shared" si="42"/>
        <v>22990000</v>
      </c>
      <c r="AD93" s="1046">
        <f t="shared" si="42"/>
        <v>0</v>
      </c>
      <c r="AE93" s="1046">
        <f t="shared" si="42"/>
        <v>0</v>
      </c>
      <c r="AF93" s="1046">
        <f t="shared" si="42"/>
        <v>0</v>
      </c>
      <c r="AG93" s="1046">
        <f t="shared" si="42"/>
        <v>0</v>
      </c>
      <c r="AH93" s="1046">
        <f t="shared" si="42"/>
        <v>0</v>
      </c>
      <c r="AI93" s="1147"/>
    </row>
    <row r="94" spans="1:35">
      <c r="A94" s="1144"/>
      <c r="B94" s="1145"/>
      <c r="C94" s="1146"/>
      <c r="D94" s="1145"/>
    </row>
    <row r="95" spans="1:35">
      <c r="A95" s="1144"/>
      <c r="B95" s="1145"/>
      <c r="C95" s="1146"/>
      <c r="D95" s="1145"/>
    </row>
    <row r="96" spans="1:35">
      <c r="A96" s="1144"/>
      <c r="B96" s="1145"/>
      <c r="C96" s="1146"/>
    </row>
    <row r="97" spans="1:4">
      <c r="A97" s="1144"/>
      <c r="B97" s="1145"/>
      <c r="C97" s="1146"/>
      <c r="D97" s="1145"/>
    </row>
    <row r="98" spans="1:4">
      <c r="A98" s="1144"/>
      <c r="B98" s="1145"/>
      <c r="C98" s="1146"/>
      <c r="D98" s="1145"/>
    </row>
    <row r="99" spans="1:4">
      <c r="A99" s="1144"/>
      <c r="B99" s="1145"/>
      <c r="C99" s="1146"/>
      <c r="D99" s="1145"/>
    </row>
    <row r="100" spans="1:4">
      <c r="A100" s="1144"/>
      <c r="B100" s="1145"/>
      <c r="C100" s="1146"/>
      <c r="D100" s="1145"/>
    </row>
    <row r="101" spans="1:4">
      <c r="A101" s="1144"/>
      <c r="B101" s="1145"/>
      <c r="C101" s="1146"/>
      <c r="D101" s="1145"/>
    </row>
    <row r="102" spans="1:4">
      <c r="A102" s="1144"/>
      <c r="B102" s="1145"/>
      <c r="C102" s="1146"/>
      <c r="D102" s="1145"/>
    </row>
    <row r="103" spans="1:4">
      <c r="A103" s="1144"/>
      <c r="B103" s="1145"/>
      <c r="C103" s="1146"/>
      <c r="D103" s="1145"/>
    </row>
    <row r="104" spans="1:4">
      <c r="A104" s="1144"/>
      <c r="B104" s="1145"/>
      <c r="C104" s="1146"/>
      <c r="D104" s="1145"/>
    </row>
    <row r="105" spans="1:4">
      <c r="A105" s="1144"/>
      <c r="B105" s="1145"/>
      <c r="C105" s="1146"/>
      <c r="D105" s="1145"/>
    </row>
    <row r="106" spans="1:4">
      <c r="A106" s="1144"/>
      <c r="B106" s="1145"/>
      <c r="C106" s="1146"/>
      <c r="D106" s="1145"/>
    </row>
    <row r="107" spans="1:4">
      <c r="A107" s="1144"/>
      <c r="B107" s="1145"/>
      <c r="C107" s="1146"/>
      <c r="D107" s="1145"/>
    </row>
    <row r="108" spans="1:4">
      <c r="A108" s="1144"/>
      <c r="B108" s="1145"/>
      <c r="C108" s="1146"/>
      <c r="D108" s="1145"/>
    </row>
    <row r="109" spans="1:4">
      <c r="A109" s="1144"/>
      <c r="B109" s="1145"/>
      <c r="C109" s="1146"/>
      <c r="D109" s="1145"/>
    </row>
    <row r="110" spans="1:4">
      <c r="A110" s="1144"/>
      <c r="B110" s="1145"/>
      <c r="C110" s="1146"/>
      <c r="D110" s="1145"/>
    </row>
    <row r="111" spans="1:4">
      <c r="A111" s="1144"/>
      <c r="B111" s="1145"/>
      <c r="C111" s="1146"/>
      <c r="D111" s="1145"/>
    </row>
    <row r="112" spans="1:4">
      <c r="A112" s="1144"/>
      <c r="B112" s="1145"/>
      <c r="C112" s="1146"/>
      <c r="D112" s="1145"/>
    </row>
    <row r="113" spans="1:4">
      <c r="A113" s="1144"/>
      <c r="B113" s="1145"/>
      <c r="C113" s="1146"/>
      <c r="D113" s="1145"/>
    </row>
    <row r="114" spans="1:4">
      <c r="A114" s="1144"/>
      <c r="B114" s="1145"/>
      <c r="C114" s="1146"/>
      <c r="D114" s="1145"/>
    </row>
    <row r="115" spans="1:4">
      <c r="A115" s="1144"/>
      <c r="B115" s="1145"/>
      <c r="C115" s="1146"/>
      <c r="D115" s="1145"/>
    </row>
    <row r="116" spans="1:4">
      <c r="A116" s="1144"/>
      <c r="B116" s="1145"/>
      <c r="C116" s="1146"/>
      <c r="D116" s="1145"/>
    </row>
    <row r="117" spans="1:4">
      <c r="A117" s="1144"/>
      <c r="B117" s="1145"/>
      <c r="C117" s="1146"/>
      <c r="D117" s="1145"/>
    </row>
    <row r="118" spans="1:4">
      <c r="A118" s="1144"/>
      <c r="B118" s="1145"/>
      <c r="C118" s="1146"/>
      <c r="D118" s="1145"/>
    </row>
    <row r="119" spans="1:4">
      <c r="A119" s="1144"/>
      <c r="B119" s="1145"/>
      <c r="C119" s="1146"/>
      <c r="D119" s="1145"/>
    </row>
    <row r="120" spans="1:4">
      <c r="A120" s="1144"/>
      <c r="B120" s="1145"/>
      <c r="C120" s="1146"/>
      <c r="D120" s="1145"/>
    </row>
    <row r="121" spans="1:4">
      <c r="A121" s="1144"/>
      <c r="B121" s="1145"/>
      <c r="C121" s="1146"/>
      <c r="D121" s="1145"/>
    </row>
    <row r="122" spans="1:4">
      <c r="A122" s="1144"/>
      <c r="B122" s="1145"/>
      <c r="C122" s="1146"/>
      <c r="D122" s="1145"/>
    </row>
    <row r="123" spans="1:4">
      <c r="A123" s="1144"/>
      <c r="B123" s="1145"/>
      <c r="C123" s="1146"/>
      <c r="D123" s="1145"/>
    </row>
    <row r="124" spans="1:4">
      <c r="A124" s="1144"/>
      <c r="B124" s="1145"/>
      <c r="C124" s="1146"/>
      <c r="D124" s="1145"/>
    </row>
    <row r="125" spans="1:4">
      <c r="A125" s="1144"/>
      <c r="B125" s="1145"/>
      <c r="C125" s="1146"/>
      <c r="D125" s="1145"/>
    </row>
    <row r="126" spans="1:4" ht="13.5" thickBot="1">
      <c r="A126" s="1148">
        <v>4</v>
      </c>
      <c r="B126" s="1149"/>
      <c r="C126" s="1150"/>
      <c r="D126" s="1149"/>
    </row>
  </sheetData>
  <mergeCells count="3">
    <mergeCell ref="A3:B3"/>
    <mergeCell ref="B4:C4"/>
    <mergeCell ref="A1:B2"/>
  </mergeCells>
  <phoneticPr fontId="250" type="noConversion"/>
  <hyperlinks>
    <hyperlink ref="D9" location="'Hana - YJ'!A1" display=" Hana (sub materials) "/>
    <hyperlink ref="D10" location="'Cube -YJ'!A1" display=" Cube (sub materials) "/>
    <hyperlink ref="B8" location="'YOUJIN HP'!A1" display="YOUJIN HP H2 - VND"/>
    <hyperlink ref="B11" location="'DORMITORY LG DISPLAY HP'!A1" display="DORMITORY - VND"/>
    <hyperlink ref="D12" location="'Hana - DOR'!A1" display=" Hana (sub materials) "/>
    <hyperlink ref="B14" location="INNOTEK!A1" display="YOUJIN INNOTEK - VND"/>
    <hyperlink ref="D15" location="'Hana - INN'!A1" display=" Hana (sub materials) "/>
    <hyperlink ref="D16" location="'Cube - INN'!A1" display=" Cube (sub-materials) "/>
    <hyperlink ref="D17" location="'SA P&amp;S - INN'!A1" display=" SA. P&amp;S (safety materials) "/>
    <hyperlink ref="B19" location="'AEON MALL II'!A1" display="AEON MALL II - USD"/>
    <hyperlink ref="D20" location="'AEON MALL II'!A1" display="PURCHASING COST"/>
    <hyperlink ref="B9" location="'YOUJIN HP'!A1" display="YOUJIN HP H2 - VND"/>
    <hyperlink ref="B10" location="'YOUJIN HP'!A1" display="YOUJIN HP H2 - VND"/>
    <hyperlink ref="B12" location="'DORMITORY LG DISPLAY HP'!A1" display="DORMITORY - VND"/>
    <hyperlink ref="B15" location="INNOTEK!A1" display="YOUJIN INNOTEK - VND"/>
    <hyperlink ref="B16" location="INNOTEK!A1" display="YOUJIN INNOTEK - VND"/>
    <hyperlink ref="B17" location="INNOTEK!A1" display="YOUJIN INNOTEK - VND"/>
    <hyperlink ref="D13" location="'Cube - DOR'!A1" display=" CUBE  "/>
    <hyperlink ref="B13" location="'DORMITORY LG DISPLAY HP'!A1" display="DORMITORY - VND"/>
    <hyperlink ref="B20" location="'AEON MALL II'!A1" display="AEON MALL II - USD"/>
    <hyperlink ref="B23" location="'YOUJIN HP'!A1" display="YOUJIN HP H2 - VND"/>
    <hyperlink ref="B27" location="'DORMITORY LG DISPLAY HP'!A1" display="DORMITORY - VND"/>
    <hyperlink ref="D18" location="'Kerheung - INN'!A12" display="KERHEUNG"/>
    <hyperlink ref="AF18" location="'Kerheung - INN'!A1" display="Kerheung - INN'!A1"/>
    <hyperlink ref="B18" location="INNOTEK!A1" display="YOUJIN INNOTEK - VND"/>
    <hyperlink ref="D25" location="'Cube -YJ'!A1" display=" Cube (sub materials) "/>
    <hyperlink ref="B25" location="'YOUJIN HP'!A1" display="YOUJIN HP H2 - VND"/>
    <hyperlink ref="B26" location="'YOUJIN HP'!A1" display="YOUJIN HP H2 - VND"/>
    <hyperlink ref="B24" location="'YOUJIN HP'!A1" display="YOUJIN HP H2 - VND"/>
    <hyperlink ref="D24" location="'Hana - YJ'!A1" display=" Hana (sub materials) "/>
    <hyperlink ref="B30" location="INNOTEK!A1" display="YOUJIN INNOTEK - VND"/>
    <hyperlink ref="B36" location="'AEON MALL II'!A1" display="AEON MALL II - USD"/>
    <hyperlink ref="B31" location="INNOTEK!A1" display="YOUJIN INNOTEK - VND"/>
    <hyperlink ref="B32" location="INNOTEK!A1" display="YOUJIN INNOTEK - VND"/>
    <hyperlink ref="B33" location="INNOTEK!A1" display="YOUJIN INNOTEK - VND"/>
    <hyperlink ref="B34" location="INNOTEK!A1" display="YOUJIN INNOTEK - VND"/>
    <hyperlink ref="D31" location="'Hana - INN'!A90" display=" Hana (sub materials) "/>
    <hyperlink ref="D32" location="'Cube - INN'!A15" display=" Cube (sub-materials) "/>
    <hyperlink ref="D33" location="'SA P&amp;S - INN'!A11" display=" SA. P&amp;S (safety materials) "/>
    <hyperlink ref="D34" location="'Kerheung - INN'!A12" display="KERHEUNG"/>
    <hyperlink ref="D37" location="'AEON MALL II'!A106" display="PURCHASING COST"/>
    <hyperlink ref="B37" location="'AEON MALL II'!A1" display="AEON MALL II - USD"/>
    <hyperlink ref="D26" location="'Safety -YJ'!A1" display=" SAFETY "/>
    <hyperlink ref="D28" location="'Hana - DOR'!A1" display=" Hana (sub materials) "/>
    <hyperlink ref="B28" location="'DORMITORY LG DISPLAY HP'!A1" display="DORMITORY - VND"/>
    <hyperlink ref="D29" location="'Cube - DOR'!A1" display=" CUBE  "/>
    <hyperlink ref="B29" location="'DORMITORY LG DISPLAY HP'!A1" display="DORMITORY - VND"/>
    <hyperlink ref="B35" location="INNOTEK!A1" display="YOUJIN INNOTEK - VND"/>
    <hyperlink ref="D35" location="'T&amp;T - INN'!A1" display="T&amp;T"/>
    <hyperlink ref="B40" location="'YOUJIN HP'!A1" display="YOUJIN HP H2 - VND"/>
    <hyperlink ref="B43" location="'DORMITORY LG DISPLAY HP'!A1" display="DORMITORY - VND"/>
    <hyperlink ref="B46" location="INNOTEK!A1" display="YOUJIN INNOTEK - VND"/>
    <hyperlink ref="B51" location="'AEON MALL II'!A1" display="AEON MALL II - USD"/>
    <hyperlink ref="D44" location="'Hana - DOR'!A1" display=" Hana (sub materials) "/>
    <hyperlink ref="B44" location="'DORMITORY LG DISPLAY HP'!A1" display="DORMITORY - VND"/>
    <hyperlink ref="D45" location="'Cube - DOR'!A1" display=" CUBE  "/>
    <hyperlink ref="B45" location="'DORMITORY LG DISPLAY HP'!A1" display="DORMITORY - VND"/>
    <hyperlink ref="D42" location="'Naroo - YJ'!A1" display="NAROO"/>
    <hyperlink ref="B42" location="'YOUJIN HP'!A1" display="YOUJIN HP H2 - VND"/>
    <hyperlink ref="B41" location="'YOUJIN HP'!A1" display="YOUJIN HP H2 - VND"/>
    <hyperlink ref="D41" location="'Hana - YJ'!A1" display=" Hana (sub materials) "/>
    <hyperlink ref="B47" location="INNOTEK!A1" display="YOUJIN INNOTEK - VND"/>
    <hyperlink ref="B48" location="INNOTEK!A1" display="YOUJIN INNOTEK - VND"/>
    <hyperlink ref="B49" location="INNOTEK!A1" display="YOUJIN INNOTEK - VND"/>
    <hyperlink ref="D47" location="'Hana - INN'!A90" display=" Hana (sub materials) "/>
    <hyperlink ref="D48" location="'Cube - INN'!A15" display=" Cube (sub-materials) "/>
    <hyperlink ref="D49" location="'SA P&amp;S - INN'!A11" display=" SA. P&amp;S (safety materials) "/>
    <hyperlink ref="B50" location="INNOTEK!A1" display="YOUJIN INNOTEK - VND"/>
    <hyperlink ref="D50" location="'T&amp;T - INN'!A1" display="T&amp;T"/>
    <hyperlink ref="D52" location="'AEON MALL II'!A106" display="PURCHASING COST"/>
    <hyperlink ref="B52" location="'AEON MALL II'!A1" display="AEON MALL II - USD"/>
    <hyperlink ref="B55" location="'YOUJIN HP'!A1" display="YOUJIN HP H2 - VND"/>
    <hyperlink ref="B58" location="'DORMITORY LG DISPLAY HP'!A1" display="DORMITORY - VND"/>
    <hyperlink ref="B61" location="INNOTEK!A1" display="YOUJIN INNOTEK - VND"/>
    <hyperlink ref="B66" location="'AEON MALL II'!A1" display="AEON MALL II - USD"/>
    <hyperlink ref="D59" location="'Hana - DOR'!A1" display=" Hana (sub materials) "/>
    <hyperlink ref="B59" location="'DORMITORY LG DISPLAY HP'!A1" display="DORMITORY - VND"/>
    <hyperlink ref="D60" location="'Cube - DOR'!A1" display=" CUBE  "/>
    <hyperlink ref="B60" location="'DORMITORY LG DISPLAY HP'!A1" display="DORMITORY - VND"/>
    <hyperlink ref="D57" location="'Naroo - YJ'!A1" display="NAROO"/>
    <hyperlink ref="B57" location="'YOUJIN HP'!A1" display="YOUJIN HP H2 - VND"/>
    <hyperlink ref="B56" location="'YOUJIN HP'!A1" display="YOUJIN HP H2 - VND"/>
    <hyperlink ref="D56" location="'Hana - YJ'!A1" display=" Hana (sub materials) "/>
    <hyperlink ref="B62" location="INNOTEK!A1" display="YOUJIN INNOTEK - VND"/>
    <hyperlink ref="B63" location="INNOTEK!A1" display="YOUJIN INNOTEK - VND"/>
    <hyperlink ref="B64" location="INNOTEK!A1" display="YOUJIN INNOTEK - VND"/>
    <hyperlink ref="D62" location="'Hana - INN'!A90" display=" Hana (sub materials) "/>
    <hyperlink ref="D63" location="'Cube - INN'!A15" display=" Cube (sub-materials) "/>
    <hyperlink ref="D64" location="'SA P&amp;S - INN'!A11" display=" SA. P&amp;S (safety materials) "/>
    <hyperlink ref="B65" location="INNOTEK!A1" display="YOUJIN INNOTEK - VND"/>
    <hyperlink ref="D65" location="'T&amp;T - INN'!A1" display="T&amp;T"/>
    <hyperlink ref="D67" location="'AEON MALL II'!A106" display="PURCHASING COST"/>
    <hyperlink ref="B67" location="'AEON MALL II'!A1" display="AEON MALL II - USD"/>
    <hyperlink ref="D70" location="'K&amp;L - MRO'!A1" display="K&amp;L"/>
    <hyperlink ref="D69" location="'Hana MRO'!A1" display="Hana (sub materials)"/>
    <hyperlink ref="B68" location="'MRO - HANMEAK2'!A1" display="MRO-HANMAEK"/>
    <hyperlink ref="B73" location="'MRO - HANMAEK'!A1" display="MRO-HANMAEK"/>
    <hyperlink ref="B76" location="DAWON!A1" display="DAWON - LGD"/>
    <hyperlink ref="B80" location="'MRO - HANMAEK'!A1" display="MRO-HANMAEK"/>
    <hyperlink ref="B83" location="DAWON!A1" display="DAWON - LGD"/>
    <hyperlink ref="D75" location="'K&amp;L - MRO'!A1" display="K&amp;L (biển quảng cáo)"/>
    <hyperlink ref="D74" location="'Hana MRO'!A1" display=" Hana (sub materials) "/>
    <hyperlink ref="D77" location="'Hana DAWON2'!A1" display="HANA"/>
    <hyperlink ref="D81" location="'Hana MRO'!A1" display=" Hana (sub materials) "/>
    <hyperlink ref="D84" location="'Hana DAWON2'!A1" display="HANA"/>
    <hyperlink ref="B87" location="'MRO - HANMAEK'!A1" display="MRO-HANMAEK"/>
    <hyperlink ref="B90" location="DAWON!A1" display="DAWON - LGD"/>
    <hyperlink ref="D88" location="'Hana - MRO'!Print_Area" display=" Hana (sub materials) "/>
    <hyperlink ref="D89" location="'K&amp;L - MRO'!Print_Area" display="K&amp;L (biển quảng cáo)"/>
    <hyperlink ref="D91" location="'Hana DAWON'!Print_Area" display="HANA"/>
  </hyperlinks>
  <pageMargins left="0.75" right="0.75" top="1" bottom="1" header="0.51180555555555596" footer="0.51180555555555596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N36"/>
  <sheetViews>
    <sheetView view="pageBreakPreview" zoomScaleSheetLayoutView="100" workbookViewId="0">
      <selection activeCell="B36" sqref="B36"/>
    </sheetView>
  </sheetViews>
  <sheetFormatPr defaultColWidth="9" defaultRowHeight="12.75" outlineLevelRow="1"/>
  <cols>
    <col min="1" max="1" width="5.140625" style="873" customWidth="1"/>
    <col min="2" max="2" width="64.140625" style="873" customWidth="1"/>
    <col min="3" max="3" width="56.28515625" style="873" customWidth="1"/>
    <col min="4" max="4" width="16.5703125" style="873" customWidth="1"/>
    <col min="5" max="29" width="9" style="873" hidden="1" customWidth="1"/>
    <col min="30" max="35" width="9" style="873"/>
    <col min="36" max="36" width="13.42578125" style="873" customWidth="1"/>
    <col min="37" max="38" width="13.42578125" style="873" hidden="1" customWidth="1"/>
    <col min="39" max="40" width="15.42578125" style="873" hidden="1" customWidth="1"/>
    <col min="41" max="16384" width="9" style="873"/>
  </cols>
  <sheetData>
    <row r="1" spans="1:39" ht="23.1" customHeight="1">
      <c r="A1" s="1716" t="s">
        <v>39</v>
      </c>
      <c r="B1" s="1716"/>
    </row>
    <row r="2" spans="1:39" ht="13.5" customHeight="1">
      <c r="A2" s="903"/>
      <c r="B2" s="904"/>
      <c r="C2" s="905"/>
    </row>
    <row r="3" spans="1:39" s="871" customFormat="1" ht="31.5" customHeight="1">
      <c r="A3" s="1717" t="s">
        <v>40</v>
      </c>
      <c r="B3" s="1717"/>
      <c r="C3" s="1717"/>
      <c r="D3" s="874"/>
      <c r="E3" s="875"/>
      <c r="AM3" s="902">
        <f ca="1">+TODAY()</f>
        <v>43338</v>
      </c>
    </row>
    <row r="4" spans="1:39">
      <c r="B4" s="873">
        <v>8.5</v>
      </c>
    </row>
    <row r="5" spans="1:39" ht="19.5" customHeight="1">
      <c r="A5" s="1718" t="s">
        <v>41</v>
      </c>
      <c r="B5" s="1718"/>
    </row>
    <row r="6" spans="1:39" ht="19.5" customHeight="1">
      <c r="A6" s="1718" t="s">
        <v>42</v>
      </c>
      <c r="B6" s="1718"/>
    </row>
    <row r="7" spans="1:39">
      <c r="C7" s="876" t="s">
        <v>43</v>
      </c>
    </row>
    <row r="8" spans="1:39" s="872" customFormat="1" ht="21.75" customHeight="1">
      <c r="A8" s="877" t="s">
        <v>44</v>
      </c>
      <c r="B8" s="878" t="s">
        <v>45</v>
      </c>
      <c r="C8" s="879" t="s">
        <v>46</v>
      </c>
      <c r="AJ8" s="872">
        <f>SUM(E8:AI8)*1.5</f>
        <v>0</v>
      </c>
    </row>
    <row r="9" spans="1:39" s="872" customFormat="1" ht="22.5" hidden="1" customHeight="1" outlineLevel="1">
      <c r="A9" s="880">
        <v>1</v>
      </c>
      <c r="B9" s="881" t="s">
        <v>19</v>
      </c>
      <c r="C9" s="882">
        <v>58675000</v>
      </c>
    </row>
    <row r="10" spans="1:39" s="872" customFormat="1" ht="22.5" hidden="1" customHeight="1" outlineLevel="1">
      <c r="A10" s="886">
        <v>2</v>
      </c>
      <c r="B10" s="887" t="s">
        <v>20</v>
      </c>
      <c r="C10" s="888">
        <f>'Cube -YJ'!G10</f>
        <v>3300000</v>
      </c>
    </row>
    <row r="11" spans="1:39" ht="21.75" hidden="1" customHeight="1" outlineLevel="1">
      <c r="A11" s="1719" t="s">
        <v>47</v>
      </c>
      <c r="B11" s="1719"/>
      <c r="C11" s="893">
        <f>SUM(C9:C10)</f>
        <v>61975000</v>
      </c>
    </row>
    <row r="12" spans="1:39" ht="21.75" hidden="1" customHeight="1" outlineLevel="1">
      <c r="A12" s="1719" t="s">
        <v>48</v>
      </c>
      <c r="B12" s="1719"/>
      <c r="C12" s="893">
        <f>C11*0.1</f>
        <v>6197500</v>
      </c>
    </row>
    <row r="13" spans="1:39" ht="15" customHeight="1" collapsed="1">
      <c r="A13" s="1719" t="s">
        <v>49</v>
      </c>
      <c r="B13" s="1719"/>
      <c r="C13" s="893">
        <f>SUM(C11:C12)</f>
        <v>68172500</v>
      </c>
      <c r="D13" s="894"/>
    </row>
    <row r="14" spans="1:39" ht="15" hidden="1" outlineLevel="1">
      <c r="A14" s="873">
        <v>1</v>
      </c>
      <c r="B14" s="881" t="s">
        <v>19</v>
      </c>
      <c r="C14" s="882">
        <f>'Hana - YJ'!G132</f>
        <v>115810000</v>
      </c>
    </row>
    <row r="15" spans="1:39" ht="15" hidden="1" outlineLevel="1">
      <c r="A15" s="873">
        <v>2</v>
      </c>
      <c r="B15" s="887" t="s">
        <v>20</v>
      </c>
      <c r="C15" s="885">
        <f>'Cube -YJ'!G14</f>
        <v>430000</v>
      </c>
    </row>
    <row r="16" spans="1:39" ht="15" hidden="1" outlineLevel="1">
      <c r="A16" s="873">
        <v>3</v>
      </c>
      <c r="B16" s="909" t="s">
        <v>50</v>
      </c>
      <c r="C16" s="910">
        <f>'Safety -YJ'!G11</f>
        <v>195000</v>
      </c>
    </row>
    <row r="17" spans="1:3" hidden="1" outlineLevel="1">
      <c r="A17" s="1719" t="s">
        <v>47</v>
      </c>
      <c r="B17" s="1719"/>
      <c r="C17" s="893">
        <f>SUM(C14:C16)</f>
        <v>116435000</v>
      </c>
    </row>
    <row r="18" spans="1:3" hidden="1" outlineLevel="1">
      <c r="A18" s="1719" t="s">
        <v>48</v>
      </c>
      <c r="B18" s="1719"/>
      <c r="C18" s="893">
        <f>C17*0.1</f>
        <v>11643500</v>
      </c>
    </row>
    <row r="19" spans="1:3" collapsed="1">
      <c r="A19" s="1719" t="s">
        <v>51</v>
      </c>
      <c r="B19" s="1719"/>
      <c r="C19" s="893">
        <f>SUM(C17:C18)</f>
        <v>128078500</v>
      </c>
    </row>
    <row r="20" spans="1:3" ht="15" hidden="1" outlineLevel="1">
      <c r="A20" s="873">
        <v>1</v>
      </c>
      <c r="B20" s="881" t="s">
        <v>19</v>
      </c>
      <c r="C20" s="882">
        <f>'Hana - YJ'!G202</f>
        <v>64150000</v>
      </c>
    </row>
    <row r="21" spans="1:3" ht="15" hidden="1" outlineLevel="1">
      <c r="A21" s="873">
        <v>2</v>
      </c>
      <c r="B21" s="887" t="s">
        <v>36</v>
      </c>
      <c r="C21" s="885">
        <f>'Naroo - YJ'!G10</f>
        <v>29500000</v>
      </c>
    </row>
    <row r="22" spans="1:3" hidden="1" outlineLevel="1">
      <c r="A22" s="1719" t="s">
        <v>47</v>
      </c>
      <c r="B22" s="1719"/>
      <c r="C22" s="893">
        <f t="shared" ref="C22:C24" si="0">SUM(C20:C21)</f>
        <v>93650000</v>
      </c>
    </row>
    <row r="23" spans="1:3" hidden="1" outlineLevel="1">
      <c r="A23" s="1719" t="s">
        <v>48</v>
      </c>
      <c r="B23" s="1719"/>
      <c r="C23" s="893">
        <f>C22*0.1</f>
        <v>9365000</v>
      </c>
    </row>
    <row r="24" spans="1:3" collapsed="1">
      <c r="A24" s="1719" t="s">
        <v>52</v>
      </c>
      <c r="B24" s="1719"/>
      <c r="C24" s="893">
        <f t="shared" si="0"/>
        <v>103015000</v>
      </c>
    </row>
    <row r="25" spans="1:3" ht="15" outlineLevel="1">
      <c r="A25" s="873">
        <v>1</v>
      </c>
      <c r="B25" s="881" t="s">
        <v>19</v>
      </c>
      <c r="C25" s="882">
        <f>'Hana - YJ'!G221</f>
        <v>19430000</v>
      </c>
    </row>
    <row r="26" spans="1:3" ht="15" outlineLevel="1">
      <c r="A26" s="873">
        <v>2</v>
      </c>
      <c r="B26" s="887" t="s">
        <v>36</v>
      </c>
      <c r="C26" s="885">
        <f>'Naroo - YJ'!G15</f>
        <v>0</v>
      </c>
    </row>
    <row r="27" spans="1:3" ht="15" outlineLevel="1">
      <c r="B27" s="1358"/>
      <c r="C27" s="1359"/>
    </row>
    <row r="28" spans="1:3" outlineLevel="1">
      <c r="A28" s="1719" t="s">
        <v>47</v>
      </c>
      <c r="B28" s="1719"/>
      <c r="C28" s="893">
        <f>SUM(C25:C26)</f>
        <v>19430000</v>
      </c>
    </row>
    <row r="29" spans="1:3" outlineLevel="1">
      <c r="A29" s="1719" t="s">
        <v>48</v>
      </c>
      <c r="B29" s="1719"/>
      <c r="C29" s="893">
        <f>C28*0.1</f>
        <v>1943000</v>
      </c>
    </row>
    <row r="30" spans="1:3">
      <c r="A30" s="1719" t="s">
        <v>53</v>
      </c>
      <c r="B30" s="1719"/>
      <c r="C30" s="893">
        <f>SUM(C28:C29)</f>
        <v>21373000</v>
      </c>
    </row>
    <row r="31" spans="1:3">
      <c r="A31" s="911"/>
      <c r="B31" s="911"/>
      <c r="C31" s="912"/>
    </row>
    <row r="32" spans="1:3">
      <c r="A32" s="911"/>
      <c r="B32" s="911"/>
      <c r="C32" s="912"/>
    </row>
    <row r="33" spans="2:5">
      <c r="B33" s="894"/>
    </row>
    <row r="34" spans="2:5">
      <c r="B34" s="894"/>
      <c r="C34" s="1720" t="s">
        <v>39</v>
      </c>
      <c r="D34" s="1720"/>
      <c r="E34" s="1720"/>
    </row>
    <row r="35" spans="2:5">
      <c r="C35" s="1721"/>
      <c r="D35" s="1721"/>
      <c r="E35" s="1721"/>
    </row>
    <row r="36" spans="2:5">
      <c r="C36" s="1721" t="s">
        <v>54</v>
      </c>
      <c r="D36" s="1721"/>
      <c r="E36" s="1721"/>
    </row>
  </sheetData>
  <mergeCells count="19">
    <mergeCell ref="A30:B30"/>
    <mergeCell ref="C34:E34"/>
    <mergeCell ref="C35:E35"/>
    <mergeCell ref="C36:E36"/>
    <mergeCell ref="A22:B22"/>
    <mergeCell ref="A23:B23"/>
    <mergeCell ref="A24:B24"/>
    <mergeCell ref="A28:B28"/>
    <mergeCell ref="A29:B29"/>
    <mergeCell ref="A12:B12"/>
    <mergeCell ref="A13:B13"/>
    <mergeCell ref="A17:B17"/>
    <mergeCell ref="A18:B18"/>
    <mergeCell ref="A19:B19"/>
    <mergeCell ref="A1:B1"/>
    <mergeCell ref="A3:C3"/>
    <mergeCell ref="A5:B5"/>
    <mergeCell ref="A6:B6"/>
    <mergeCell ref="A11:B11"/>
  </mergeCells>
  <phoneticPr fontId="250" type="noConversion"/>
  <hyperlinks>
    <hyperlink ref="B9" location="'Hana - YJ'!A1" display=" Hana (sub materials) "/>
    <hyperlink ref="B10" location="'Cube -YJ'!A1" display=" Cube (sub materials) "/>
    <hyperlink ref="B14" location="'Hana - YJ'!A1" display=" Hana (sub materials) "/>
    <hyperlink ref="B15" location="'Cube -YJ'!A1" display=" Cube (sub materials) "/>
    <hyperlink ref="B16" location="'Safety -YJ'!A1" display=" Safety (walkie talkie) "/>
    <hyperlink ref="B20" location="'Hana - YJ'!A1" display=" Hana (sub materials) "/>
    <hyperlink ref="B21" location="'Naroo - YJ'!A1" display="NAROO"/>
    <hyperlink ref="B25" location="'Hana - YJ'!A1" display=" Hana (sub materials) "/>
    <hyperlink ref="B26" location="'Naroo - YJ'!A1" display="NAROO"/>
  </hyperlinks>
  <printOptions horizontalCentered="1"/>
  <pageMargins left="0.70763888888888904" right="0.70763888888888904" top="0.74791666666666701" bottom="0.74791666666666701" header="0.31388888888888899" footer="0.31388888888888899"/>
  <pageSetup paperSize="9" orientation="landscape" r:id="rId1"/>
  <headerFooter>
    <oddFooter>&amp;C1/4</oddFooter>
  </headerFooter>
  <colBreaks count="1" manualBreakCount="1">
    <brk id="3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N35"/>
  <sheetViews>
    <sheetView view="pageBreakPreview" zoomScaleSheetLayoutView="100" workbookViewId="0">
      <selection activeCell="AG13" sqref="AG13"/>
    </sheetView>
  </sheetViews>
  <sheetFormatPr defaultColWidth="9" defaultRowHeight="12.75" outlineLevelRow="1"/>
  <cols>
    <col min="1" max="1" width="5.140625" style="873" customWidth="1"/>
    <col min="2" max="2" width="64.140625" style="873" customWidth="1"/>
    <col min="3" max="3" width="56.28515625" style="873" customWidth="1"/>
    <col min="4" max="4" width="16.5703125" style="873" customWidth="1"/>
    <col min="5" max="29" width="9" style="873" hidden="1" customWidth="1"/>
    <col min="30" max="35" width="9" style="873"/>
    <col min="36" max="36" width="13.42578125" style="873" customWidth="1"/>
    <col min="37" max="38" width="13.42578125" style="873" hidden="1" customWidth="1"/>
    <col min="39" max="40" width="15.42578125" style="873" hidden="1" customWidth="1"/>
    <col min="41" max="16384" width="9" style="873"/>
  </cols>
  <sheetData>
    <row r="1" spans="1:39" ht="24.95" customHeight="1">
      <c r="A1" s="1716" t="s">
        <v>39</v>
      </c>
      <c r="B1" s="1716"/>
    </row>
    <row r="2" spans="1:39" ht="13.5" customHeight="1">
      <c r="A2" s="903"/>
      <c r="B2" s="904"/>
      <c r="C2" s="905"/>
    </row>
    <row r="3" spans="1:39" s="871" customFormat="1" ht="31.5" customHeight="1">
      <c r="A3" s="1717" t="s">
        <v>40</v>
      </c>
      <c r="B3" s="1717"/>
      <c r="C3" s="1717"/>
      <c r="D3" s="874"/>
      <c r="E3" s="875"/>
      <c r="AM3" s="902">
        <f ca="1">+TODAY()</f>
        <v>43338</v>
      </c>
    </row>
    <row r="5" spans="1:39" ht="19.5" customHeight="1">
      <c r="A5" s="1718" t="s">
        <v>41</v>
      </c>
      <c r="B5" s="1718"/>
      <c r="C5" s="873">
        <v>17.399999999999999</v>
      </c>
    </row>
    <row r="6" spans="1:39" ht="19.5" customHeight="1">
      <c r="A6" s="1718" t="s">
        <v>55</v>
      </c>
      <c r="B6" s="1718"/>
    </row>
    <row r="7" spans="1:39">
      <c r="C7" s="876" t="s">
        <v>43</v>
      </c>
    </row>
    <row r="8" spans="1:39" s="872" customFormat="1" ht="21.75" customHeight="1">
      <c r="A8" s="877" t="s">
        <v>44</v>
      </c>
      <c r="B8" s="878" t="s">
        <v>45</v>
      </c>
      <c r="C8" s="879" t="s">
        <v>46</v>
      </c>
      <c r="AJ8" s="872">
        <f>SUM(E8:AI8)*1.5</f>
        <v>0</v>
      </c>
    </row>
    <row r="9" spans="1:39" s="872" customFormat="1" ht="22.5" customHeight="1" outlineLevel="1">
      <c r="A9" s="880">
        <v>1</v>
      </c>
      <c r="B9" s="881" t="s">
        <v>19</v>
      </c>
      <c r="C9" s="882">
        <f>'Hana - DOR'!G95</f>
        <v>37264000</v>
      </c>
    </row>
    <row r="10" spans="1:39" s="872" customFormat="1" ht="22.5" customHeight="1" outlineLevel="1">
      <c r="A10" s="906">
        <v>2</v>
      </c>
      <c r="B10" s="907" t="s">
        <v>22</v>
      </c>
      <c r="C10" s="908">
        <f>'Cube - DOR'!G12</f>
        <v>6900000</v>
      </c>
    </row>
    <row r="11" spans="1:39" ht="21.75" customHeight="1" outlineLevel="1">
      <c r="A11" s="1719" t="s">
        <v>47</v>
      </c>
      <c r="B11" s="1719"/>
      <c r="C11" s="893">
        <f t="shared" ref="C11:C16" si="0">SUM(C9:C10)</f>
        <v>44164000</v>
      </c>
    </row>
    <row r="12" spans="1:39" ht="21.75" customHeight="1" outlineLevel="1">
      <c r="A12" s="1719" t="s">
        <v>48</v>
      </c>
      <c r="B12" s="1719"/>
      <c r="C12" s="893">
        <f>0.1*C11</f>
        <v>4416400</v>
      </c>
    </row>
    <row r="13" spans="1:39" ht="21.75" customHeight="1">
      <c r="A13" s="1719" t="s">
        <v>51</v>
      </c>
      <c r="B13" s="1719"/>
      <c r="C13" s="893">
        <f t="shared" si="0"/>
        <v>48580400</v>
      </c>
      <c r="D13" s="894"/>
    </row>
    <row r="14" spans="1:39" ht="15" outlineLevel="1">
      <c r="A14" s="880">
        <v>1</v>
      </c>
      <c r="B14" s="881" t="s">
        <v>19</v>
      </c>
      <c r="C14" s="882">
        <f>'Hana - DOR'!G108</f>
        <v>3760000</v>
      </c>
    </row>
    <row r="15" spans="1:39" ht="15" outlineLevel="1">
      <c r="A15" s="906">
        <v>2</v>
      </c>
      <c r="B15" s="907" t="s">
        <v>22</v>
      </c>
      <c r="C15" s="908">
        <f>'Cube - DOR'!G20</f>
        <v>0</v>
      </c>
    </row>
    <row r="16" spans="1:39" outlineLevel="1">
      <c r="A16" s="1719" t="s">
        <v>47</v>
      </c>
      <c r="B16" s="1719"/>
      <c r="C16" s="893">
        <f t="shared" si="0"/>
        <v>3760000</v>
      </c>
    </row>
    <row r="17" spans="1:5" outlineLevel="1">
      <c r="A17" s="1719" t="s">
        <v>48</v>
      </c>
      <c r="B17" s="1719"/>
      <c r="C17" s="893">
        <f>0.1*C16</f>
        <v>376000</v>
      </c>
    </row>
    <row r="18" spans="1:5">
      <c r="A18" s="1719" t="s">
        <v>52</v>
      </c>
      <c r="B18" s="1719"/>
      <c r="C18" s="893">
        <f>SUM(C16:C17)</f>
        <v>4136000</v>
      </c>
    </row>
    <row r="19" spans="1:5">
      <c r="B19" s="894"/>
    </row>
    <row r="20" spans="1:5">
      <c r="C20" s="1721"/>
      <c r="D20" s="1721"/>
      <c r="E20" s="1721"/>
    </row>
    <row r="33" spans="3:5">
      <c r="C33" s="1720" t="s">
        <v>39</v>
      </c>
      <c r="D33" s="1720"/>
      <c r="E33" s="1720"/>
    </row>
    <row r="35" spans="3:5">
      <c r="C35" s="1721" t="s">
        <v>54</v>
      </c>
      <c r="D35" s="1721"/>
      <c r="E35" s="1721"/>
    </row>
  </sheetData>
  <mergeCells count="13">
    <mergeCell ref="C33:E33"/>
    <mergeCell ref="C20:E20"/>
    <mergeCell ref="C35:E35"/>
    <mergeCell ref="A12:B12"/>
    <mergeCell ref="A13:B13"/>
    <mergeCell ref="A16:B16"/>
    <mergeCell ref="A17:B17"/>
    <mergeCell ref="A18:B18"/>
    <mergeCell ref="A1:B1"/>
    <mergeCell ref="A3:C3"/>
    <mergeCell ref="A5:B5"/>
    <mergeCell ref="A6:B6"/>
    <mergeCell ref="A11:B11"/>
  </mergeCells>
  <phoneticPr fontId="250" type="noConversion"/>
  <hyperlinks>
    <hyperlink ref="B9" location="'Hana - DOR'!A1" display=" Hana (sub materials) "/>
    <hyperlink ref="B10" location="'Cube - DOR'!A1" display=" CUBE  "/>
    <hyperlink ref="B14" location="'Hana - DOR'!A1" display=" Hana (sub materials) "/>
    <hyperlink ref="B15" location="'Cube - DOR'!A1" display=" CUBE  "/>
  </hyperlinks>
  <printOptions horizontalCentered="1"/>
  <pageMargins left="0.70763888888888904" right="0.70763888888888904" top="0.74791666666666701" bottom="0.74791666666666701" header="0.31388888888888899" footer="0.31388888888888899"/>
  <pageSetup paperSize="9" scale="91" orientation="landscape" r:id="rId1"/>
  <headerFooter>
    <oddFooter>&amp;C1/4</oddFooter>
  </headerFooter>
  <colBreaks count="1" manualBreakCount="1">
    <brk id="3" max="1048575" man="1"/>
  </colBreak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N33"/>
  <sheetViews>
    <sheetView workbookViewId="0">
      <selection activeCell="D55" sqref="D55"/>
    </sheetView>
  </sheetViews>
  <sheetFormatPr defaultColWidth="9" defaultRowHeight="12.75" outlineLevelRow="1"/>
  <cols>
    <col min="1" max="1" width="5.140625" style="873" customWidth="1"/>
    <col min="2" max="2" width="64.140625" style="873" customWidth="1"/>
    <col min="3" max="3" width="56.28515625" style="873" customWidth="1"/>
    <col min="4" max="4" width="16.5703125" style="873" customWidth="1"/>
    <col min="5" max="29" width="9" style="873" hidden="1" customWidth="1"/>
    <col min="30" max="35" width="9" style="873"/>
    <col min="36" max="36" width="13.42578125" style="873" customWidth="1"/>
    <col min="37" max="38" width="13.42578125" style="873" hidden="1" customWidth="1"/>
    <col min="39" max="40" width="15.42578125" style="873" hidden="1" customWidth="1"/>
    <col min="41" max="16384" width="9" style="873"/>
  </cols>
  <sheetData>
    <row r="1" spans="1:39" ht="20.100000000000001" customHeight="1">
      <c r="A1" s="1716" t="s">
        <v>39</v>
      </c>
      <c r="B1" s="1716"/>
    </row>
    <row r="2" spans="1:39" s="871" customFormat="1" ht="18.95" customHeight="1">
      <c r="A2" s="1717" t="s">
        <v>40</v>
      </c>
      <c r="B2" s="1717"/>
      <c r="C2" s="1717"/>
      <c r="D2" s="874"/>
      <c r="E2" s="875"/>
      <c r="AM2" s="902">
        <f ca="1">+TODAY()</f>
        <v>43338</v>
      </c>
    </row>
    <row r="3" spans="1:39" ht="15" customHeight="1">
      <c r="A3" s="1718" t="s">
        <v>56</v>
      </c>
      <c r="B3" s="1718"/>
      <c r="C3" s="873">
        <v>23.4</v>
      </c>
    </row>
    <row r="4" spans="1:39" ht="19.5" customHeight="1">
      <c r="A4" s="1718" t="s">
        <v>42</v>
      </c>
      <c r="B4" s="1718"/>
      <c r="C4" s="876" t="s">
        <v>43</v>
      </c>
    </row>
    <row r="5" spans="1:39" s="872" customFormat="1" ht="21.75" customHeight="1">
      <c r="A5" s="877" t="s">
        <v>44</v>
      </c>
      <c r="B5" s="878" t="s">
        <v>45</v>
      </c>
      <c r="C5" s="879" t="s">
        <v>46</v>
      </c>
      <c r="AJ5" s="872">
        <f>SUM(E5:AI5)*1.5</f>
        <v>0</v>
      </c>
    </row>
    <row r="6" spans="1:39" s="872" customFormat="1" ht="22.5" hidden="1" customHeight="1" outlineLevel="1">
      <c r="A6" s="880">
        <v>1</v>
      </c>
      <c r="B6" s="881" t="s">
        <v>19</v>
      </c>
      <c r="C6" s="882">
        <v>58447000</v>
      </c>
    </row>
    <row r="7" spans="1:39" s="872" customFormat="1" ht="22.5" hidden="1" customHeight="1" outlineLevel="1">
      <c r="A7" s="883">
        <v>2</v>
      </c>
      <c r="B7" s="884" t="s">
        <v>24</v>
      </c>
      <c r="C7" s="885">
        <v>8640000</v>
      </c>
    </row>
    <row r="8" spans="1:39" s="872" customFormat="1" ht="22.5" hidden="1" customHeight="1" outlineLevel="1">
      <c r="A8" s="886">
        <v>3</v>
      </c>
      <c r="B8" s="887" t="s">
        <v>26</v>
      </c>
      <c r="C8" s="888">
        <v>2100000</v>
      </c>
    </row>
    <row r="9" spans="1:39" ht="21.75" hidden="1" customHeight="1" outlineLevel="1">
      <c r="A9" s="1719" t="s">
        <v>47</v>
      </c>
      <c r="B9" s="1723"/>
      <c r="C9" s="890">
        <v>69187000</v>
      </c>
    </row>
    <row r="10" spans="1:39" ht="21.75" hidden="1" customHeight="1" outlineLevel="1">
      <c r="A10" s="1719" t="s">
        <v>48</v>
      </c>
      <c r="B10" s="1719"/>
      <c r="C10" s="891">
        <v>6918700</v>
      </c>
    </row>
    <row r="11" spans="1:39" ht="21.75" customHeight="1" collapsed="1">
      <c r="A11" s="892"/>
      <c r="B11" s="889" t="s">
        <v>57</v>
      </c>
      <c r="C11" s="893">
        <v>76105700</v>
      </c>
      <c r="D11" s="894"/>
    </row>
    <row r="12" spans="1:39" ht="15" hidden="1" outlineLevel="1">
      <c r="A12" s="880">
        <v>1</v>
      </c>
      <c r="B12" s="895" t="s">
        <v>19</v>
      </c>
      <c r="C12" s="882">
        <f>'Hana - INN'!G244</f>
        <v>207438000</v>
      </c>
    </row>
    <row r="13" spans="1:39" ht="15" hidden="1" outlineLevel="1">
      <c r="A13" s="883">
        <v>2</v>
      </c>
      <c r="B13" s="896" t="s">
        <v>24</v>
      </c>
      <c r="C13" s="885">
        <f>'Cube - INN'!G16</f>
        <v>600000</v>
      </c>
      <c r="D13" s="1722"/>
      <c r="E13" s="1722"/>
    </row>
    <row r="14" spans="1:39" ht="15" hidden="1" outlineLevel="1">
      <c r="A14" s="897">
        <v>3</v>
      </c>
      <c r="B14" s="898" t="s">
        <v>26</v>
      </c>
      <c r="C14" s="899">
        <f>'SA P&amp;S - INN'!G12</f>
        <v>0</v>
      </c>
      <c r="E14" s="894"/>
    </row>
    <row r="15" spans="1:39" ht="15" hidden="1" outlineLevel="1">
      <c r="A15" s="897">
        <v>4</v>
      </c>
      <c r="B15" s="898" t="s">
        <v>58</v>
      </c>
      <c r="C15" s="899">
        <f>'Kerheung - INN'!G13</f>
        <v>0</v>
      </c>
      <c r="E15" s="894"/>
    </row>
    <row r="16" spans="1:39" ht="15" hidden="1" outlineLevel="1">
      <c r="A16" s="897">
        <v>5</v>
      </c>
      <c r="B16" s="900" t="s">
        <v>59</v>
      </c>
      <c r="C16" s="899">
        <f>'T&amp;T - INN'!G8</f>
        <v>600000</v>
      </c>
      <c r="E16" s="894"/>
    </row>
    <row r="17" spans="1:8" hidden="1" outlineLevel="1">
      <c r="A17" s="1719" t="s">
        <v>47</v>
      </c>
      <c r="B17" s="1719"/>
      <c r="C17" s="893">
        <f>SUM(C12:C16)</f>
        <v>208638000</v>
      </c>
      <c r="E17" s="894"/>
    </row>
    <row r="18" spans="1:8" hidden="1" outlineLevel="1">
      <c r="A18" s="1719" t="s">
        <v>48</v>
      </c>
      <c r="B18" s="1719"/>
      <c r="C18" s="893">
        <f>C17*0.1</f>
        <v>20863800</v>
      </c>
      <c r="E18" s="894"/>
    </row>
    <row r="19" spans="1:8" collapsed="1">
      <c r="A19" s="892"/>
      <c r="B19" s="889" t="s">
        <v>60</v>
      </c>
      <c r="C19" s="893">
        <f>SUM(C17:C18)</f>
        <v>229501800</v>
      </c>
      <c r="E19" s="894"/>
      <c r="F19" s="1720" t="s">
        <v>39</v>
      </c>
      <c r="G19" s="1720"/>
      <c r="H19" s="1720"/>
    </row>
    <row r="20" spans="1:8" ht="15" hidden="1" outlineLevel="1">
      <c r="A20" s="880">
        <v>1</v>
      </c>
      <c r="B20" s="895" t="s">
        <v>19</v>
      </c>
      <c r="C20" s="882">
        <f>'Hana - INN'!G268</f>
        <v>9400000</v>
      </c>
    </row>
    <row r="21" spans="1:8" ht="15" hidden="1" outlineLevel="1">
      <c r="A21" s="883">
        <v>2</v>
      </c>
      <c r="B21" s="896" t="s">
        <v>24</v>
      </c>
      <c r="C21" s="885">
        <f>'Cube - INN'!G20</f>
        <v>0</v>
      </c>
    </row>
    <row r="22" spans="1:8" ht="15" hidden="1" outlineLevel="1">
      <c r="A22" s="897">
        <v>3</v>
      </c>
      <c r="B22" s="898" t="s">
        <v>26</v>
      </c>
      <c r="C22" s="899">
        <f>'SA P&amp;S - INN'!G16</f>
        <v>0</v>
      </c>
    </row>
    <row r="23" spans="1:8" ht="15" hidden="1" outlineLevel="1">
      <c r="A23" s="897">
        <v>4</v>
      </c>
      <c r="B23" s="900" t="s">
        <v>59</v>
      </c>
      <c r="C23" s="899">
        <f>'T&amp;T - INN'!G12</f>
        <v>0</v>
      </c>
    </row>
    <row r="24" spans="1:8" hidden="1" outlineLevel="1">
      <c r="A24" s="1719" t="s">
        <v>47</v>
      </c>
      <c r="B24" s="1719"/>
      <c r="C24" s="893">
        <f>SUM(C20:C23)</f>
        <v>9400000</v>
      </c>
    </row>
    <row r="25" spans="1:8" hidden="1" outlineLevel="1">
      <c r="A25" s="1719" t="s">
        <v>48</v>
      </c>
      <c r="B25" s="1719"/>
      <c r="C25" s="893">
        <f>C24*0.1</f>
        <v>940000</v>
      </c>
    </row>
    <row r="26" spans="1:8" collapsed="1">
      <c r="A26" s="892"/>
      <c r="B26" s="889" t="s">
        <v>61</v>
      </c>
      <c r="C26" s="893">
        <f>SUM(C24:C25)</f>
        <v>10340000</v>
      </c>
    </row>
    <row r="27" spans="1:8" ht="15" outlineLevel="1">
      <c r="A27" s="880">
        <v>1</v>
      </c>
      <c r="B27" s="895" t="s">
        <v>19</v>
      </c>
      <c r="C27" s="882">
        <f>'Hana - INN'!G276</f>
        <v>0</v>
      </c>
    </row>
    <row r="28" spans="1:8" ht="15" outlineLevel="1">
      <c r="A28" s="883">
        <v>2</v>
      </c>
      <c r="B28" s="896" t="s">
        <v>24</v>
      </c>
      <c r="C28" s="885">
        <f>'Cube - INN'!G27</f>
        <v>0</v>
      </c>
    </row>
    <row r="29" spans="1:8" ht="15" outlineLevel="1">
      <c r="A29" s="897">
        <v>3</v>
      </c>
      <c r="B29" s="898" t="s">
        <v>26</v>
      </c>
      <c r="C29" s="899">
        <f>'SA P&amp;S - INN'!G23</f>
        <v>0</v>
      </c>
    </row>
    <row r="30" spans="1:8" ht="15" outlineLevel="1">
      <c r="A30" s="897">
        <v>4</v>
      </c>
      <c r="B30" s="901" t="s">
        <v>59</v>
      </c>
      <c r="C30" s="899">
        <f>'T&amp;T - INN'!G19</f>
        <v>0</v>
      </c>
    </row>
    <row r="31" spans="1:8" outlineLevel="1">
      <c r="A31" s="1719" t="s">
        <v>47</v>
      </c>
      <c r="B31" s="1719"/>
      <c r="C31" s="893">
        <f>SUM(C27:C30)</f>
        <v>0</v>
      </c>
    </row>
    <row r="32" spans="1:8" outlineLevel="1">
      <c r="A32" s="1719" t="s">
        <v>48</v>
      </c>
      <c r="B32" s="1719"/>
      <c r="C32" s="893">
        <f>C31*0.1</f>
        <v>0</v>
      </c>
    </row>
    <row r="33" spans="1:3">
      <c r="A33" s="892"/>
      <c r="B33" s="889" t="s">
        <v>61</v>
      </c>
      <c r="C33" s="893">
        <f>SUM(C31:C32)</f>
        <v>0</v>
      </c>
    </row>
  </sheetData>
  <autoFilter ref="A5:C33"/>
  <mergeCells count="14">
    <mergeCell ref="A24:B24"/>
    <mergeCell ref="A25:B25"/>
    <mergeCell ref="A31:B31"/>
    <mergeCell ref="A32:B32"/>
    <mergeCell ref="A10:B10"/>
    <mergeCell ref="D13:E13"/>
    <mergeCell ref="A17:B17"/>
    <mergeCell ref="A18:B18"/>
    <mergeCell ref="F19:H19"/>
    <mergeCell ref="A1:B1"/>
    <mergeCell ref="A2:C2"/>
    <mergeCell ref="A3:B3"/>
    <mergeCell ref="A4:B4"/>
    <mergeCell ref="A9:B9"/>
  </mergeCells>
  <phoneticPr fontId="250" type="noConversion"/>
  <hyperlinks>
    <hyperlink ref="B6" location="'Hana - INN'!A1" display=" Hana (sub materials) "/>
    <hyperlink ref="B7" location="'Cube - INN'!A1" display=" Cube (sub-materials) "/>
    <hyperlink ref="B8" location="'SA P&amp;S - INN'!A1" display=" SA. P&amp;S (safety materials) "/>
    <hyperlink ref="B12" location="'Hana - INN'!A1" display=" Hana (sub materials) "/>
    <hyperlink ref="B13" location="'Cube - INN'!A1" display=" Cube (sub-materials) "/>
    <hyperlink ref="B14" location="'SA P&amp;S - INN'!A1" display=" SA. P&amp;S (safety materials) "/>
    <hyperlink ref="B15" location="'Kerheung - INN'!A1" display=" KERHEUNG "/>
    <hyperlink ref="B16" location="'T&amp;T - INN'!A1" display=" T&amp;T "/>
    <hyperlink ref="B20" location="'Hana - INN'!A1" display=" Hana (sub materials) "/>
    <hyperlink ref="B21" location="'Cube - INN'!A1" display=" Cube (sub-materials) "/>
    <hyperlink ref="B22" location="'SA P&amp;S - INN'!A1" display=" SA. P&amp;S (safety materials) "/>
    <hyperlink ref="B23" location="'T&amp;T - INN'!A1" display=" T&amp;T "/>
    <hyperlink ref="B27" location="'Hana - INN'!A1" display=" Hana (sub materials) "/>
    <hyperlink ref="B28" location="'Cube - INN'!A1" display=" Cube (sub-materials) "/>
    <hyperlink ref="B29" location="'SA P&amp;S - INN'!A1" display=" SA. P&amp;S (safety materials) "/>
    <hyperlink ref="B30" location="'T&amp;T - INN'!A1" display=" T&amp;T "/>
  </hyperlinks>
  <printOptions horizontalCentered="1"/>
  <pageMargins left="0.70763888888888904" right="0.70763888888888904" top="0.74791666666666701" bottom="0.74791666666666701" header="0.31388888888888899" footer="0.31388888888888899"/>
  <pageSetup paperSize="9" orientation="landscape"/>
  <headerFooter>
    <oddFooter>&amp;C1/4</oddFooter>
  </headerFooter>
  <colBreaks count="1" manualBreakCount="1">
    <brk id="3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N427"/>
  <sheetViews>
    <sheetView zoomScale="70" zoomScaleNormal="70" workbookViewId="0">
      <pane ySplit="4" topLeftCell="A106" activePane="bottomLeft" state="frozen"/>
      <selection pane="bottomLeft"/>
    </sheetView>
  </sheetViews>
  <sheetFormatPr defaultColWidth="9.140625" defaultRowHeight="15.75" outlineLevelRow="1"/>
  <cols>
    <col min="1" max="1" width="9" style="637" customWidth="1"/>
    <col min="2" max="2" width="19.85546875" customWidth="1"/>
    <col min="3" max="3" width="38.42578125" style="638" customWidth="1"/>
    <col min="4" max="4" width="31.85546875" style="632" customWidth="1"/>
    <col min="5" max="5" width="39.85546875" style="632" customWidth="1"/>
    <col min="6" max="6" width="24.28515625" style="632" customWidth="1"/>
    <col min="7" max="7" width="21" style="639" customWidth="1"/>
    <col min="8" max="8" width="31" style="640" customWidth="1"/>
    <col min="9" max="9" width="14.85546875" style="640" customWidth="1"/>
    <col min="10" max="10" width="14.5703125" style="632" customWidth="1"/>
    <col min="11" max="11" width="16.42578125" style="632"/>
    <col min="12" max="13" width="9.140625" style="632"/>
    <col min="14" max="14" width="26.7109375" style="632"/>
    <col min="15" max="16384" width="9.140625" style="632"/>
  </cols>
  <sheetData>
    <row r="1" spans="1:9" s="631" customFormat="1" ht="24.75" customHeight="1">
      <c r="A1" s="641"/>
      <c r="C1" s="642"/>
      <c r="D1" s="642"/>
      <c r="E1" s="642"/>
      <c r="G1" s="643" t="s">
        <v>62</v>
      </c>
      <c r="H1" s="644" t="s">
        <v>63</v>
      </c>
      <c r="I1" s="697"/>
    </row>
    <row r="2" spans="1:9" s="631" customFormat="1" ht="24" customHeight="1">
      <c r="A2" s="641"/>
      <c r="C2" s="1724" t="s">
        <v>64</v>
      </c>
      <c r="D2" s="1724"/>
      <c r="E2" s="1724"/>
      <c r="F2" s="1725"/>
      <c r="G2" s="645"/>
      <c r="H2" s="646"/>
      <c r="I2" s="697"/>
    </row>
    <row r="3" spans="1:9" s="631" customFormat="1" ht="24.75" customHeight="1">
      <c r="A3" s="641"/>
      <c r="B3" s="631" t="s">
        <v>65</v>
      </c>
      <c r="C3" s="647" t="s">
        <v>66</v>
      </c>
      <c r="D3" s="648" t="s">
        <v>67</v>
      </c>
      <c r="E3" s="649"/>
      <c r="F3" s="631">
        <v>3.5</v>
      </c>
      <c r="G3" s="645" t="s">
        <v>68</v>
      </c>
      <c r="H3" s="650">
        <v>22700</v>
      </c>
      <c r="I3" s="697"/>
    </row>
    <row r="4" spans="1:9" s="631" customFormat="1" ht="28.5" customHeight="1">
      <c r="A4" s="651" t="s">
        <v>69</v>
      </c>
      <c r="B4" s="652" t="s">
        <v>70</v>
      </c>
      <c r="C4" s="653" t="s">
        <v>71</v>
      </c>
      <c r="D4" s="652" t="s">
        <v>72</v>
      </c>
      <c r="E4" s="653" t="s">
        <v>73</v>
      </c>
      <c r="F4" s="654" t="s">
        <v>74</v>
      </c>
      <c r="G4" s="655" t="s">
        <v>8</v>
      </c>
      <c r="H4" s="656" t="s">
        <v>75</v>
      </c>
      <c r="I4" s="697"/>
    </row>
    <row r="5" spans="1:9" ht="27.75" customHeight="1">
      <c r="A5" s="657"/>
      <c r="B5" s="658"/>
      <c r="C5" s="659"/>
      <c r="D5" s="660">
        <f>0</f>
        <v>0</v>
      </c>
      <c r="E5" s="661"/>
      <c r="F5" s="661"/>
      <c r="G5" s="662"/>
      <c r="H5" s="663"/>
    </row>
    <row r="6" spans="1:9" ht="30" hidden="1" customHeight="1" outlineLevel="1">
      <c r="A6" s="664">
        <v>1</v>
      </c>
      <c r="B6" s="665"/>
      <c r="C6" s="666" t="s">
        <v>76</v>
      </c>
      <c r="D6" s="667"/>
      <c r="E6" s="668">
        <v>9</v>
      </c>
      <c r="F6" s="669"/>
      <c r="G6" s="670">
        <v>43132</v>
      </c>
      <c r="H6" s="671"/>
    </row>
    <row r="7" spans="1:9" ht="30" hidden="1" customHeight="1" outlineLevel="1">
      <c r="A7" s="672">
        <v>1</v>
      </c>
      <c r="B7" s="673"/>
      <c r="C7" s="674" t="s">
        <v>77</v>
      </c>
      <c r="D7" s="675"/>
      <c r="E7" s="676">
        <v>6</v>
      </c>
      <c r="F7" s="677"/>
      <c r="G7" s="1728">
        <v>43134</v>
      </c>
      <c r="H7" s="671"/>
    </row>
    <row r="8" spans="1:9" ht="30" hidden="1" customHeight="1" outlineLevel="1">
      <c r="A8" s="672">
        <v>2</v>
      </c>
      <c r="B8" s="673"/>
      <c r="C8" s="674" t="s">
        <v>78</v>
      </c>
      <c r="D8" s="675"/>
      <c r="E8" s="676">
        <v>50</v>
      </c>
      <c r="F8" s="677"/>
      <c r="G8" s="1729"/>
      <c r="H8" s="671"/>
    </row>
    <row r="9" spans="1:9" ht="30" hidden="1" customHeight="1" outlineLevel="1">
      <c r="A9" s="672">
        <v>3</v>
      </c>
      <c r="B9" s="673"/>
      <c r="C9" s="674" t="s">
        <v>79</v>
      </c>
      <c r="D9" s="675"/>
      <c r="E9" s="676">
        <v>11</v>
      </c>
      <c r="F9" s="677"/>
      <c r="G9" s="1729"/>
      <c r="H9" s="671"/>
    </row>
    <row r="10" spans="1:9" ht="30" hidden="1" customHeight="1" outlineLevel="1">
      <c r="A10" s="672">
        <v>4</v>
      </c>
      <c r="B10" s="673"/>
      <c r="C10" s="674" t="s">
        <v>80</v>
      </c>
      <c r="D10" s="675"/>
      <c r="E10" s="676">
        <v>10</v>
      </c>
      <c r="F10" s="677"/>
      <c r="G10" s="1729"/>
      <c r="H10" s="671"/>
    </row>
    <row r="11" spans="1:9" ht="30" hidden="1" customHeight="1" outlineLevel="1">
      <c r="A11" s="672">
        <v>5</v>
      </c>
      <c r="B11" s="673"/>
      <c r="C11" s="674" t="s">
        <v>81</v>
      </c>
      <c r="D11" s="675"/>
      <c r="E11" s="676">
        <v>10</v>
      </c>
      <c r="F11" s="677"/>
      <c r="G11" s="1729"/>
      <c r="H11" s="671"/>
    </row>
    <row r="12" spans="1:9" ht="30" hidden="1" customHeight="1" outlineLevel="1">
      <c r="A12" s="672">
        <v>6</v>
      </c>
      <c r="B12" s="673"/>
      <c r="C12" s="674" t="s">
        <v>82</v>
      </c>
      <c r="D12" s="675"/>
      <c r="E12" s="676">
        <v>55</v>
      </c>
      <c r="F12" s="677"/>
      <c r="G12" s="1729"/>
      <c r="H12" s="671"/>
    </row>
    <row r="13" spans="1:9" ht="30" hidden="1" customHeight="1" outlineLevel="1">
      <c r="A13" s="672">
        <v>7</v>
      </c>
      <c r="B13" s="673"/>
      <c r="C13" s="674" t="s">
        <v>83</v>
      </c>
      <c r="D13" s="675"/>
      <c r="E13" s="676">
        <v>22.5</v>
      </c>
      <c r="F13" s="677"/>
      <c r="G13" s="1729"/>
      <c r="H13" s="671"/>
    </row>
    <row r="14" spans="1:9" ht="30" hidden="1" customHeight="1" outlineLevel="1">
      <c r="A14" s="672">
        <v>8</v>
      </c>
      <c r="B14" s="673"/>
      <c r="C14" s="674" t="s">
        <v>84</v>
      </c>
      <c r="D14" s="675"/>
      <c r="E14" s="676">
        <v>2.5</v>
      </c>
      <c r="F14" s="677"/>
      <c r="G14" s="1729"/>
      <c r="H14" s="671"/>
    </row>
    <row r="15" spans="1:9" ht="30" hidden="1" customHeight="1" outlineLevel="1">
      <c r="A15" s="672">
        <v>9</v>
      </c>
      <c r="B15" s="673"/>
      <c r="C15" s="674" t="s">
        <v>85</v>
      </c>
      <c r="D15" s="675"/>
      <c r="E15" s="676">
        <v>12.5</v>
      </c>
      <c r="F15" s="677"/>
      <c r="G15" s="1729"/>
      <c r="H15" s="671"/>
    </row>
    <row r="16" spans="1:9" ht="30" hidden="1" customHeight="1" outlineLevel="1">
      <c r="A16" s="672">
        <v>10</v>
      </c>
      <c r="B16" s="673"/>
      <c r="C16" s="674" t="s">
        <v>86</v>
      </c>
      <c r="D16" s="675"/>
      <c r="E16" s="676">
        <v>50</v>
      </c>
      <c r="F16" s="677"/>
      <c r="G16" s="1729"/>
      <c r="H16" s="671"/>
    </row>
    <row r="17" spans="1:8" ht="30" hidden="1" customHeight="1" outlineLevel="1">
      <c r="A17" s="672">
        <v>11</v>
      </c>
      <c r="B17" s="673"/>
      <c r="C17" s="674" t="s">
        <v>87</v>
      </c>
      <c r="D17" s="675"/>
      <c r="E17" s="676">
        <v>17.5</v>
      </c>
      <c r="F17" s="677"/>
      <c r="G17" s="1729"/>
      <c r="H17" s="671"/>
    </row>
    <row r="18" spans="1:8" ht="30" hidden="1" customHeight="1" outlineLevel="1">
      <c r="A18" s="672">
        <v>12</v>
      </c>
      <c r="B18" s="673"/>
      <c r="C18" s="674" t="s">
        <v>88</v>
      </c>
      <c r="D18" s="675"/>
      <c r="E18" s="676">
        <v>12.5</v>
      </c>
      <c r="F18" s="677"/>
      <c r="G18" s="1729"/>
      <c r="H18" s="671"/>
    </row>
    <row r="19" spans="1:8" ht="30" hidden="1" customHeight="1" outlineLevel="1">
      <c r="A19" s="672">
        <v>13</v>
      </c>
      <c r="B19" s="673"/>
      <c r="C19" s="674" t="s">
        <v>89</v>
      </c>
      <c r="D19" s="675"/>
      <c r="E19" s="676">
        <v>36</v>
      </c>
      <c r="F19" s="677"/>
      <c r="G19" s="1729"/>
      <c r="H19" s="671"/>
    </row>
    <row r="20" spans="1:8" ht="30" hidden="1" customHeight="1" outlineLevel="1">
      <c r="A20" s="672">
        <v>14</v>
      </c>
      <c r="B20" s="673"/>
      <c r="C20" s="674" t="s">
        <v>90</v>
      </c>
      <c r="D20" s="675"/>
      <c r="E20" s="676">
        <v>70</v>
      </c>
      <c r="F20" s="677"/>
      <c r="G20" s="1729"/>
      <c r="H20" s="671"/>
    </row>
    <row r="21" spans="1:8" ht="30" hidden="1" customHeight="1" outlineLevel="1">
      <c r="A21" s="672">
        <v>15</v>
      </c>
      <c r="B21" s="673"/>
      <c r="C21" s="674" t="s">
        <v>91</v>
      </c>
      <c r="D21" s="675"/>
      <c r="E21" s="676">
        <v>10</v>
      </c>
      <c r="F21" s="677"/>
      <c r="G21" s="1729"/>
      <c r="H21" s="671"/>
    </row>
    <row r="22" spans="1:8" ht="30" hidden="1" customHeight="1" outlineLevel="1">
      <c r="A22" s="672">
        <v>16</v>
      </c>
      <c r="B22" s="673"/>
      <c r="C22" s="674" t="s">
        <v>92</v>
      </c>
      <c r="D22" s="675"/>
      <c r="E22" s="676">
        <v>2.5</v>
      </c>
      <c r="F22" s="677"/>
      <c r="G22" s="1729"/>
      <c r="H22" s="671"/>
    </row>
    <row r="23" spans="1:8" ht="30" hidden="1" customHeight="1" outlineLevel="1">
      <c r="A23" s="672">
        <v>17</v>
      </c>
      <c r="B23" s="673"/>
      <c r="C23" s="674" t="s">
        <v>93</v>
      </c>
      <c r="D23" s="675"/>
      <c r="E23" s="676">
        <v>96</v>
      </c>
      <c r="F23" s="677"/>
      <c r="G23" s="1729"/>
      <c r="H23" s="671"/>
    </row>
    <row r="24" spans="1:8" ht="30" hidden="1" customHeight="1" outlineLevel="1">
      <c r="A24" s="672">
        <v>18</v>
      </c>
      <c r="B24" s="673"/>
      <c r="C24" s="674" t="s">
        <v>92</v>
      </c>
      <c r="D24" s="675"/>
      <c r="E24" s="676">
        <v>2.5</v>
      </c>
      <c r="F24" s="677"/>
      <c r="G24" s="1729"/>
      <c r="H24" s="671"/>
    </row>
    <row r="25" spans="1:8" ht="30" hidden="1" customHeight="1" outlineLevel="1">
      <c r="A25" s="672">
        <v>19</v>
      </c>
      <c r="B25" s="673"/>
      <c r="C25" s="674" t="s">
        <v>94</v>
      </c>
      <c r="D25" s="675"/>
      <c r="E25" s="676">
        <v>12.5</v>
      </c>
      <c r="F25" s="677"/>
      <c r="G25" s="1729"/>
      <c r="H25" s="671"/>
    </row>
    <row r="26" spans="1:8" ht="30" hidden="1" customHeight="1" outlineLevel="1">
      <c r="A26" s="672">
        <v>20</v>
      </c>
      <c r="B26" s="673"/>
      <c r="C26" s="674" t="s">
        <v>95</v>
      </c>
      <c r="D26" s="675"/>
      <c r="E26" s="676">
        <v>50</v>
      </c>
      <c r="F26" s="677"/>
      <c r="G26" s="1729"/>
      <c r="H26" s="671"/>
    </row>
    <row r="27" spans="1:8" ht="30" hidden="1" customHeight="1" outlineLevel="1">
      <c r="A27" s="672">
        <v>21</v>
      </c>
      <c r="B27" s="673"/>
      <c r="C27" s="674" t="s">
        <v>96</v>
      </c>
      <c r="D27" s="675"/>
      <c r="E27" s="676">
        <v>17.5</v>
      </c>
      <c r="F27" s="677"/>
      <c r="G27" s="1729"/>
      <c r="H27" s="671"/>
    </row>
    <row r="28" spans="1:8" ht="30" hidden="1" customHeight="1" outlineLevel="1">
      <c r="A28" s="672">
        <v>22</v>
      </c>
      <c r="B28" s="673"/>
      <c r="C28" s="674" t="s">
        <v>97</v>
      </c>
      <c r="D28" s="675"/>
      <c r="E28" s="676">
        <v>6</v>
      </c>
      <c r="F28" s="677"/>
      <c r="G28" s="1729"/>
      <c r="H28" s="671"/>
    </row>
    <row r="29" spans="1:8" ht="30" hidden="1" customHeight="1" outlineLevel="1">
      <c r="A29" s="672">
        <v>23</v>
      </c>
      <c r="B29" s="673"/>
      <c r="C29" s="674" t="s">
        <v>98</v>
      </c>
      <c r="D29" s="675"/>
      <c r="E29" s="676">
        <v>7.5</v>
      </c>
      <c r="F29" s="677"/>
      <c r="G29" s="1729"/>
      <c r="H29" s="671"/>
    </row>
    <row r="30" spans="1:8" ht="30" hidden="1" customHeight="1" outlineLevel="1">
      <c r="A30" s="672">
        <v>24</v>
      </c>
      <c r="B30" s="673"/>
      <c r="C30" s="674" t="s">
        <v>92</v>
      </c>
      <c r="D30" s="675"/>
      <c r="E30" s="676">
        <v>2.5</v>
      </c>
      <c r="F30" s="677"/>
      <c r="G30" s="1729"/>
      <c r="H30" s="671"/>
    </row>
    <row r="31" spans="1:8" ht="30" hidden="1" customHeight="1" outlineLevel="1">
      <c r="A31" s="672">
        <v>25</v>
      </c>
      <c r="B31" s="673"/>
      <c r="C31" s="674" t="s">
        <v>99</v>
      </c>
      <c r="D31" s="675"/>
      <c r="E31" s="676">
        <v>19</v>
      </c>
      <c r="F31" s="677"/>
      <c r="G31" s="1729"/>
      <c r="H31" s="671"/>
    </row>
    <row r="32" spans="1:8" ht="30" hidden="1" customHeight="1" outlineLevel="1">
      <c r="A32" s="672">
        <v>26</v>
      </c>
      <c r="B32" s="673"/>
      <c r="C32" s="674" t="s">
        <v>100</v>
      </c>
      <c r="D32" s="675"/>
      <c r="E32" s="676">
        <v>27.5</v>
      </c>
      <c r="F32" s="677"/>
      <c r="G32" s="1729"/>
      <c r="H32" s="671"/>
    </row>
    <row r="33" spans="1:8" ht="30" hidden="1" customHeight="1" outlineLevel="1">
      <c r="A33" s="672">
        <v>27</v>
      </c>
      <c r="B33" s="673"/>
      <c r="C33" s="674" t="s">
        <v>92</v>
      </c>
      <c r="D33" s="675"/>
      <c r="E33" s="676">
        <v>2.5</v>
      </c>
      <c r="F33" s="677"/>
      <c r="G33" s="1729"/>
      <c r="H33" s="671"/>
    </row>
    <row r="34" spans="1:8" ht="30" hidden="1" customHeight="1" outlineLevel="1">
      <c r="A34" s="672">
        <v>28</v>
      </c>
      <c r="B34" s="673"/>
      <c r="C34" s="674" t="s">
        <v>101</v>
      </c>
      <c r="D34" s="675"/>
      <c r="E34" s="676">
        <v>24</v>
      </c>
      <c r="F34" s="677"/>
      <c r="G34" s="1729"/>
      <c r="H34" s="671"/>
    </row>
    <row r="35" spans="1:8" ht="30" hidden="1" customHeight="1" outlineLevel="1">
      <c r="A35" s="672">
        <v>1</v>
      </c>
      <c r="B35" s="673"/>
      <c r="C35" s="674" t="s">
        <v>102</v>
      </c>
      <c r="D35" s="675"/>
      <c r="E35" s="676">
        <v>1.25</v>
      </c>
      <c r="F35" s="677"/>
      <c r="G35" s="1728">
        <v>43136</v>
      </c>
      <c r="H35" s="671"/>
    </row>
    <row r="36" spans="1:8" ht="30" hidden="1" customHeight="1" outlineLevel="1">
      <c r="A36" s="672">
        <v>2</v>
      </c>
      <c r="B36" s="673"/>
      <c r="C36" s="674" t="s">
        <v>103</v>
      </c>
      <c r="D36" s="675"/>
      <c r="E36" s="676">
        <v>4.5</v>
      </c>
      <c r="F36" s="677"/>
      <c r="G36" s="1729"/>
      <c r="H36" s="671"/>
    </row>
    <row r="37" spans="1:8" ht="30" hidden="1" customHeight="1" outlineLevel="1">
      <c r="A37" s="672">
        <v>3</v>
      </c>
      <c r="B37" s="673"/>
      <c r="C37" s="674" t="s">
        <v>104</v>
      </c>
      <c r="D37" s="675"/>
      <c r="E37" s="676">
        <v>1.5</v>
      </c>
      <c r="F37" s="677"/>
      <c r="G37" s="1729"/>
      <c r="H37" s="671"/>
    </row>
    <row r="38" spans="1:8" ht="30" hidden="1" customHeight="1" outlineLevel="1">
      <c r="A38" s="672">
        <v>4</v>
      </c>
      <c r="B38" s="673"/>
      <c r="C38" s="674" t="s">
        <v>105</v>
      </c>
      <c r="D38" s="675"/>
      <c r="E38" s="676">
        <v>1.9</v>
      </c>
      <c r="F38" s="677"/>
      <c r="G38" s="1729"/>
      <c r="H38" s="671"/>
    </row>
    <row r="39" spans="1:8" ht="30" hidden="1" customHeight="1" outlineLevel="1">
      <c r="A39" s="672">
        <v>5</v>
      </c>
      <c r="B39" s="673"/>
      <c r="C39" s="674" t="s">
        <v>106</v>
      </c>
      <c r="D39" s="675"/>
      <c r="E39" s="676">
        <v>1.2</v>
      </c>
      <c r="F39" s="677"/>
      <c r="G39" s="1729"/>
      <c r="H39" s="671"/>
    </row>
    <row r="40" spans="1:8" ht="30" hidden="1" customHeight="1" outlineLevel="1">
      <c r="A40" s="672">
        <v>6</v>
      </c>
      <c r="B40" s="673"/>
      <c r="C40" s="674" t="s">
        <v>107</v>
      </c>
      <c r="D40" s="675"/>
      <c r="E40" s="676">
        <v>1.5</v>
      </c>
      <c r="F40" s="677"/>
      <c r="G40" s="1729"/>
      <c r="H40" s="671"/>
    </row>
    <row r="41" spans="1:8" ht="30" hidden="1" customHeight="1" outlineLevel="1">
      <c r="A41" s="672">
        <v>7</v>
      </c>
      <c r="B41" s="673"/>
      <c r="C41" s="674" t="s">
        <v>108</v>
      </c>
      <c r="D41" s="675"/>
      <c r="E41" s="676">
        <v>11.5</v>
      </c>
      <c r="F41" s="677"/>
      <c r="G41" s="1729"/>
      <c r="H41" s="671"/>
    </row>
    <row r="42" spans="1:8" ht="30" hidden="1" customHeight="1" outlineLevel="1">
      <c r="A42" s="672">
        <v>8</v>
      </c>
      <c r="B42" s="673"/>
      <c r="C42" s="674" t="s">
        <v>109</v>
      </c>
      <c r="D42" s="675"/>
      <c r="E42" s="676">
        <v>3.5</v>
      </c>
      <c r="F42" s="677"/>
      <c r="G42" s="1729"/>
      <c r="H42" s="671"/>
    </row>
    <row r="43" spans="1:8" ht="30" hidden="1" customHeight="1" outlineLevel="1">
      <c r="A43" s="678">
        <v>9</v>
      </c>
      <c r="B43" s="679"/>
      <c r="C43" s="680" t="s">
        <v>110</v>
      </c>
      <c r="D43" s="681"/>
      <c r="E43" s="682">
        <v>2</v>
      </c>
      <c r="F43" s="683"/>
      <c r="G43" s="1729"/>
      <c r="H43" s="671"/>
    </row>
    <row r="44" spans="1:8" ht="30" hidden="1" customHeight="1" outlineLevel="1">
      <c r="A44" s="684">
        <v>1</v>
      </c>
      <c r="B44" s="685"/>
      <c r="C44" s="686" t="s">
        <v>111</v>
      </c>
      <c r="D44" s="687"/>
      <c r="E44" s="688">
        <v>1.8</v>
      </c>
      <c r="F44" s="689"/>
      <c r="G44" s="690">
        <v>43137</v>
      </c>
      <c r="H44" s="671"/>
    </row>
    <row r="45" spans="1:8" ht="30" hidden="1" customHeight="1" outlineLevel="1">
      <c r="A45" s="672">
        <v>1</v>
      </c>
      <c r="B45" s="673"/>
      <c r="C45" s="674" t="s">
        <v>112</v>
      </c>
      <c r="D45" s="675"/>
      <c r="E45" s="676">
        <v>32</v>
      </c>
      <c r="F45" s="677"/>
      <c r="G45" s="1728">
        <v>43138</v>
      </c>
      <c r="H45" s="671"/>
    </row>
    <row r="46" spans="1:8" ht="30" hidden="1" customHeight="1" outlineLevel="1">
      <c r="A46" s="672">
        <v>2</v>
      </c>
      <c r="B46" s="673"/>
      <c r="C46" s="674" t="s">
        <v>113</v>
      </c>
      <c r="D46" s="675"/>
      <c r="E46" s="676">
        <v>18</v>
      </c>
      <c r="F46" s="677"/>
      <c r="G46" s="1729"/>
      <c r="H46" s="671"/>
    </row>
    <row r="47" spans="1:8" ht="30" hidden="1" customHeight="1" outlineLevel="1">
      <c r="A47" s="672">
        <v>3</v>
      </c>
      <c r="B47" s="673"/>
      <c r="C47" s="674" t="s">
        <v>114</v>
      </c>
      <c r="D47" s="675"/>
      <c r="E47" s="676">
        <v>1.8</v>
      </c>
      <c r="F47" s="677"/>
      <c r="G47" s="1729"/>
      <c r="H47" s="671"/>
    </row>
    <row r="48" spans="1:8" ht="30" hidden="1" customHeight="1" outlineLevel="1">
      <c r="A48" s="672">
        <v>4</v>
      </c>
      <c r="B48" s="673"/>
      <c r="C48" s="674" t="s">
        <v>115</v>
      </c>
      <c r="D48" s="675"/>
      <c r="E48" s="676">
        <v>8.5</v>
      </c>
      <c r="F48" s="677"/>
      <c r="G48" s="1729"/>
      <c r="H48" s="671"/>
    </row>
    <row r="49" spans="1:8" ht="30" hidden="1" customHeight="1" outlineLevel="1">
      <c r="A49" s="672">
        <v>5</v>
      </c>
      <c r="B49" s="673"/>
      <c r="C49" s="674" t="s">
        <v>116</v>
      </c>
      <c r="D49" s="675"/>
      <c r="E49" s="676">
        <v>2.5</v>
      </c>
      <c r="F49" s="677"/>
      <c r="G49" s="1729"/>
      <c r="H49" s="671"/>
    </row>
    <row r="50" spans="1:8" ht="30" hidden="1" customHeight="1" outlineLevel="1">
      <c r="A50" s="672">
        <v>6</v>
      </c>
      <c r="B50" s="673"/>
      <c r="C50" s="674" t="s">
        <v>117</v>
      </c>
      <c r="D50" s="675"/>
      <c r="E50" s="676">
        <v>4</v>
      </c>
      <c r="F50" s="677"/>
      <c r="G50" s="1729"/>
      <c r="H50" s="671"/>
    </row>
    <row r="51" spans="1:8" ht="30" hidden="1" customHeight="1" outlineLevel="1">
      <c r="A51" s="664">
        <v>7</v>
      </c>
      <c r="B51" s="665"/>
      <c r="C51" s="666" t="s">
        <v>118</v>
      </c>
      <c r="D51" s="667"/>
      <c r="E51" s="668">
        <v>0.8</v>
      </c>
      <c r="F51" s="669"/>
      <c r="G51" s="1729"/>
      <c r="H51" s="671"/>
    </row>
    <row r="52" spans="1:8" ht="30" hidden="1" customHeight="1" outlineLevel="1">
      <c r="A52" s="691">
        <v>1</v>
      </c>
      <c r="B52" s="692"/>
      <c r="C52" s="693" t="s">
        <v>119</v>
      </c>
      <c r="D52" s="694"/>
      <c r="E52" s="695">
        <v>33</v>
      </c>
      <c r="F52" s="696"/>
      <c r="G52" s="1730">
        <v>43139</v>
      </c>
      <c r="H52" s="671"/>
    </row>
    <row r="53" spans="1:8" ht="30" hidden="1" customHeight="1" outlineLevel="1">
      <c r="A53" s="672">
        <v>2</v>
      </c>
      <c r="B53" s="673"/>
      <c r="C53" s="674" t="s">
        <v>120</v>
      </c>
      <c r="D53" s="675"/>
      <c r="E53" s="676">
        <v>4</v>
      </c>
      <c r="F53" s="677"/>
      <c r="G53" s="1731"/>
      <c r="H53" s="671"/>
    </row>
    <row r="54" spans="1:8" ht="30" hidden="1" customHeight="1" outlineLevel="1">
      <c r="A54" s="664">
        <v>3</v>
      </c>
      <c r="B54" s="665"/>
      <c r="C54" s="666" t="s">
        <v>121</v>
      </c>
      <c r="D54" s="667"/>
      <c r="E54" s="668">
        <v>3.5</v>
      </c>
      <c r="F54" s="669"/>
      <c r="G54" s="1732"/>
      <c r="H54" s="671"/>
    </row>
    <row r="55" spans="1:8" ht="30" hidden="1" customHeight="1" outlineLevel="1">
      <c r="A55" s="691">
        <v>1</v>
      </c>
      <c r="B55" s="692"/>
      <c r="C55" s="693" t="s">
        <v>122</v>
      </c>
      <c r="D55" s="694"/>
      <c r="E55" s="695">
        <v>20.625</v>
      </c>
      <c r="F55" s="696"/>
      <c r="G55" s="1728">
        <v>43140</v>
      </c>
      <c r="H55" s="671"/>
    </row>
    <row r="56" spans="1:8" ht="30" hidden="1" customHeight="1" outlineLevel="1">
      <c r="A56" s="672">
        <v>2</v>
      </c>
      <c r="B56" s="673"/>
      <c r="C56" s="674" t="s">
        <v>123</v>
      </c>
      <c r="D56" s="675"/>
      <c r="E56" s="676">
        <v>3.75</v>
      </c>
      <c r="F56" s="677"/>
      <c r="G56" s="1729"/>
      <c r="H56" s="671"/>
    </row>
    <row r="57" spans="1:8" ht="30" hidden="1" customHeight="1" outlineLevel="1">
      <c r="A57" s="664">
        <v>3</v>
      </c>
      <c r="B57" s="665"/>
      <c r="C57" s="666" t="s">
        <v>124</v>
      </c>
      <c r="D57" s="667"/>
      <c r="E57" s="668">
        <v>3.75</v>
      </c>
      <c r="F57" s="669"/>
      <c r="G57" s="1729"/>
      <c r="H57" s="671"/>
    </row>
    <row r="58" spans="1:8" ht="30" hidden="1" customHeight="1" outlineLevel="1">
      <c r="A58" s="691">
        <v>1</v>
      </c>
      <c r="B58" s="692"/>
      <c r="C58" s="693" t="s">
        <v>125</v>
      </c>
      <c r="D58" s="694"/>
      <c r="E58" s="695">
        <v>3</v>
      </c>
      <c r="F58" s="696"/>
      <c r="G58" s="1728">
        <v>43141</v>
      </c>
      <c r="H58" s="671"/>
    </row>
    <row r="59" spans="1:8" ht="30" hidden="1" customHeight="1" outlineLevel="1">
      <c r="A59" s="672">
        <v>2</v>
      </c>
      <c r="B59" s="673"/>
      <c r="C59" s="674" t="s">
        <v>126</v>
      </c>
      <c r="D59" s="675"/>
      <c r="E59" s="676">
        <v>9</v>
      </c>
      <c r="F59" s="677"/>
      <c r="G59" s="1729"/>
      <c r="H59" s="671"/>
    </row>
    <row r="60" spans="1:8" ht="30" hidden="1" customHeight="1" outlineLevel="1">
      <c r="A60" s="664">
        <v>3</v>
      </c>
      <c r="B60" s="665"/>
      <c r="C60" s="1180" t="s">
        <v>127</v>
      </c>
      <c r="D60" s="667"/>
      <c r="E60" s="668">
        <v>4</v>
      </c>
      <c r="F60" s="669"/>
      <c r="G60" s="1729"/>
      <c r="H60" s="671"/>
    </row>
    <row r="61" spans="1:8" ht="30" hidden="1" customHeight="1" outlineLevel="1">
      <c r="A61" s="691">
        <v>1</v>
      </c>
      <c r="B61" s="692"/>
      <c r="C61" s="693" t="s">
        <v>128</v>
      </c>
      <c r="D61" s="694"/>
      <c r="E61" s="695">
        <v>5</v>
      </c>
      <c r="F61" s="696"/>
      <c r="G61" s="1728">
        <v>43143</v>
      </c>
      <c r="H61" s="671"/>
    </row>
    <row r="62" spans="1:8" ht="30" hidden="1" customHeight="1" outlineLevel="1">
      <c r="A62" s="664">
        <v>2</v>
      </c>
      <c r="B62" s="665"/>
      <c r="C62" s="666" t="s">
        <v>129</v>
      </c>
      <c r="D62" s="667"/>
      <c r="E62" s="668">
        <v>3.8</v>
      </c>
      <c r="F62" s="669"/>
      <c r="G62" s="1729"/>
      <c r="H62" s="671"/>
    </row>
    <row r="63" spans="1:8" ht="30" hidden="1" customHeight="1" outlineLevel="1">
      <c r="A63" s="691">
        <v>1</v>
      </c>
      <c r="B63" s="692"/>
      <c r="C63" s="693" t="s">
        <v>130</v>
      </c>
      <c r="D63" s="694"/>
      <c r="E63" s="695">
        <v>2</v>
      </c>
      <c r="F63" s="696"/>
      <c r="G63" s="1730">
        <v>43144</v>
      </c>
      <c r="H63" s="671"/>
    </row>
    <row r="64" spans="1:8" ht="30" hidden="1" customHeight="1" outlineLevel="1">
      <c r="A64" s="664">
        <v>2</v>
      </c>
      <c r="B64" s="665"/>
      <c r="C64" s="666" t="s">
        <v>131</v>
      </c>
      <c r="D64" s="667"/>
      <c r="E64" s="668">
        <v>5</v>
      </c>
      <c r="F64" s="669"/>
      <c r="G64" s="1733"/>
      <c r="H64" s="671"/>
    </row>
    <row r="65" spans="1:8" ht="30" hidden="1" customHeight="1" outlineLevel="1">
      <c r="A65" s="684">
        <v>1</v>
      </c>
      <c r="B65" s="685"/>
      <c r="C65" s="686" t="s">
        <v>132</v>
      </c>
      <c r="D65" s="687"/>
      <c r="E65" s="688">
        <v>45</v>
      </c>
      <c r="F65" s="689"/>
      <c r="G65" s="698">
        <v>43145</v>
      </c>
      <c r="H65" s="671"/>
    </row>
    <row r="66" spans="1:8" ht="30" hidden="1" customHeight="1" outlineLevel="1">
      <c r="A66" s="684">
        <v>1</v>
      </c>
      <c r="B66" s="685"/>
      <c r="C66" s="686" t="s">
        <v>133</v>
      </c>
      <c r="D66" s="687"/>
      <c r="E66" s="688">
        <v>1</v>
      </c>
      <c r="F66" s="689"/>
      <c r="G66" s="698">
        <v>43146</v>
      </c>
      <c r="H66" s="671"/>
    </row>
    <row r="67" spans="1:8" ht="30" hidden="1" customHeight="1" outlineLevel="1">
      <c r="A67" s="699">
        <v>1</v>
      </c>
      <c r="B67" s="692"/>
      <c r="C67" s="693" t="s">
        <v>134</v>
      </c>
      <c r="D67" s="694"/>
      <c r="E67" s="695">
        <v>2.5</v>
      </c>
      <c r="F67" s="696"/>
      <c r="G67" s="1730">
        <v>43147</v>
      </c>
      <c r="H67" s="671"/>
    </row>
    <row r="68" spans="1:8" ht="30" hidden="1" customHeight="1" outlineLevel="1">
      <c r="A68" s="700">
        <v>2</v>
      </c>
      <c r="B68" s="665"/>
      <c r="C68" s="666" t="s">
        <v>135</v>
      </c>
      <c r="D68" s="667"/>
      <c r="E68" s="668">
        <v>4</v>
      </c>
      <c r="F68" s="669"/>
      <c r="G68" s="1732"/>
      <c r="H68" s="671"/>
    </row>
    <row r="69" spans="1:8" ht="30" hidden="1" customHeight="1" outlineLevel="1">
      <c r="A69" s="684">
        <v>1</v>
      </c>
      <c r="B69" s="685"/>
      <c r="C69" s="686" t="s">
        <v>136</v>
      </c>
      <c r="D69" s="687"/>
      <c r="E69" s="688">
        <v>2.5</v>
      </c>
      <c r="F69" s="689"/>
      <c r="G69" s="698">
        <v>43148</v>
      </c>
      <c r="H69" s="671"/>
    </row>
    <row r="70" spans="1:8" ht="30" hidden="1" customHeight="1" outlineLevel="1">
      <c r="A70" s="672">
        <v>1</v>
      </c>
      <c r="B70" s="673"/>
      <c r="C70" s="674" t="s">
        <v>137</v>
      </c>
      <c r="D70" s="675"/>
      <c r="E70" s="676">
        <v>11</v>
      </c>
      <c r="F70" s="677"/>
      <c r="G70" s="1730">
        <v>43151</v>
      </c>
      <c r="H70" s="671"/>
    </row>
    <row r="71" spans="1:8" ht="30" hidden="1" customHeight="1" outlineLevel="1">
      <c r="A71" s="672">
        <v>2</v>
      </c>
      <c r="B71" s="673"/>
      <c r="C71" s="674" t="s">
        <v>138</v>
      </c>
      <c r="D71" s="675"/>
      <c r="E71" s="676">
        <v>7</v>
      </c>
      <c r="F71" s="677"/>
      <c r="G71" s="1734"/>
      <c r="H71" s="671"/>
    </row>
    <row r="72" spans="1:8" ht="30" hidden="1" customHeight="1" outlineLevel="1">
      <c r="A72" s="672">
        <v>3</v>
      </c>
      <c r="B72" s="673"/>
      <c r="C72" s="674" t="s">
        <v>139</v>
      </c>
      <c r="D72" s="675"/>
      <c r="E72" s="676">
        <v>50</v>
      </c>
      <c r="F72" s="677"/>
      <c r="G72" s="1734"/>
      <c r="H72" s="671"/>
    </row>
    <row r="73" spans="1:8" ht="30" hidden="1" customHeight="1" outlineLevel="1">
      <c r="A73" s="672">
        <v>4</v>
      </c>
      <c r="B73" s="673"/>
      <c r="C73" s="674" t="s">
        <v>140</v>
      </c>
      <c r="D73" s="675"/>
      <c r="E73" s="676">
        <v>12.5</v>
      </c>
      <c r="F73" s="677"/>
      <c r="G73" s="1734"/>
      <c r="H73" s="671"/>
    </row>
    <row r="74" spans="1:8" ht="30" hidden="1" customHeight="1" outlineLevel="1">
      <c r="A74" s="672">
        <v>5</v>
      </c>
      <c r="B74" s="673"/>
      <c r="C74" s="674" t="s">
        <v>141</v>
      </c>
      <c r="D74" s="675"/>
      <c r="E74" s="676">
        <v>1</v>
      </c>
      <c r="F74" s="677"/>
      <c r="G74" s="1734"/>
      <c r="H74" s="671"/>
    </row>
    <row r="75" spans="1:8" ht="30" hidden="1" customHeight="1" outlineLevel="1">
      <c r="A75" s="672">
        <v>6</v>
      </c>
      <c r="B75" s="673"/>
      <c r="C75" s="674" t="s">
        <v>92</v>
      </c>
      <c r="D75" s="675"/>
      <c r="E75" s="676">
        <v>2.5</v>
      </c>
      <c r="F75" s="677"/>
      <c r="G75" s="1734"/>
      <c r="H75" s="671"/>
    </row>
    <row r="76" spans="1:8" ht="30" hidden="1" customHeight="1" outlineLevel="1">
      <c r="A76" s="672">
        <v>7</v>
      </c>
      <c r="B76" s="673"/>
      <c r="C76" s="674" t="s">
        <v>142</v>
      </c>
      <c r="D76" s="675"/>
      <c r="E76" s="676">
        <v>3.6</v>
      </c>
      <c r="F76" s="677"/>
      <c r="G76" s="1734"/>
      <c r="H76" s="671"/>
    </row>
    <row r="77" spans="1:8" ht="30" hidden="1" customHeight="1" outlineLevel="1">
      <c r="A77" s="672">
        <v>8</v>
      </c>
      <c r="B77" s="673"/>
      <c r="C77" s="674" t="s">
        <v>143</v>
      </c>
      <c r="D77" s="675"/>
      <c r="E77" s="676">
        <v>8</v>
      </c>
      <c r="F77" s="677"/>
      <c r="G77" s="1734"/>
      <c r="H77" s="671"/>
    </row>
    <row r="78" spans="1:8" ht="30" hidden="1" customHeight="1" outlineLevel="1">
      <c r="A78" s="672">
        <v>9</v>
      </c>
      <c r="B78" s="673"/>
      <c r="C78" s="674" t="s">
        <v>144</v>
      </c>
      <c r="D78" s="675"/>
      <c r="E78" s="676">
        <v>12.5</v>
      </c>
      <c r="F78" s="677"/>
      <c r="G78" s="1734"/>
      <c r="H78" s="671"/>
    </row>
    <row r="79" spans="1:8" ht="30" hidden="1" customHeight="1" outlineLevel="1">
      <c r="A79" s="672">
        <v>10</v>
      </c>
      <c r="B79" s="673"/>
      <c r="C79" s="674" t="s">
        <v>145</v>
      </c>
      <c r="D79" s="675"/>
      <c r="E79" s="676">
        <v>40</v>
      </c>
      <c r="F79" s="677"/>
      <c r="G79" s="1734"/>
      <c r="H79" s="671"/>
    </row>
    <row r="80" spans="1:8" ht="30" hidden="1" customHeight="1" outlineLevel="1">
      <c r="A80" s="672">
        <v>11</v>
      </c>
      <c r="B80" s="673"/>
      <c r="C80" s="674" t="s">
        <v>146</v>
      </c>
      <c r="D80" s="675"/>
      <c r="E80" s="676">
        <v>50</v>
      </c>
      <c r="F80" s="677"/>
      <c r="G80" s="1734"/>
      <c r="H80" s="671"/>
    </row>
    <row r="81" spans="1:8" ht="30" hidden="1" customHeight="1" outlineLevel="1">
      <c r="A81" s="672">
        <v>12</v>
      </c>
      <c r="B81" s="673"/>
      <c r="C81" s="674" t="s">
        <v>147</v>
      </c>
      <c r="D81" s="675"/>
      <c r="E81" s="676">
        <v>50</v>
      </c>
      <c r="F81" s="677"/>
      <c r="G81" s="1734"/>
      <c r="H81" s="671"/>
    </row>
    <row r="82" spans="1:8" ht="30" hidden="1" customHeight="1" outlineLevel="1">
      <c r="A82" s="672">
        <v>13</v>
      </c>
      <c r="B82" s="673"/>
      <c r="C82" s="674" t="s">
        <v>148</v>
      </c>
      <c r="D82" s="675"/>
      <c r="E82" s="676">
        <v>10.5</v>
      </c>
      <c r="F82" s="677"/>
      <c r="G82" s="1734"/>
      <c r="H82" s="671"/>
    </row>
    <row r="83" spans="1:8" ht="30" hidden="1" customHeight="1" outlineLevel="1">
      <c r="A83" s="672">
        <v>14</v>
      </c>
      <c r="B83" s="673"/>
      <c r="C83" s="674" t="s">
        <v>149</v>
      </c>
      <c r="D83" s="675"/>
      <c r="E83" s="676">
        <v>10</v>
      </c>
      <c r="F83" s="677"/>
      <c r="G83" s="1734"/>
      <c r="H83" s="671"/>
    </row>
    <row r="84" spans="1:8" ht="30" hidden="1" customHeight="1" outlineLevel="1">
      <c r="A84" s="672">
        <v>15</v>
      </c>
      <c r="B84" s="673"/>
      <c r="C84" s="674" t="s">
        <v>150</v>
      </c>
      <c r="D84" s="675"/>
      <c r="E84" s="676">
        <v>30</v>
      </c>
      <c r="F84" s="677"/>
      <c r="G84" s="1734"/>
      <c r="H84" s="671"/>
    </row>
    <row r="85" spans="1:8" ht="30" hidden="1" customHeight="1" outlineLevel="1">
      <c r="A85" s="672">
        <v>16</v>
      </c>
      <c r="B85" s="673"/>
      <c r="C85" s="674" t="s">
        <v>151</v>
      </c>
      <c r="D85" s="675"/>
      <c r="E85" s="676">
        <v>17.5</v>
      </c>
      <c r="F85" s="677"/>
      <c r="G85" s="1734"/>
      <c r="H85" s="671"/>
    </row>
    <row r="86" spans="1:8" ht="30" hidden="1" customHeight="1" outlineLevel="1">
      <c r="A86" s="672">
        <v>17</v>
      </c>
      <c r="B86" s="673"/>
      <c r="C86" s="674" t="s">
        <v>152</v>
      </c>
      <c r="D86" s="675"/>
      <c r="E86" s="676">
        <v>19.5</v>
      </c>
      <c r="F86" s="677"/>
      <c r="G86" s="1734"/>
      <c r="H86" s="671"/>
    </row>
    <row r="87" spans="1:8" ht="30" hidden="1" customHeight="1" outlineLevel="1">
      <c r="A87" s="672">
        <v>18</v>
      </c>
      <c r="B87" s="673"/>
      <c r="C87" s="674" t="s">
        <v>153</v>
      </c>
      <c r="D87" s="675"/>
      <c r="E87" s="676">
        <v>12.5</v>
      </c>
      <c r="F87" s="677"/>
      <c r="G87" s="1734"/>
      <c r="H87" s="671"/>
    </row>
    <row r="88" spans="1:8" ht="30" hidden="1" customHeight="1" outlineLevel="1">
      <c r="A88" s="672">
        <v>19</v>
      </c>
      <c r="B88" s="673"/>
      <c r="C88" s="674" t="s">
        <v>92</v>
      </c>
      <c r="D88" s="675"/>
      <c r="E88" s="676">
        <v>2.5</v>
      </c>
      <c r="F88" s="677"/>
      <c r="G88" s="1734"/>
      <c r="H88" s="671"/>
    </row>
    <row r="89" spans="1:8" ht="30" hidden="1" customHeight="1" outlineLevel="1">
      <c r="A89" s="672">
        <v>20</v>
      </c>
      <c r="B89" s="673"/>
      <c r="C89" s="674" t="s">
        <v>154</v>
      </c>
      <c r="D89" s="675"/>
      <c r="E89" s="676">
        <v>27.5</v>
      </c>
      <c r="F89" s="677"/>
      <c r="G89" s="1734"/>
      <c r="H89" s="671"/>
    </row>
    <row r="90" spans="1:8" ht="30" hidden="1" customHeight="1" outlineLevel="1">
      <c r="A90" s="672">
        <v>21</v>
      </c>
      <c r="B90" s="673"/>
      <c r="C90" s="674" t="s">
        <v>155</v>
      </c>
      <c r="D90" s="675"/>
      <c r="E90" s="676">
        <v>13.5</v>
      </c>
      <c r="F90" s="677"/>
      <c r="G90" s="1734"/>
      <c r="H90" s="671"/>
    </row>
    <row r="91" spans="1:8" ht="30" hidden="1" customHeight="1" outlineLevel="1">
      <c r="A91" s="672">
        <v>22</v>
      </c>
      <c r="B91" s="673"/>
      <c r="C91" s="674" t="s">
        <v>156</v>
      </c>
      <c r="D91" s="675"/>
      <c r="E91" s="676">
        <v>3</v>
      </c>
      <c r="F91" s="677"/>
      <c r="G91" s="1734"/>
      <c r="H91" s="671"/>
    </row>
    <row r="92" spans="1:8" ht="30" hidden="1" customHeight="1" outlineLevel="1">
      <c r="A92" s="672">
        <v>23</v>
      </c>
      <c r="B92" s="673"/>
      <c r="C92" s="674" t="s">
        <v>92</v>
      </c>
      <c r="D92" s="675"/>
      <c r="E92" s="676">
        <v>2.5</v>
      </c>
      <c r="F92" s="677"/>
      <c r="G92" s="1734"/>
      <c r="H92" s="671"/>
    </row>
    <row r="93" spans="1:8" ht="30" hidden="1" customHeight="1" outlineLevel="1">
      <c r="A93" s="672">
        <v>24</v>
      </c>
      <c r="B93" s="673"/>
      <c r="C93" s="674" t="s">
        <v>157</v>
      </c>
      <c r="D93" s="675"/>
      <c r="E93" s="676">
        <v>6</v>
      </c>
      <c r="F93" s="677"/>
      <c r="G93" s="1734"/>
      <c r="H93" s="671"/>
    </row>
    <row r="94" spans="1:8" ht="30" hidden="1" customHeight="1" outlineLevel="1">
      <c r="A94" s="672">
        <v>25</v>
      </c>
      <c r="B94" s="673"/>
      <c r="C94" s="674" t="s">
        <v>158</v>
      </c>
      <c r="D94" s="675"/>
      <c r="E94" s="676">
        <v>19.5</v>
      </c>
      <c r="F94" s="677"/>
      <c r="G94" s="1734"/>
      <c r="H94" s="671"/>
    </row>
    <row r="95" spans="1:8" ht="30" hidden="1" customHeight="1" outlineLevel="1">
      <c r="A95" s="672">
        <v>26</v>
      </c>
      <c r="B95" s="673"/>
      <c r="C95" s="674" t="s">
        <v>159</v>
      </c>
      <c r="D95" s="675"/>
      <c r="E95" s="676">
        <v>17.5</v>
      </c>
      <c r="F95" s="677"/>
      <c r="G95" s="1734"/>
      <c r="H95" s="671"/>
    </row>
    <row r="96" spans="1:8" ht="30" hidden="1" customHeight="1" outlineLevel="1">
      <c r="A96" s="672">
        <v>27</v>
      </c>
      <c r="B96" s="673"/>
      <c r="C96" s="674" t="s">
        <v>160</v>
      </c>
      <c r="D96" s="675"/>
      <c r="E96" s="676">
        <v>16.5</v>
      </c>
      <c r="F96" s="677"/>
      <c r="G96" s="1734"/>
      <c r="H96" s="671"/>
    </row>
    <row r="97" spans="1:9" ht="30" hidden="1" customHeight="1" outlineLevel="1">
      <c r="A97" s="672">
        <v>28</v>
      </c>
      <c r="B97" s="673"/>
      <c r="C97" s="674" t="s">
        <v>161</v>
      </c>
      <c r="D97" s="675"/>
      <c r="E97" s="676">
        <v>7</v>
      </c>
      <c r="F97" s="677"/>
      <c r="G97" s="1734"/>
      <c r="H97" s="671"/>
    </row>
    <row r="98" spans="1:9" ht="30" hidden="1" customHeight="1" outlineLevel="1">
      <c r="A98" s="672">
        <v>29</v>
      </c>
      <c r="B98" s="673"/>
      <c r="C98" s="674" t="s">
        <v>92</v>
      </c>
      <c r="D98" s="675"/>
      <c r="E98" s="676">
        <v>2.5</v>
      </c>
      <c r="F98" s="677"/>
      <c r="G98" s="1734"/>
      <c r="H98" s="671"/>
    </row>
    <row r="99" spans="1:9" ht="30" hidden="1" customHeight="1" outlineLevel="1">
      <c r="A99" s="672">
        <v>30</v>
      </c>
      <c r="B99" s="673"/>
      <c r="C99" s="674" t="s">
        <v>162</v>
      </c>
      <c r="D99" s="675"/>
      <c r="E99" s="676">
        <v>50</v>
      </c>
      <c r="F99" s="677"/>
      <c r="G99" s="1734"/>
      <c r="H99" s="671"/>
    </row>
    <row r="100" spans="1:9" ht="30" hidden="1" customHeight="1" outlineLevel="1">
      <c r="A100" s="672">
        <v>31</v>
      </c>
      <c r="B100" s="673"/>
      <c r="C100" s="674" t="s">
        <v>163</v>
      </c>
      <c r="D100" s="675"/>
      <c r="E100" s="676">
        <v>6</v>
      </c>
      <c r="F100" s="677"/>
      <c r="G100" s="1734"/>
      <c r="H100" s="671"/>
    </row>
    <row r="101" spans="1:9" ht="30" hidden="1" customHeight="1" outlineLevel="1">
      <c r="A101" s="672">
        <v>32</v>
      </c>
      <c r="B101" s="673"/>
      <c r="C101" s="674" t="s">
        <v>164</v>
      </c>
      <c r="D101" s="675"/>
      <c r="E101" s="676">
        <v>3.5</v>
      </c>
      <c r="F101" s="677"/>
      <c r="G101" s="1734"/>
      <c r="H101" s="671"/>
    </row>
    <row r="102" spans="1:9" ht="30" hidden="1" customHeight="1" outlineLevel="1">
      <c r="A102" s="672">
        <v>33</v>
      </c>
      <c r="B102" s="673"/>
      <c r="C102" s="674" t="s">
        <v>165</v>
      </c>
      <c r="D102" s="675"/>
      <c r="E102" s="676">
        <v>17.5</v>
      </c>
      <c r="F102" s="677"/>
      <c r="G102" s="1734"/>
      <c r="H102" s="671"/>
    </row>
    <row r="103" spans="1:9" ht="30" hidden="1" customHeight="1" outlineLevel="1">
      <c r="A103" s="678">
        <v>34</v>
      </c>
      <c r="B103" s="679"/>
      <c r="C103" s="680" t="s">
        <v>92</v>
      </c>
      <c r="D103" s="681"/>
      <c r="E103" s="682">
        <v>2.5</v>
      </c>
      <c r="F103" s="683"/>
      <c r="G103" s="1734"/>
      <c r="H103" s="671"/>
    </row>
    <row r="104" spans="1:9" hidden="1" outlineLevel="1">
      <c r="A104" s="701">
        <v>1</v>
      </c>
      <c r="B104" s="702"/>
      <c r="C104" s="703" t="s">
        <v>166</v>
      </c>
      <c r="D104" s="704"/>
      <c r="E104" s="705">
        <v>12</v>
      </c>
      <c r="F104" s="706"/>
      <c r="G104" s="707">
        <v>43153</v>
      </c>
      <c r="H104" s="671"/>
    </row>
    <row r="105" spans="1:9" hidden="1" outlineLevel="1">
      <c r="A105" s="701"/>
      <c r="B105" s="702"/>
      <c r="C105" s="703"/>
      <c r="D105" s="704"/>
      <c r="E105" s="705"/>
      <c r="F105" s="708"/>
      <c r="G105" s="709"/>
      <c r="H105" s="710"/>
    </row>
    <row r="106" spans="1:9" s="633" customFormat="1" collapsed="1">
      <c r="A106" s="711"/>
      <c r="B106" s="712" t="s">
        <v>167</v>
      </c>
      <c r="C106" s="712" t="s">
        <v>31</v>
      </c>
      <c r="D106" s="713"/>
      <c r="E106" s="714">
        <f>SUM(E6:E104)</f>
        <v>1465.7749999999999</v>
      </c>
      <c r="F106" s="715"/>
      <c r="G106" s="716"/>
      <c r="H106" s="717">
        <f>E106*$H$3</f>
        <v>33273092.499999996</v>
      </c>
      <c r="I106" s="790"/>
    </row>
    <row r="107" spans="1:9" s="634" customFormat="1" ht="15" hidden="1" outlineLevel="1">
      <c r="A107" s="718">
        <v>1</v>
      </c>
      <c r="B107" s="719"/>
      <c r="C107" s="720" t="s">
        <v>168</v>
      </c>
      <c r="D107" s="675"/>
      <c r="E107" s="721">
        <v>7.5</v>
      </c>
      <c r="F107" s="722"/>
      <c r="G107" s="1735">
        <v>43161</v>
      </c>
      <c r="H107" s="723"/>
    </row>
    <row r="108" spans="1:9" s="634" customFormat="1" ht="15" hidden="1" outlineLevel="1">
      <c r="A108" s="724">
        <v>2</v>
      </c>
      <c r="B108" s="725"/>
      <c r="C108" s="726" t="s">
        <v>169</v>
      </c>
      <c r="D108" s="667"/>
      <c r="E108" s="727">
        <v>23</v>
      </c>
      <c r="F108" s="728"/>
      <c r="G108" s="1736"/>
      <c r="H108" s="729"/>
    </row>
    <row r="109" spans="1:9" s="635" customFormat="1" ht="15" hidden="1" outlineLevel="1">
      <c r="A109" s="730">
        <v>1</v>
      </c>
      <c r="B109" s="731"/>
      <c r="C109" s="732" t="s">
        <v>170</v>
      </c>
      <c r="D109" s="733"/>
      <c r="E109" s="734">
        <v>50</v>
      </c>
      <c r="F109" s="735"/>
      <c r="G109" s="1737">
        <v>43164</v>
      </c>
      <c r="H109" s="737"/>
      <c r="I109" s="791"/>
    </row>
    <row r="110" spans="1:9" s="635" customFormat="1" ht="15" hidden="1" outlineLevel="1">
      <c r="A110" s="738">
        <v>2</v>
      </c>
      <c r="B110" s="739"/>
      <c r="C110" s="740" t="s">
        <v>171</v>
      </c>
      <c r="D110" s="741"/>
      <c r="E110" s="742">
        <v>22.5</v>
      </c>
      <c r="F110" s="743"/>
      <c r="G110" s="1735"/>
      <c r="H110" s="744"/>
      <c r="I110" s="791"/>
    </row>
    <row r="111" spans="1:9" s="635" customFormat="1" ht="15" hidden="1" outlineLevel="1">
      <c r="A111" s="738">
        <v>3</v>
      </c>
      <c r="B111" s="739"/>
      <c r="C111" s="740" t="s">
        <v>172</v>
      </c>
      <c r="D111" s="741"/>
      <c r="E111" s="742">
        <v>11</v>
      </c>
      <c r="F111" s="743"/>
      <c r="G111" s="1735"/>
      <c r="H111" s="744"/>
      <c r="I111" s="791"/>
    </row>
    <row r="112" spans="1:9" s="635" customFormat="1" ht="15" hidden="1" outlineLevel="1">
      <c r="A112" s="738">
        <v>4</v>
      </c>
      <c r="B112" s="739"/>
      <c r="C112" s="740" t="s">
        <v>173</v>
      </c>
      <c r="D112" s="741"/>
      <c r="E112" s="742">
        <v>1</v>
      </c>
      <c r="F112" s="743"/>
      <c r="G112" s="1735"/>
      <c r="H112" s="744"/>
      <c r="I112" s="791"/>
    </row>
    <row r="113" spans="1:9" s="635" customFormat="1" ht="15" hidden="1" outlineLevel="1">
      <c r="A113" s="738">
        <v>5</v>
      </c>
      <c r="B113" s="739"/>
      <c r="C113" s="740" t="s">
        <v>174</v>
      </c>
      <c r="D113" s="741"/>
      <c r="E113" s="742">
        <v>6</v>
      </c>
      <c r="F113" s="743"/>
      <c r="G113" s="1735"/>
      <c r="H113" s="744"/>
      <c r="I113" s="791"/>
    </row>
    <row r="114" spans="1:9" s="635" customFormat="1" ht="15" hidden="1" outlineLevel="1">
      <c r="A114" s="738">
        <v>6</v>
      </c>
      <c r="B114" s="739"/>
      <c r="C114" s="740" t="s">
        <v>175</v>
      </c>
      <c r="D114" s="741"/>
      <c r="E114" s="742">
        <v>10.5</v>
      </c>
      <c r="F114" s="743"/>
      <c r="G114" s="1735"/>
      <c r="H114" s="744"/>
      <c r="I114" s="791"/>
    </row>
    <row r="115" spans="1:9" s="635" customFormat="1" ht="15" hidden="1" outlineLevel="1">
      <c r="A115" s="738">
        <v>7</v>
      </c>
      <c r="B115" s="739"/>
      <c r="C115" s="740" t="s">
        <v>176</v>
      </c>
      <c r="D115" s="741"/>
      <c r="E115" s="742">
        <v>7</v>
      </c>
      <c r="F115" s="743"/>
      <c r="G115" s="1735"/>
      <c r="H115" s="744"/>
      <c r="I115" s="791"/>
    </row>
    <row r="116" spans="1:9" s="635" customFormat="1" ht="15" hidden="1" outlineLevel="1">
      <c r="A116" s="738">
        <v>8</v>
      </c>
      <c r="B116" s="739"/>
      <c r="C116" s="740" t="s">
        <v>177</v>
      </c>
      <c r="D116" s="741"/>
      <c r="E116" s="742">
        <v>2.5</v>
      </c>
      <c r="F116" s="743"/>
      <c r="G116" s="1735"/>
      <c r="H116" s="745"/>
      <c r="I116" s="791"/>
    </row>
    <row r="117" spans="1:9" s="636" customFormat="1" ht="15" hidden="1" outlineLevel="1">
      <c r="A117" s="746">
        <v>9</v>
      </c>
      <c r="B117" s="747"/>
      <c r="C117" s="748" t="s">
        <v>178</v>
      </c>
      <c r="D117" s="749"/>
      <c r="E117" s="750">
        <v>14</v>
      </c>
      <c r="F117" s="751"/>
      <c r="G117" s="1738"/>
      <c r="H117" s="752"/>
      <c r="I117" s="792"/>
    </row>
    <row r="118" spans="1:9" s="634" customFormat="1" ht="15" hidden="1" outlineLevel="1">
      <c r="A118" s="753">
        <v>1</v>
      </c>
      <c r="B118" s="754"/>
      <c r="C118" s="755" t="s">
        <v>179</v>
      </c>
      <c r="D118" s="756"/>
      <c r="E118" s="757">
        <v>10</v>
      </c>
      <c r="F118" s="758"/>
      <c r="G118" s="1735">
        <v>43169</v>
      </c>
      <c r="H118" s="759"/>
      <c r="I118" s="793"/>
    </row>
    <row r="119" spans="1:9" s="634" customFormat="1" ht="15" hidden="1" outlineLevel="1">
      <c r="A119" s="753">
        <v>2</v>
      </c>
      <c r="B119" s="760"/>
      <c r="C119" s="740" t="s">
        <v>180</v>
      </c>
      <c r="D119" s="741"/>
      <c r="E119" s="742">
        <v>15</v>
      </c>
      <c r="F119" s="743"/>
      <c r="G119" s="1735"/>
      <c r="H119" s="745"/>
      <c r="I119" s="793"/>
    </row>
    <row r="120" spans="1:9" s="634" customFormat="1" ht="15" hidden="1" outlineLevel="1">
      <c r="A120" s="753">
        <v>3</v>
      </c>
      <c r="B120" s="760"/>
      <c r="C120" s="740" t="s">
        <v>181</v>
      </c>
      <c r="D120" s="741"/>
      <c r="E120" s="742">
        <v>5</v>
      </c>
      <c r="F120" s="743"/>
      <c r="G120" s="1735"/>
      <c r="H120" s="745"/>
      <c r="I120" s="793"/>
    </row>
    <row r="121" spans="1:9" s="634" customFormat="1" ht="15" hidden="1" outlineLevel="1">
      <c r="A121" s="724">
        <v>4</v>
      </c>
      <c r="B121" s="761"/>
      <c r="C121" s="762" t="s">
        <v>182</v>
      </c>
      <c r="D121" s="763"/>
      <c r="E121" s="764">
        <v>5</v>
      </c>
      <c r="F121" s="765"/>
      <c r="G121" s="1735"/>
      <c r="H121" s="766"/>
      <c r="I121" s="793"/>
    </row>
    <row r="122" spans="1:9" s="636" customFormat="1" ht="15" hidden="1" outlineLevel="1">
      <c r="A122" s="767">
        <v>1</v>
      </c>
      <c r="B122" s="768"/>
      <c r="C122" s="732" t="s">
        <v>183</v>
      </c>
      <c r="D122" s="733"/>
      <c r="E122" s="734">
        <v>1</v>
      </c>
      <c r="F122" s="735"/>
      <c r="G122" s="1737">
        <v>43171</v>
      </c>
      <c r="H122" s="769"/>
      <c r="I122" s="792"/>
    </row>
    <row r="123" spans="1:9" s="636" customFormat="1" ht="15" hidden="1" outlineLevel="1">
      <c r="A123" s="770">
        <v>2</v>
      </c>
      <c r="B123" s="761"/>
      <c r="C123" s="762" t="s">
        <v>184</v>
      </c>
      <c r="D123" s="763"/>
      <c r="E123" s="764">
        <v>5</v>
      </c>
      <c r="F123" s="765"/>
      <c r="G123" s="1735"/>
      <c r="H123" s="766"/>
      <c r="I123" s="792"/>
    </row>
    <row r="124" spans="1:9" s="636" customFormat="1" hidden="1" outlineLevel="1">
      <c r="A124" s="771">
        <v>1</v>
      </c>
      <c r="B124" s="772"/>
      <c r="C124" s="773" t="s">
        <v>185</v>
      </c>
      <c r="D124" s="687"/>
      <c r="E124" s="774">
        <v>20</v>
      </c>
      <c r="F124" s="775"/>
      <c r="G124" s="776">
        <v>43173</v>
      </c>
      <c r="H124" s="777"/>
      <c r="I124" s="792"/>
    </row>
    <row r="125" spans="1:9" s="634" customFormat="1" hidden="1" outlineLevel="1">
      <c r="A125" s="778">
        <v>1</v>
      </c>
      <c r="B125" s="779"/>
      <c r="C125" s="780" t="s">
        <v>186</v>
      </c>
      <c r="D125" s="704"/>
      <c r="E125" s="781">
        <v>4.5</v>
      </c>
      <c r="F125" s="708"/>
      <c r="G125" s="736">
        <v>43174</v>
      </c>
      <c r="H125" s="782"/>
    </row>
    <row r="126" spans="1:9" s="636" customFormat="1" hidden="1" outlineLevel="1">
      <c r="A126" s="783">
        <v>1</v>
      </c>
      <c r="B126" s="784"/>
      <c r="C126" s="785" t="s">
        <v>187</v>
      </c>
      <c r="D126" s="786"/>
      <c r="E126" s="787">
        <v>18</v>
      </c>
      <c r="F126" s="788"/>
      <c r="G126" s="736">
        <v>43175</v>
      </c>
      <c r="H126" s="782"/>
    </row>
    <row r="127" spans="1:9" s="636" customFormat="1" ht="15" hidden="1" outlineLevel="1">
      <c r="A127" s="767">
        <v>1</v>
      </c>
      <c r="B127" s="768"/>
      <c r="C127" s="732" t="s">
        <v>188</v>
      </c>
      <c r="D127" s="733"/>
      <c r="E127" s="734">
        <v>25</v>
      </c>
      <c r="F127" s="735"/>
      <c r="G127" s="1737">
        <v>43176</v>
      </c>
      <c r="H127" s="769"/>
    </row>
    <row r="128" spans="1:9" s="636" customFormat="1" ht="15" hidden="1" outlineLevel="1">
      <c r="A128" s="770">
        <v>2</v>
      </c>
      <c r="B128" s="789"/>
      <c r="C128" s="748" t="s">
        <v>189</v>
      </c>
      <c r="D128" s="749"/>
      <c r="E128" s="750">
        <v>50</v>
      </c>
      <c r="F128" s="751"/>
      <c r="G128" s="1738"/>
      <c r="H128" s="752"/>
    </row>
    <row r="129" spans="1:8" s="634" customFormat="1" ht="15" hidden="1" outlineLevel="1">
      <c r="A129" s="794">
        <v>1</v>
      </c>
      <c r="B129" s="795"/>
      <c r="C129" s="796" t="s">
        <v>190</v>
      </c>
      <c r="D129" s="797"/>
      <c r="E129" s="734">
        <v>5</v>
      </c>
      <c r="F129" s="735"/>
      <c r="G129" s="1737">
        <v>43178</v>
      </c>
      <c r="H129" s="723"/>
    </row>
    <row r="130" spans="1:8" s="634" customFormat="1" ht="15" hidden="1" outlineLevel="1">
      <c r="A130" s="798">
        <v>2</v>
      </c>
      <c r="B130" s="799"/>
      <c r="C130" s="800" t="s">
        <v>190</v>
      </c>
      <c r="D130" s="801"/>
      <c r="E130" s="742">
        <v>40</v>
      </c>
      <c r="F130" s="743"/>
      <c r="G130" s="1735"/>
      <c r="H130" s="723"/>
    </row>
    <row r="131" spans="1:8" s="634" customFormat="1" ht="15" hidden="1" outlineLevel="1">
      <c r="A131" s="798">
        <v>3</v>
      </c>
      <c r="B131" s="799"/>
      <c r="C131" s="800" t="s">
        <v>190</v>
      </c>
      <c r="D131" s="801"/>
      <c r="E131" s="742">
        <v>6</v>
      </c>
      <c r="F131" s="743"/>
      <c r="G131" s="1735"/>
      <c r="H131" s="723"/>
    </row>
    <row r="132" spans="1:8" s="634" customFormat="1" ht="15" hidden="1" outlineLevel="1">
      <c r="A132" s="798">
        <v>4</v>
      </c>
      <c r="B132" s="799"/>
      <c r="C132" s="800" t="s">
        <v>92</v>
      </c>
      <c r="D132" s="801"/>
      <c r="E132" s="742">
        <v>5</v>
      </c>
      <c r="F132" s="743"/>
      <c r="G132" s="1735"/>
      <c r="H132" s="723"/>
    </row>
    <row r="133" spans="1:8" s="634" customFormat="1" ht="15" hidden="1" outlineLevel="1">
      <c r="A133" s="798">
        <v>5</v>
      </c>
      <c r="B133" s="799"/>
      <c r="C133" s="800" t="s">
        <v>191</v>
      </c>
      <c r="D133" s="801"/>
      <c r="E133" s="742">
        <v>16.5</v>
      </c>
      <c r="F133" s="743"/>
      <c r="G133" s="1735"/>
      <c r="H133" s="723"/>
    </row>
    <row r="134" spans="1:8" s="634" customFormat="1" ht="15" hidden="1" outlineLevel="1">
      <c r="A134" s="798">
        <v>6</v>
      </c>
      <c r="B134" s="799"/>
      <c r="C134" s="800" t="s">
        <v>192</v>
      </c>
      <c r="D134" s="801"/>
      <c r="E134" s="742">
        <v>22.5</v>
      </c>
      <c r="F134" s="743"/>
      <c r="G134" s="1735"/>
      <c r="H134" s="723"/>
    </row>
    <row r="135" spans="1:8" s="634" customFormat="1" ht="15" hidden="1" outlineLevel="1">
      <c r="A135" s="798">
        <v>7</v>
      </c>
      <c r="B135" s="799"/>
      <c r="C135" s="800" t="s">
        <v>193</v>
      </c>
      <c r="D135" s="801"/>
      <c r="E135" s="742">
        <v>12.5</v>
      </c>
      <c r="F135" s="743"/>
      <c r="G135" s="1735"/>
      <c r="H135" s="723"/>
    </row>
    <row r="136" spans="1:8" s="634" customFormat="1" ht="15" hidden="1" outlineLevel="1">
      <c r="A136" s="798">
        <v>8</v>
      </c>
      <c r="B136" s="799"/>
      <c r="C136" s="800" t="s">
        <v>194</v>
      </c>
      <c r="D136" s="801"/>
      <c r="E136" s="742">
        <v>6</v>
      </c>
      <c r="F136" s="743"/>
      <c r="G136" s="1735"/>
      <c r="H136" s="723"/>
    </row>
    <row r="137" spans="1:8" s="634" customFormat="1" ht="15" hidden="1" outlineLevel="1">
      <c r="A137" s="798">
        <v>9</v>
      </c>
      <c r="B137" s="799"/>
      <c r="C137" s="800" t="s">
        <v>92</v>
      </c>
      <c r="D137" s="801"/>
      <c r="E137" s="742">
        <v>2.5</v>
      </c>
      <c r="F137" s="743"/>
      <c r="G137" s="1735"/>
      <c r="H137" s="723"/>
    </row>
    <row r="138" spans="1:8" s="634" customFormat="1" ht="15" hidden="1" outlineLevel="1">
      <c r="A138" s="798">
        <v>10</v>
      </c>
      <c r="B138" s="799"/>
      <c r="C138" s="800" t="s">
        <v>195</v>
      </c>
      <c r="D138" s="801"/>
      <c r="E138" s="742">
        <v>37.5</v>
      </c>
      <c r="F138" s="743"/>
      <c r="G138" s="1735"/>
      <c r="H138" s="723"/>
    </row>
    <row r="139" spans="1:8" s="634" customFormat="1" ht="15" hidden="1" outlineLevel="1">
      <c r="A139" s="798">
        <v>11</v>
      </c>
      <c r="B139" s="799"/>
      <c r="C139" s="800" t="s">
        <v>196</v>
      </c>
      <c r="D139" s="801"/>
      <c r="E139" s="742">
        <v>70</v>
      </c>
      <c r="F139" s="743"/>
      <c r="G139" s="1735"/>
      <c r="H139" s="723"/>
    </row>
    <row r="140" spans="1:8" s="634" customFormat="1" ht="15" hidden="1" outlineLevel="1">
      <c r="A140" s="798">
        <v>12</v>
      </c>
      <c r="B140" s="799"/>
      <c r="C140" s="800" t="s">
        <v>197</v>
      </c>
      <c r="D140" s="801"/>
      <c r="E140" s="742">
        <v>7</v>
      </c>
      <c r="F140" s="743"/>
      <c r="G140" s="1735"/>
      <c r="H140" s="723"/>
    </row>
    <row r="141" spans="1:8" s="634" customFormat="1" ht="15" hidden="1" outlineLevel="1">
      <c r="A141" s="798">
        <v>13</v>
      </c>
      <c r="B141" s="799"/>
      <c r="C141" s="800" t="s">
        <v>198</v>
      </c>
      <c r="D141" s="801"/>
      <c r="E141" s="742">
        <v>15</v>
      </c>
      <c r="F141" s="743"/>
      <c r="G141" s="1735"/>
      <c r="H141" s="723"/>
    </row>
    <row r="142" spans="1:8" s="634" customFormat="1" ht="15" hidden="1" outlineLevel="1">
      <c r="A142" s="798">
        <v>14</v>
      </c>
      <c r="B142" s="799"/>
      <c r="C142" s="800" t="s">
        <v>199</v>
      </c>
      <c r="D142" s="801"/>
      <c r="E142" s="742">
        <v>19.5</v>
      </c>
      <c r="F142" s="743"/>
      <c r="G142" s="1735"/>
      <c r="H142" s="723"/>
    </row>
    <row r="143" spans="1:8" s="634" customFormat="1" ht="15" hidden="1" outlineLevel="1">
      <c r="A143" s="798">
        <v>15</v>
      </c>
      <c r="B143" s="799"/>
      <c r="C143" s="800" t="s">
        <v>92</v>
      </c>
      <c r="D143" s="801"/>
      <c r="E143" s="742">
        <v>2.5</v>
      </c>
      <c r="F143" s="743"/>
      <c r="G143" s="1735"/>
      <c r="H143" s="723"/>
    </row>
    <row r="144" spans="1:8" s="634" customFormat="1" ht="15" hidden="1" outlineLevel="1">
      <c r="A144" s="798">
        <v>16</v>
      </c>
      <c r="B144" s="799"/>
      <c r="C144" s="800" t="s">
        <v>200</v>
      </c>
      <c r="D144" s="801"/>
      <c r="E144" s="742">
        <v>5</v>
      </c>
      <c r="F144" s="743"/>
      <c r="G144" s="1735"/>
      <c r="H144" s="723"/>
    </row>
    <row r="145" spans="1:8" s="634" customFormat="1" ht="15" hidden="1" outlineLevel="1">
      <c r="A145" s="798">
        <v>17</v>
      </c>
      <c r="B145" s="799"/>
      <c r="C145" s="800" t="s">
        <v>201</v>
      </c>
      <c r="D145" s="801"/>
      <c r="E145" s="742">
        <v>35</v>
      </c>
      <c r="F145" s="743"/>
      <c r="G145" s="1735"/>
      <c r="H145" s="723"/>
    </row>
    <row r="146" spans="1:8" s="634" customFormat="1" ht="15" hidden="1" outlineLevel="1">
      <c r="A146" s="798">
        <v>18</v>
      </c>
      <c r="B146" s="799"/>
      <c r="C146" s="800" t="s">
        <v>202</v>
      </c>
      <c r="D146" s="801"/>
      <c r="E146" s="742">
        <v>5</v>
      </c>
      <c r="F146" s="743"/>
      <c r="G146" s="1735"/>
      <c r="H146" s="723"/>
    </row>
    <row r="147" spans="1:8" s="634" customFormat="1" ht="15" hidden="1" outlineLevel="1">
      <c r="A147" s="798">
        <v>19</v>
      </c>
      <c r="B147" s="799"/>
      <c r="C147" s="800" t="s">
        <v>203</v>
      </c>
      <c r="D147" s="801"/>
      <c r="E147" s="742">
        <v>2.5</v>
      </c>
      <c r="F147" s="743"/>
      <c r="G147" s="1735"/>
      <c r="H147" s="723"/>
    </row>
    <row r="148" spans="1:8" s="634" customFormat="1" ht="15" hidden="1" outlineLevel="1">
      <c r="A148" s="798">
        <v>20</v>
      </c>
      <c r="B148" s="799"/>
      <c r="C148" s="800" t="s">
        <v>204</v>
      </c>
      <c r="D148" s="801"/>
      <c r="E148" s="742">
        <v>16.5</v>
      </c>
      <c r="F148" s="743"/>
      <c r="G148" s="1735"/>
      <c r="H148" s="723"/>
    </row>
    <row r="149" spans="1:8" s="634" customFormat="1" ht="15" hidden="1" outlineLevel="1">
      <c r="A149" s="798">
        <v>21</v>
      </c>
      <c r="B149" s="799"/>
      <c r="C149" s="800" t="s">
        <v>205</v>
      </c>
      <c r="D149" s="801"/>
      <c r="E149" s="742">
        <v>13.5</v>
      </c>
      <c r="F149" s="743"/>
      <c r="G149" s="1735"/>
      <c r="H149" s="723"/>
    </row>
    <row r="150" spans="1:8" s="634" customFormat="1" ht="15" hidden="1" outlineLevel="1">
      <c r="A150" s="798">
        <v>22</v>
      </c>
      <c r="B150" s="799"/>
      <c r="C150" s="800" t="s">
        <v>206</v>
      </c>
      <c r="D150" s="801"/>
      <c r="E150" s="742">
        <v>2.5</v>
      </c>
      <c r="F150" s="743"/>
      <c r="G150" s="1735"/>
      <c r="H150" s="723"/>
    </row>
    <row r="151" spans="1:8" s="634" customFormat="1" ht="15" hidden="1" outlineLevel="1">
      <c r="A151" s="798">
        <v>23</v>
      </c>
      <c r="B151" s="799"/>
      <c r="C151" s="800" t="s">
        <v>207</v>
      </c>
      <c r="D151" s="801"/>
      <c r="E151" s="742">
        <v>22.5</v>
      </c>
      <c r="F151" s="743"/>
      <c r="G151" s="1735"/>
      <c r="H151" s="723"/>
    </row>
    <row r="152" spans="1:8" s="634" customFormat="1" ht="15" hidden="1" outlineLevel="1">
      <c r="A152" s="798">
        <v>24</v>
      </c>
      <c r="B152" s="799"/>
      <c r="C152" s="800" t="s">
        <v>208</v>
      </c>
      <c r="D152" s="801"/>
      <c r="E152" s="742">
        <v>22</v>
      </c>
      <c r="F152" s="743"/>
      <c r="G152" s="1735"/>
      <c r="H152" s="723"/>
    </row>
    <row r="153" spans="1:8" s="634" customFormat="1" ht="15" hidden="1" outlineLevel="1">
      <c r="A153" s="798">
        <v>25</v>
      </c>
      <c r="B153" s="799"/>
      <c r="C153" s="800" t="s">
        <v>209</v>
      </c>
      <c r="D153" s="801"/>
      <c r="E153" s="742">
        <v>15</v>
      </c>
      <c r="F153" s="743"/>
      <c r="G153" s="1735"/>
      <c r="H153" s="723"/>
    </row>
    <row r="154" spans="1:8" s="634" customFormat="1" ht="15" hidden="1" outlineLevel="1">
      <c r="A154" s="802">
        <v>26</v>
      </c>
      <c r="B154" s="803"/>
      <c r="C154" s="804" t="s">
        <v>92</v>
      </c>
      <c r="D154" s="805"/>
      <c r="E154" s="750">
        <v>2.5</v>
      </c>
      <c r="F154" s="751"/>
      <c r="G154" s="1739"/>
      <c r="H154" s="729"/>
    </row>
    <row r="155" spans="1:8" s="636" customFormat="1" ht="15" hidden="1" outlineLevel="1">
      <c r="A155" s="753">
        <v>1</v>
      </c>
      <c r="B155" s="754"/>
      <c r="C155" s="755" t="s">
        <v>210</v>
      </c>
      <c r="D155" s="756"/>
      <c r="E155" s="757">
        <v>4.5</v>
      </c>
      <c r="F155" s="758"/>
      <c r="G155" s="1735">
        <v>43179</v>
      </c>
      <c r="H155" s="759"/>
    </row>
    <row r="156" spans="1:8" s="636" customFormat="1" ht="15" hidden="1" outlineLevel="1">
      <c r="A156" s="770">
        <v>2</v>
      </c>
      <c r="B156" s="761"/>
      <c r="C156" s="762" t="s">
        <v>169</v>
      </c>
      <c r="D156" s="763"/>
      <c r="E156" s="764">
        <v>4</v>
      </c>
      <c r="F156" s="765"/>
      <c r="G156" s="1740"/>
      <c r="H156" s="766"/>
    </row>
    <row r="157" spans="1:8" s="636" customFormat="1" ht="15" hidden="1" outlineLevel="1">
      <c r="A157" s="767">
        <v>1</v>
      </c>
      <c r="B157" s="768"/>
      <c r="C157" s="732" t="s">
        <v>210</v>
      </c>
      <c r="D157" s="733"/>
      <c r="E157" s="734">
        <v>4.5</v>
      </c>
      <c r="F157" s="735"/>
      <c r="G157" s="1737">
        <v>43180</v>
      </c>
      <c r="H157" s="769"/>
    </row>
    <row r="158" spans="1:8" s="636" customFormat="1" ht="15" hidden="1" outlineLevel="1">
      <c r="A158" s="806">
        <v>2</v>
      </c>
      <c r="B158" s="789"/>
      <c r="C158" s="748" t="s">
        <v>211</v>
      </c>
      <c r="D158" s="749"/>
      <c r="E158" s="750">
        <v>10</v>
      </c>
      <c r="F158" s="751"/>
      <c r="G158" s="1738"/>
      <c r="H158" s="752"/>
    </row>
    <row r="159" spans="1:8" s="634" customFormat="1" ht="15" hidden="1" outlineLevel="1">
      <c r="A159" s="807">
        <v>1</v>
      </c>
      <c r="B159" s="808"/>
      <c r="C159" s="809" t="s">
        <v>212</v>
      </c>
      <c r="D159" s="694"/>
      <c r="E159" s="810">
        <v>0.75</v>
      </c>
      <c r="F159" s="811"/>
      <c r="G159" s="1737">
        <v>43182</v>
      </c>
      <c r="H159" s="782"/>
    </row>
    <row r="160" spans="1:8" s="634" customFormat="1" ht="15" hidden="1" outlineLevel="1">
      <c r="A160" s="718">
        <v>2</v>
      </c>
      <c r="B160" s="719"/>
      <c r="C160" s="720" t="s">
        <v>213</v>
      </c>
      <c r="D160" s="675"/>
      <c r="E160" s="721">
        <v>0.625</v>
      </c>
      <c r="F160" s="722"/>
      <c r="G160" s="1740"/>
      <c r="H160" s="723"/>
    </row>
    <row r="161" spans="1:14" s="634" customFormat="1" ht="15" hidden="1" outlineLevel="1">
      <c r="A161" s="812">
        <v>3</v>
      </c>
      <c r="B161" s="725"/>
      <c r="C161" s="726" t="s">
        <v>214</v>
      </c>
      <c r="D161" s="667"/>
      <c r="E161" s="727">
        <v>1.25</v>
      </c>
      <c r="F161" s="728"/>
      <c r="G161" s="1736"/>
      <c r="H161" s="729"/>
    </row>
    <row r="162" spans="1:14" s="634" customFormat="1" ht="15" hidden="1" outlineLevel="1">
      <c r="A162" s="807">
        <v>1</v>
      </c>
      <c r="B162" s="808"/>
      <c r="C162" s="809" t="s">
        <v>215</v>
      </c>
      <c r="D162" s="694"/>
      <c r="E162" s="810">
        <v>0.38</v>
      </c>
      <c r="F162" s="811"/>
      <c r="G162" s="1741">
        <v>43186</v>
      </c>
      <c r="H162" s="782"/>
    </row>
    <row r="163" spans="1:14" s="634" customFormat="1" ht="15" hidden="1" outlineLevel="1">
      <c r="A163" s="718">
        <v>2</v>
      </c>
      <c r="B163" s="719"/>
      <c r="C163" s="720" t="s">
        <v>216</v>
      </c>
      <c r="D163" s="675"/>
      <c r="E163" s="721">
        <v>0.25</v>
      </c>
      <c r="F163" s="722"/>
      <c r="G163" s="1742"/>
      <c r="H163" s="723"/>
    </row>
    <row r="164" spans="1:14" s="634" customFormat="1" ht="15" hidden="1" outlineLevel="1">
      <c r="A164" s="718">
        <v>3</v>
      </c>
      <c r="B164" s="719"/>
      <c r="C164" s="720" t="s">
        <v>217</v>
      </c>
      <c r="D164" s="675"/>
      <c r="E164" s="721">
        <v>20</v>
      </c>
      <c r="F164" s="722"/>
      <c r="G164" s="1742"/>
      <c r="H164" s="723"/>
    </row>
    <row r="165" spans="1:14" s="634" customFormat="1" ht="15" hidden="1" outlineLevel="1">
      <c r="A165" s="718">
        <v>4</v>
      </c>
      <c r="B165" s="719"/>
      <c r="C165" s="720" t="s">
        <v>218</v>
      </c>
      <c r="D165" s="675"/>
      <c r="E165" s="721">
        <v>0.5</v>
      </c>
      <c r="F165" s="722"/>
      <c r="G165" s="1742"/>
      <c r="H165" s="723"/>
    </row>
    <row r="166" spans="1:14" s="634" customFormat="1" ht="15" hidden="1" outlineLevel="1">
      <c r="A166" s="718">
        <v>5</v>
      </c>
      <c r="B166" s="719"/>
      <c r="C166" s="720" t="s">
        <v>219</v>
      </c>
      <c r="D166" s="675"/>
      <c r="E166" s="721">
        <v>1</v>
      </c>
      <c r="F166" s="722"/>
      <c r="G166" s="1742"/>
      <c r="H166" s="723"/>
    </row>
    <row r="167" spans="1:14" s="634" customFormat="1" ht="15" hidden="1" outlineLevel="1">
      <c r="A167" s="718">
        <v>6</v>
      </c>
      <c r="B167" s="719"/>
      <c r="C167" s="720" t="s">
        <v>220</v>
      </c>
      <c r="D167" s="675"/>
      <c r="E167" s="721">
        <v>2</v>
      </c>
      <c r="F167" s="722"/>
      <c r="G167" s="1742"/>
      <c r="H167" s="723"/>
    </row>
    <row r="168" spans="1:14" s="634" customFormat="1" ht="15" hidden="1" outlineLevel="1">
      <c r="A168" s="812">
        <v>7</v>
      </c>
      <c r="B168" s="725"/>
      <c r="C168" s="726" t="s">
        <v>221</v>
      </c>
      <c r="D168" s="667"/>
      <c r="E168" s="727">
        <v>2.2999999999999998</v>
      </c>
      <c r="F168" s="728"/>
      <c r="G168" s="1743"/>
      <c r="H168" s="729"/>
    </row>
    <row r="169" spans="1:14" s="634" customFormat="1" ht="19.5" hidden="1" outlineLevel="1">
      <c r="A169" s="778">
        <v>1</v>
      </c>
      <c r="B169" s="779"/>
      <c r="C169" s="780" t="s">
        <v>222</v>
      </c>
      <c r="D169" s="704"/>
      <c r="E169" s="781">
        <v>2</v>
      </c>
      <c r="F169" s="708"/>
      <c r="G169" s="1741">
        <v>43187</v>
      </c>
      <c r="H169" s="782"/>
      <c r="J169" s="821">
        <v>21.3</v>
      </c>
      <c r="K169" s="822">
        <v>40095.171979166698</v>
      </c>
      <c r="L169" s="823"/>
      <c r="M169" s="824"/>
      <c r="N169" s="825">
        <f>K169*$H$3</f>
        <v>910160403.92708409</v>
      </c>
    </row>
    <row r="170" spans="1:14" s="634" customFormat="1" hidden="1" outlineLevel="1">
      <c r="A170" s="724">
        <v>2</v>
      </c>
      <c r="B170" s="813"/>
      <c r="C170" s="814" t="s">
        <v>223</v>
      </c>
      <c r="D170" s="681"/>
      <c r="E170" s="815">
        <v>3.5</v>
      </c>
      <c r="F170" s="816"/>
      <c r="G170" s="1742"/>
      <c r="H170" s="723"/>
      <c r="J170" s="632"/>
      <c r="K170" s="632"/>
      <c r="L170" s="632"/>
      <c r="M170" s="639"/>
      <c r="N170" s="640"/>
    </row>
    <row r="171" spans="1:14" s="634" customFormat="1" ht="19.5" hidden="1" outlineLevel="1">
      <c r="A171" s="724">
        <v>3</v>
      </c>
      <c r="B171" s="813"/>
      <c r="C171" s="814" t="s">
        <v>224</v>
      </c>
      <c r="D171" s="681"/>
      <c r="E171" s="815">
        <v>20</v>
      </c>
      <c r="F171" s="816"/>
      <c r="G171" s="1742"/>
      <c r="H171" s="723"/>
      <c r="J171" s="632"/>
      <c r="K171" s="826" t="s">
        <v>225</v>
      </c>
      <c r="L171" s="826" t="s">
        <v>226</v>
      </c>
      <c r="M171" s="639"/>
      <c r="N171" s="640"/>
    </row>
    <row r="172" spans="1:14" s="634" customFormat="1" hidden="1" outlineLevel="1">
      <c r="A172" s="724">
        <v>4</v>
      </c>
      <c r="B172" s="813"/>
      <c r="C172" s="814" t="s">
        <v>224</v>
      </c>
      <c r="D172" s="681"/>
      <c r="E172" s="815">
        <v>15</v>
      </c>
      <c r="F172" s="816"/>
      <c r="G172" s="1742"/>
      <c r="H172" s="723"/>
      <c r="J172" s="632"/>
      <c r="K172" s="632"/>
      <c r="L172" s="632"/>
      <c r="M172" s="639"/>
      <c r="N172" s="640"/>
    </row>
    <row r="173" spans="1:14" s="634" customFormat="1" ht="19.5" hidden="1" outlineLevel="1">
      <c r="A173" s="724">
        <v>5</v>
      </c>
      <c r="B173" s="813"/>
      <c r="C173" s="814" t="s">
        <v>227</v>
      </c>
      <c r="D173" s="681"/>
      <c r="E173" s="815">
        <v>10</v>
      </c>
      <c r="F173" s="816"/>
      <c r="G173" s="1742"/>
      <c r="H173" s="723"/>
      <c r="J173" s="821">
        <v>22.3</v>
      </c>
      <c r="K173" s="827">
        <v>56196.771979166697</v>
      </c>
      <c r="L173" s="828"/>
      <c r="M173" s="829"/>
      <c r="N173" s="830">
        <f>K173*$H$3</f>
        <v>1275666723.927084</v>
      </c>
    </row>
    <row r="174" spans="1:14" s="634" customFormat="1" hidden="1" outlineLevel="1">
      <c r="A174" s="724">
        <v>6</v>
      </c>
      <c r="B174" s="813"/>
      <c r="C174" s="814" t="s">
        <v>228</v>
      </c>
      <c r="D174" s="681"/>
      <c r="E174" s="815">
        <v>5.5</v>
      </c>
      <c r="F174" s="816"/>
      <c r="G174" s="1742"/>
      <c r="H174" s="723"/>
      <c r="J174" s="632"/>
      <c r="K174" s="632"/>
      <c r="L174" s="632"/>
      <c r="M174" s="639"/>
      <c r="N174" s="640"/>
    </row>
    <row r="175" spans="1:14" s="634" customFormat="1" ht="18" hidden="1" outlineLevel="1">
      <c r="A175" s="724">
        <v>7</v>
      </c>
      <c r="B175" s="813"/>
      <c r="C175" s="814" t="s">
        <v>229</v>
      </c>
      <c r="D175" s="681"/>
      <c r="E175" s="815">
        <v>7</v>
      </c>
      <c r="F175" s="816"/>
      <c r="G175" s="1742"/>
      <c r="H175" s="723"/>
      <c r="J175" s="831">
        <v>26.3</v>
      </c>
      <c r="K175" s="832">
        <v>748.625</v>
      </c>
      <c r="L175" s="833"/>
      <c r="M175" s="834"/>
      <c r="N175" s="835">
        <f>K175*$H$3</f>
        <v>16993787.5</v>
      </c>
    </row>
    <row r="176" spans="1:14" s="634" customFormat="1" hidden="1" outlineLevel="1">
      <c r="A176" s="724">
        <v>8</v>
      </c>
      <c r="B176" s="813"/>
      <c r="C176" s="814" t="s">
        <v>230</v>
      </c>
      <c r="D176" s="681"/>
      <c r="E176" s="815">
        <v>3.5</v>
      </c>
      <c r="F176" s="816"/>
      <c r="G176" s="1742"/>
      <c r="H176" s="723"/>
      <c r="J176" s="632"/>
      <c r="K176" s="632"/>
      <c r="L176" s="632"/>
      <c r="M176" s="639"/>
      <c r="N176" s="640"/>
    </row>
    <row r="177" spans="1:14" s="634" customFormat="1" ht="18" hidden="1" outlineLevel="1">
      <c r="A177" s="724">
        <v>9</v>
      </c>
      <c r="B177" s="813"/>
      <c r="C177" s="814" t="s">
        <v>231</v>
      </c>
      <c r="D177" s="681"/>
      <c r="E177" s="815">
        <v>1.75</v>
      </c>
      <c r="F177" s="816"/>
      <c r="G177" s="1742"/>
      <c r="H177" s="723"/>
      <c r="J177" s="632"/>
      <c r="K177" s="836" t="s">
        <v>232</v>
      </c>
      <c r="L177" s="632"/>
      <c r="M177" s="639"/>
      <c r="N177" s="640"/>
    </row>
    <row r="178" spans="1:14" s="634" customFormat="1" hidden="1" outlineLevel="1">
      <c r="A178" s="724">
        <v>10</v>
      </c>
      <c r="B178" s="813"/>
      <c r="C178" s="814" t="s">
        <v>233</v>
      </c>
      <c r="D178" s="681"/>
      <c r="E178" s="815">
        <v>0.63</v>
      </c>
      <c r="F178" s="816"/>
      <c r="G178" s="1742"/>
      <c r="H178" s="723"/>
      <c r="J178" s="632"/>
      <c r="K178" s="632"/>
      <c r="L178" s="632"/>
      <c r="M178" s="639"/>
      <c r="N178" s="640"/>
    </row>
    <row r="179" spans="1:14" s="634" customFormat="1" hidden="1" outlineLevel="1">
      <c r="A179" s="724">
        <v>11</v>
      </c>
      <c r="B179" s="813"/>
      <c r="C179" s="814" t="s">
        <v>234</v>
      </c>
      <c r="D179" s="681"/>
      <c r="E179" s="815">
        <v>5</v>
      </c>
      <c r="F179" s="816"/>
      <c r="G179" s="1742"/>
      <c r="H179" s="723"/>
      <c r="J179" s="632"/>
      <c r="K179" s="837" t="s">
        <v>235</v>
      </c>
      <c r="L179" s="632"/>
      <c r="M179" s="639"/>
      <c r="N179" s="640"/>
    </row>
    <row r="180" spans="1:14" s="634" customFormat="1" hidden="1" outlineLevel="1">
      <c r="A180" s="724">
        <v>12</v>
      </c>
      <c r="B180" s="813"/>
      <c r="C180" s="814" t="s">
        <v>236</v>
      </c>
      <c r="D180" s="681"/>
      <c r="E180" s="815">
        <v>15</v>
      </c>
      <c r="F180" s="816"/>
      <c r="G180" s="1742"/>
      <c r="H180" s="723"/>
      <c r="J180" s="632"/>
      <c r="K180" s="632"/>
      <c r="L180" s="632"/>
      <c r="M180" s="639"/>
      <c r="N180" s="640"/>
    </row>
    <row r="181" spans="1:14" s="634" customFormat="1" ht="18.75" hidden="1" outlineLevel="1">
      <c r="A181" s="812">
        <v>13</v>
      </c>
      <c r="B181" s="725"/>
      <c r="C181" s="726" t="s">
        <v>237</v>
      </c>
      <c r="D181" s="667"/>
      <c r="E181" s="727">
        <v>12.5</v>
      </c>
      <c r="F181" s="728"/>
      <c r="G181" s="1743"/>
      <c r="H181" s="729"/>
      <c r="J181" s="836">
        <v>27.3</v>
      </c>
      <c r="K181" s="838">
        <v>775.05499999999995</v>
      </c>
      <c r="L181" s="839"/>
      <c r="M181" s="840"/>
      <c r="N181" s="835">
        <f>K181*$H$3</f>
        <v>17593748.5</v>
      </c>
    </row>
    <row r="182" spans="1:14" s="634" customFormat="1" hidden="1" outlineLevel="1">
      <c r="A182" s="807">
        <v>1</v>
      </c>
      <c r="B182" s="808"/>
      <c r="C182" s="809" t="s">
        <v>238</v>
      </c>
      <c r="D182" s="694"/>
      <c r="E182" s="810">
        <v>0.6</v>
      </c>
      <c r="F182" s="811"/>
      <c r="G182" s="1741">
        <v>43188</v>
      </c>
      <c r="H182" s="782"/>
      <c r="J182" s="632"/>
      <c r="K182" s="632"/>
      <c r="L182" s="632"/>
      <c r="M182" s="639"/>
      <c r="N182" s="640"/>
    </row>
    <row r="183" spans="1:14" s="634" customFormat="1" ht="19.5" hidden="1" outlineLevel="1">
      <c r="A183" s="812">
        <v>2</v>
      </c>
      <c r="B183" s="725"/>
      <c r="C183" s="726" t="s">
        <v>239</v>
      </c>
      <c r="D183" s="667"/>
      <c r="E183" s="727">
        <v>2.9</v>
      </c>
      <c r="F183" s="728"/>
      <c r="G183" s="1743"/>
      <c r="H183" s="729"/>
      <c r="J183" s="826">
        <v>28.3</v>
      </c>
      <c r="K183" s="841">
        <v>876.43499999999995</v>
      </c>
      <c r="L183" s="842"/>
      <c r="M183" s="843"/>
      <c r="N183" s="844">
        <f>K183*$H$3</f>
        <v>19895074.5</v>
      </c>
    </row>
    <row r="184" spans="1:14" s="634" customFormat="1" ht="15" hidden="1" outlineLevel="1">
      <c r="A184" s="807">
        <v>1</v>
      </c>
      <c r="B184" s="808"/>
      <c r="C184" s="809" t="s">
        <v>240</v>
      </c>
      <c r="D184" s="694"/>
      <c r="E184" s="817">
        <v>2</v>
      </c>
      <c r="F184" s="818"/>
      <c r="G184" s="1741">
        <v>43189</v>
      </c>
      <c r="H184" s="782"/>
    </row>
    <row r="185" spans="1:14" s="634" customFormat="1" ht="15" hidden="1" outlineLevel="1">
      <c r="A185" s="718">
        <v>2</v>
      </c>
      <c r="B185" s="719"/>
      <c r="C185" s="720" t="s">
        <v>241</v>
      </c>
      <c r="D185" s="675"/>
      <c r="E185" s="819">
        <v>1.25</v>
      </c>
      <c r="F185" s="820"/>
      <c r="G185" s="1742"/>
      <c r="H185" s="723"/>
    </row>
    <row r="186" spans="1:14" s="634" customFormat="1" ht="15" hidden="1" outlineLevel="1">
      <c r="A186" s="718">
        <v>3</v>
      </c>
      <c r="B186" s="719"/>
      <c r="C186" s="720" t="s">
        <v>242</v>
      </c>
      <c r="D186" s="675"/>
      <c r="E186" s="819">
        <v>0.625</v>
      </c>
      <c r="F186" s="820"/>
      <c r="G186" s="1742"/>
      <c r="H186" s="723"/>
    </row>
    <row r="187" spans="1:14" s="634" customFormat="1" ht="15" hidden="1" outlineLevel="1">
      <c r="A187" s="718">
        <v>4</v>
      </c>
      <c r="B187" s="719"/>
      <c r="C187" s="720" t="s">
        <v>243</v>
      </c>
      <c r="D187" s="675"/>
      <c r="E187" s="819">
        <v>2.5</v>
      </c>
      <c r="F187" s="820"/>
      <c r="G187" s="1742"/>
      <c r="H187" s="723"/>
    </row>
    <row r="188" spans="1:14" s="634" customFormat="1" ht="15" hidden="1" outlineLevel="1">
      <c r="A188" s="718">
        <v>5</v>
      </c>
      <c r="B188" s="719"/>
      <c r="C188" s="720" t="s">
        <v>244</v>
      </c>
      <c r="D188" s="675"/>
      <c r="E188" s="819">
        <v>1.25</v>
      </c>
      <c r="F188" s="820"/>
      <c r="G188" s="1742"/>
      <c r="H188" s="723"/>
    </row>
    <row r="189" spans="1:14" s="634" customFormat="1" ht="15" hidden="1" outlineLevel="1">
      <c r="A189" s="718">
        <v>6</v>
      </c>
      <c r="B189" s="719"/>
      <c r="C189" s="720" t="s">
        <v>245</v>
      </c>
      <c r="D189" s="675"/>
      <c r="E189" s="819">
        <v>1.5</v>
      </c>
      <c r="F189" s="820"/>
      <c r="G189" s="1742"/>
      <c r="H189" s="723"/>
    </row>
    <row r="190" spans="1:14" s="634" customFormat="1" ht="15" hidden="1" outlineLevel="1">
      <c r="A190" s="718">
        <v>7</v>
      </c>
      <c r="B190" s="719"/>
      <c r="C190" s="720" t="s">
        <v>246</v>
      </c>
      <c r="D190" s="675"/>
      <c r="E190" s="819">
        <v>16</v>
      </c>
      <c r="F190" s="820"/>
      <c r="G190" s="1742"/>
      <c r="H190" s="723"/>
    </row>
    <row r="191" spans="1:14" s="634" customFormat="1" ht="15" hidden="1" outlineLevel="1">
      <c r="A191" s="718">
        <v>8</v>
      </c>
      <c r="B191" s="719"/>
      <c r="C191" s="720" t="s">
        <v>245</v>
      </c>
      <c r="D191" s="675"/>
      <c r="E191" s="819">
        <v>1.5</v>
      </c>
      <c r="F191" s="820"/>
      <c r="G191" s="1742"/>
      <c r="H191" s="723"/>
    </row>
    <row r="192" spans="1:14" s="634" customFormat="1" ht="15" hidden="1" outlineLevel="1">
      <c r="A192" s="718">
        <v>9</v>
      </c>
      <c r="B192" s="719"/>
      <c r="C192" s="720" t="s">
        <v>247</v>
      </c>
      <c r="D192" s="675"/>
      <c r="E192" s="819">
        <v>6</v>
      </c>
      <c r="F192" s="820"/>
      <c r="G192" s="1742"/>
      <c r="H192" s="723"/>
    </row>
    <row r="193" spans="1:14" s="634" customFormat="1" ht="15" hidden="1" outlineLevel="1">
      <c r="A193" s="718">
        <v>10</v>
      </c>
      <c r="B193" s="719"/>
      <c r="C193" s="720" t="s">
        <v>248</v>
      </c>
      <c r="D193" s="675"/>
      <c r="E193" s="819">
        <v>0.5</v>
      </c>
      <c r="F193" s="820"/>
      <c r="G193" s="1742"/>
      <c r="H193" s="723"/>
    </row>
    <row r="194" spans="1:14" s="634" customFormat="1" ht="15" hidden="1" outlineLevel="1">
      <c r="A194" s="718">
        <v>11</v>
      </c>
      <c r="B194" s="719"/>
      <c r="C194" s="720" t="s">
        <v>249</v>
      </c>
      <c r="D194" s="675"/>
      <c r="E194" s="819">
        <v>1.5</v>
      </c>
      <c r="F194" s="820"/>
      <c r="G194" s="1742"/>
      <c r="H194" s="723"/>
    </row>
    <row r="195" spans="1:14" s="634" customFormat="1" ht="15" hidden="1" outlineLevel="1">
      <c r="A195" s="718">
        <v>12</v>
      </c>
      <c r="B195" s="719"/>
      <c r="C195" s="720" t="s">
        <v>250</v>
      </c>
      <c r="D195" s="675"/>
      <c r="E195" s="819">
        <v>16</v>
      </c>
      <c r="F195" s="820"/>
      <c r="G195" s="1742"/>
      <c r="H195" s="723"/>
    </row>
    <row r="196" spans="1:14" s="634" customFormat="1" ht="15" hidden="1" outlineLevel="1">
      <c r="A196" s="718">
        <v>13</v>
      </c>
      <c r="B196" s="719"/>
      <c r="C196" s="720" t="s">
        <v>251</v>
      </c>
      <c r="D196" s="675"/>
      <c r="E196" s="819">
        <v>1</v>
      </c>
      <c r="F196" s="820"/>
      <c r="G196" s="1742"/>
      <c r="H196" s="723"/>
    </row>
    <row r="197" spans="1:14" s="634" customFormat="1" ht="15" hidden="1" outlineLevel="1">
      <c r="A197" s="812">
        <v>13</v>
      </c>
      <c r="B197" s="725"/>
      <c r="C197" s="726" t="s">
        <v>252</v>
      </c>
      <c r="D197" s="667"/>
      <c r="E197" s="845">
        <v>15</v>
      </c>
      <c r="F197" s="846"/>
      <c r="G197" s="1743"/>
      <c r="H197" s="729"/>
    </row>
    <row r="198" spans="1:14" s="634" customFormat="1" ht="15" hidden="1" outlineLevel="1">
      <c r="A198" s="807">
        <v>1</v>
      </c>
      <c r="B198" s="808"/>
      <c r="C198" s="809" t="s">
        <v>253</v>
      </c>
      <c r="D198" s="694"/>
      <c r="E198" s="817">
        <v>221</v>
      </c>
      <c r="F198" s="818"/>
      <c r="G198" s="1741">
        <v>43190</v>
      </c>
      <c r="H198" s="782"/>
    </row>
    <row r="199" spans="1:14" s="634" customFormat="1" ht="15" hidden="1" outlineLevel="1">
      <c r="A199" s="718">
        <v>2</v>
      </c>
      <c r="B199" s="719"/>
      <c r="C199" s="720" t="s">
        <v>254</v>
      </c>
      <c r="D199" s="675"/>
      <c r="E199" s="819">
        <v>36</v>
      </c>
      <c r="F199" s="820"/>
      <c r="G199" s="1742"/>
      <c r="H199" s="723"/>
    </row>
    <row r="200" spans="1:14" s="634" customFormat="1" ht="15" hidden="1" outlineLevel="1">
      <c r="A200" s="718">
        <v>3</v>
      </c>
      <c r="B200" s="719"/>
      <c r="C200" s="720" t="s">
        <v>255</v>
      </c>
      <c r="D200" s="675"/>
      <c r="E200" s="819">
        <v>65</v>
      </c>
      <c r="F200" s="820"/>
      <c r="G200" s="1742"/>
      <c r="H200" s="723"/>
    </row>
    <row r="201" spans="1:14" s="634" customFormat="1" ht="15" hidden="1" outlineLevel="1">
      <c r="A201" s="812">
        <v>4</v>
      </c>
      <c r="B201" s="725"/>
      <c r="C201" s="726" t="s">
        <v>256</v>
      </c>
      <c r="D201" s="667"/>
      <c r="E201" s="845">
        <v>12.5</v>
      </c>
      <c r="F201" s="846"/>
      <c r="G201" s="1743"/>
      <c r="H201" s="729"/>
    </row>
    <row r="202" spans="1:14" s="634" customFormat="1" ht="30" hidden="1" customHeight="1" outlineLevel="1">
      <c r="A202" s="1726"/>
      <c r="B202" s="1727"/>
      <c r="C202" s="1727"/>
      <c r="D202" s="847">
        <f>SUBTOTAL(9,D106:D108)</f>
        <v>0</v>
      </c>
      <c r="E202" s="847">
        <f>SUM(E107:E201)</f>
        <v>1281.06</v>
      </c>
      <c r="F202" s="848"/>
      <c r="G202" s="849"/>
      <c r="H202" s="850">
        <f>E202*$H$3</f>
        <v>29080062</v>
      </c>
      <c r="I202" s="793"/>
      <c r="J202" s="836">
        <v>29.3</v>
      </c>
      <c r="K202" s="838">
        <v>879.93499999999995</v>
      </c>
      <c r="L202" s="839"/>
      <c r="M202" s="840"/>
      <c r="N202" s="835">
        <f>K202*$H$3</f>
        <v>19974524.5</v>
      </c>
    </row>
    <row r="203" spans="1:14" s="633" customFormat="1" collapsed="1">
      <c r="A203" s="851"/>
      <c r="B203" s="852" t="s">
        <v>35</v>
      </c>
      <c r="C203" s="852" t="s">
        <v>31</v>
      </c>
      <c r="D203" s="853"/>
      <c r="E203" s="854">
        <f>D202+E202</f>
        <v>1281.06</v>
      </c>
      <c r="F203" s="855"/>
      <c r="G203" s="856"/>
      <c r="H203" s="717">
        <f>E203*$H$3</f>
        <v>29080062</v>
      </c>
      <c r="I203" s="790" t="s">
        <v>257</v>
      </c>
      <c r="J203" s="857"/>
      <c r="K203" s="857"/>
      <c r="L203" s="857"/>
      <c r="M203" s="639"/>
      <c r="N203" s="858"/>
    </row>
    <row r="204" spans="1:14" s="634" customFormat="1" ht="15" hidden="1" outlineLevel="1">
      <c r="A204" s="807">
        <v>1</v>
      </c>
      <c r="B204" s="808"/>
      <c r="C204" s="809" t="s">
        <v>258</v>
      </c>
      <c r="D204" s="694"/>
      <c r="E204" s="695">
        <v>0.625</v>
      </c>
      <c r="F204" s="811"/>
      <c r="G204" s="1744" t="s">
        <v>259</v>
      </c>
      <c r="H204" s="782"/>
    </row>
    <row r="205" spans="1:14" s="634" customFormat="1" ht="15" hidden="1" outlineLevel="1">
      <c r="A205" s="812">
        <v>2</v>
      </c>
      <c r="B205" s="725"/>
      <c r="C205" s="726" t="s">
        <v>260</v>
      </c>
      <c r="D205" s="667"/>
      <c r="E205" s="668">
        <v>2.5</v>
      </c>
      <c r="F205" s="728"/>
      <c r="G205" s="1743"/>
      <c r="H205" s="729"/>
    </row>
    <row r="206" spans="1:14" s="634" customFormat="1" ht="15" hidden="1" outlineLevel="1">
      <c r="A206" s="807">
        <v>1</v>
      </c>
      <c r="B206" s="808"/>
      <c r="C206" s="809" t="s">
        <v>261</v>
      </c>
      <c r="D206" s="694"/>
      <c r="E206" s="695">
        <v>1.5</v>
      </c>
      <c r="F206" s="811"/>
      <c r="G206" s="1744" t="s">
        <v>262</v>
      </c>
      <c r="H206" s="782"/>
    </row>
    <row r="207" spans="1:14" s="634" customFormat="1" ht="15" hidden="1" outlineLevel="1">
      <c r="A207" s="718">
        <v>2</v>
      </c>
      <c r="B207" s="719"/>
      <c r="C207" s="720" t="s">
        <v>263</v>
      </c>
      <c r="D207" s="675"/>
      <c r="E207" s="676">
        <v>3</v>
      </c>
      <c r="F207" s="722"/>
      <c r="G207" s="1742"/>
      <c r="H207" s="723"/>
    </row>
    <row r="208" spans="1:14" s="634" customFormat="1" ht="15" hidden="1" outlineLevel="1">
      <c r="A208" s="718">
        <v>3</v>
      </c>
      <c r="B208" s="719"/>
      <c r="C208" s="720" t="s">
        <v>264</v>
      </c>
      <c r="D208" s="675"/>
      <c r="E208" s="676">
        <v>1</v>
      </c>
      <c r="F208" s="722"/>
      <c r="G208" s="1742"/>
      <c r="H208" s="723"/>
    </row>
    <row r="209" spans="1:8" s="634" customFormat="1" ht="15" hidden="1" outlineLevel="1">
      <c r="A209" s="718">
        <v>4</v>
      </c>
      <c r="B209" s="719"/>
      <c r="C209" s="720" t="s">
        <v>265</v>
      </c>
      <c r="D209" s="675"/>
      <c r="E209" s="676">
        <v>0.375</v>
      </c>
      <c r="F209" s="722"/>
      <c r="G209" s="1742"/>
      <c r="H209" s="723"/>
    </row>
    <row r="210" spans="1:8" s="634" customFormat="1" ht="15" hidden="1" outlineLevel="1">
      <c r="A210" s="718">
        <v>5</v>
      </c>
      <c r="B210" s="719"/>
      <c r="C210" s="720" t="s">
        <v>266</v>
      </c>
      <c r="D210" s="675"/>
      <c r="E210" s="676">
        <v>3.5</v>
      </c>
      <c r="F210" s="722"/>
      <c r="G210" s="1742"/>
      <c r="H210" s="723"/>
    </row>
    <row r="211" spans="1:8" s="634" customFormat="1" ht="15" hidden="1" outlineLevel="1">
      <c r="A211" s="718">
        <v>6</v>
      </c>
      <c r="B211" s="719"/>
      <c r="C211" s="720" t="s">
        <v>266</v>
      </c>
      <c r="D211" s="675"/>
      <c r="E211" s="676">
        <v>2</v>
      </c>
      <c r="F211" s="722"/>
      <c r="G211" s="1742"/>
      <c r="H211" s="723"/>
    </row>
    <row r="212" spans="1:8" s="634" customFormat="1" ht="15" hidden="1" outlineLevel="1">
      <c r="A212" s="718">
        <v>7</v>
      </c>
      <c r="B212" s="719"/>
      <c r="C212" s="720" t="s">
        <v>267</v>
      </c>
      <c r="D212" s="675"/>
      <c r="E212" s="676">
        <v>3</v>
      </c>
      <c r="F212" s="722"/>
      <c r="G212" s="1742"/>
      <c r="H212" s="723"/>
    </row>
    <row r="213" spans="1:8" s="634" customFormat="1" ht="15" hidden="1" outlineLevel="1">
      <c r="A213" s="718">
        <v>8</v>
      </c>
      <c r="B213" s="719"/>
      <c r="C213" s="720" t="s">
        <v>268</v>
      </c>
      <c r="D213" s="675"/>
      <c r="E213" s="676">
        <v>15</v>
      </c>
      <c r="F213" s="722"/>
      <c r="G213" s="1742"/>
      <c r="H213" s="723"/>
    </row>
    <row r="214" spans="1:8" s="634" customFormat="1" ht="15" hidden="1" outlineLevel="1">
      <c r="A214" s="718">
        <v>9</v>
      </c>
      <c r="B214" s="719"/>
      <c r="C214" s="720" t="s">
        <v>269</v>
      </c>
      <c r="D214" s="675"/>
      <c r="E214" s="676">
        <v>16</v>
      </c>
      <c r="F214" s="722"/>
      <c r="G214" s="1742"/>
      <c r="H214" s="723"/>
    </row>
    <row r="215" spans="1:8" s="634" customFormat="1" ht="15" hidden="1" outlineLevel="1">
      <c r="A215" s="718">
        <v>10</v>
      </c>
      <c r="B215" s="719"/>
      <c r="C215" s="720" t="s">
        <v>269</v>
      </c>
      <c r="D215" s="675"/>
      <c r="E215" s="676">
        <v>9</v>
      </c>
      <c r="F215" s="722"/>
      <c r="G215" s="1742"/>
      <c r="H215" s="723"/>
    </row>
    <row r="216" spans="1:8" s="634" customFormat="1" ht="15" hidden="1" outlineLevel="1">
      <c r="A216" s="718">
        <v>11</v>
      </c>
      <c r="B216" s="719"/>
      <c r="C216" s="720" t="s">
        <v>270</v>
      </c>
      <c r="D216" s="675"/>
      <c r="E216" s="676">
        <v>1.375</v>
      </c>
      <c r="F216" s="722"/>
      <c r="G216" s="1742"/>
      <c r="H216" s="723"/>
    </row>
    <row r="217" spans="1:8" s="634" customFormat="1" ht="15" hidden="1" outlineLevel="1">
      <c r="A217" s="718">
        <v>12</v>
      </c>
      <c r="B217" s="719"/>
      <c r="C217" s="720" t="s">
        <v>270</v>
      </c>
      <c r="D217" s="675"/>
      <c r="E217" s="676">
        <v>2.5</v>
      </c>
      <c r="F217" s="722"/>
      <c r="G217" s="1742"/>
      <c r="H217" s="723"/>
    </row>
    <row r="218" spans="1:8" s="634" customFormat="1" ht="15" hidden="1" outlineLevel="1">
      <c r="A218" s="718">
        <v>13</v>
      </c>
      <c r="B218" s="719"/>
      <c r="C218" s="720" t="s">
        <v>270</v>
      </c>
      <c r="D218" s="675"/>
      <c r="E218" s="676">
        <v>13.75</v>
      </c>
      <c r="F218" s="722"/>
      <c r="G218" s="1742"/>
      <c r="H218" s="723"/>
    </row>
    <row r="219" spans="1:8" s="634" customFormat="1" ht="15" hidden="1" outlineLevel="1">
      <c r="A219" s="718">
        <v>14</v>
      </c>
      <c r="B219" s="719"/>
      <c r="C219" s="720" t="s">
        <v>271</v>
      </c>
      <c r="D219" s="675"/>
      <c r="E219" s="676">
        <v>5.5</v>
      </c>
      <c r="F219" s="722"/>
      <c r="G219" s="1742"/>
      <c r="H219" s="723"/>
    </row>
    <row r="220" spans="1:8" s="634" customFormat="1" ht="15" hidden="1" outlineLevel="1">
      <c r="A220" s="718">
        <v>15</v>
      </c>
      <c r="B220" s="719"/>
      <c r="C220" s="720" t="s">
        <v>272</v>
      </c>
      <c r="D220" s="675"/>
      <c r="E220" s="676">
        <v>7.5</v>
      </c>
      <c r="F220" s="722"/>
      <c r="G220" s="1742"/>
      <c r="H220" s="723"/>
    </row>
    <row r="221" spans="1:8" s="634" customFormat="1" ht="15" hidden="1" outlineLevel="1">
      <c r="A221" s="718">
        <v>16</v>
      </c>
      <c r="B221" s="719"/>
      <c r="C221" s="720" t="s">
        <v>272</v>
      </c>
      <c r="D221" s="675"/>
      <c r="E221" s="676">
        <v>5</v>
      </c>
      <c r="F221" s="722"/>
      <c r="G221" s="1742"/>
      <c r="H221" s="723"/>
    </row>
    <row r="222" spans="1:8" s="634" customFormat="1" ht="15" hidden="1" outlineLevel="1">
      <c r="A222" s="718">
        <v>17</v>
      </c>
      <c r="B222" s="719"/>
      <c r="C222" s="720" t="s">
        <v>273</v>
      </c>
      <c r="D222" s="675"/>
      <c r="E222" s="676">
        <v>16</v>
      </c>
      <c r="F222" s="722"/>
      <c r="G222" s="1742"/>
      <c r="H222" s="723"/>
    </row>
    <row r="223" spans="1:8" s="634" customFormat="1" ht="15" hidden="1" outlineLevel="1">
      <c r="A223" s="718">
        <v>18</v>
      </c>
      <c r="B223" s="719"/>
      <c r="C223" s="720" t="s">
        <v>274</v>
      </c>
      <c r="D223" s="675"/>
      <c r="E223" s="676">
        <v>0.625</v>
      </c>
      <c r="F223" s="722"/>
      <c r="G223" s="1742"/>
      <c r="H223" s="723"/>
    </row>
    <row r="224" spans="1:8" s="634" customFormat="1" ht="15" hidden="1" outlineLevel="1">
      <c r="A224" s="718">
        <v>19</v>
      </c>
      <c r="B224" s="719"/>
      <c r="C224" s="720" t="s">
        <v>275</v>
      </c>
      <c r="D224" s="675"/>
      <c r="E224" s="676">
        <v>2</v>
      </c>
      <c r="F224" s="722"/>
      <c r="G224" s="1742"/>
      <c r="H224" s="723"/>
    </row>
    <row r="225" spans="1:8" s="634" customFormat="1" ht="15" hidden="1" outlineLevel="1">
      <c r="A225" s="718">
        <v>20</v>
      </c>
      <c r="B225" s="719"/>
      <c r="C225" s="720" t="s">
        <v>276</v>
      </c>
      <c r="D225" s="675"/>
      <c r="E225" s="676">
        <v>1.25</v>
      </c>
      <c r="F225" s="722"/>
      <c r="G225" s="1742"/>
      <c r="H225" s="723"/>
    </row>
    <row r="226" spans="1:8" s="634" customFormat="1" ht="15" hidden="1" outlineLevel="1">
      <c r="A226" s="718">
        <v>21</v>
      </c>
      <c r="B226" s="719"/>
      <c r="C226" s="720" t="s">
        <v>277</v>
      </c>
      <c r="D226" s="675"/>
      <c r="E226" s="676">
        <v>5</v>
      </c>
      <c r="F226" s="722"/>
      <c r="G226" s="1742"/>
      <c r="H226" s="723"/>
    </row>
    <row r="227" spans="1:8" s="634" customFormat="1" ht="15" hidden="1" outlineLevel="1">
      <c r="A227" s="718">
        <v>22</v>
      </c>
      <c r="B227" s="719"/>
      <c r="C227" s="720" t="s">
        <v>278</v>
      </c>
      <c r="D227" s="675"/>
      <c r="E227" s="676">
        <v>0.75</v>
      </c>
      <c r="F227" s="722"/>
      <c r="G227" s="1742"/>
      <c r="H227" s="723"/>
    </row>
    <row r="228" spans="1:8" s="634" customFormat="1" ht="15" hidden="1" outlineLevel="1">
      <c r="A228" s="718">
        <v>24</v>
      </c>
      <c r="B228" s="719"/>
      <c r="C228" s="720" t="s">
        <v>279</v>
      </c>
      <c r="D228" s="675"/>
      <c r="E228" s="676">
        <v>480</v>
      </c>
      <c r="F228" s="722"/>
      <c r="G228" s="1742"/>
      <c r="H228" s="723"/>
    </row>
    <row r="229" spans="1:8" s="634" customFormat="1" ht="15" hidden="1" outlineLevel="1">
      <c r="A229" s="718">
        <v>25</v>
      </c>
      <c r="B229" s="719"/>
      <c r="C229" s="720" t="s">
        <v>280</v>
      </c>
      <c r="D229" s="675"/>
      <c r="E229" s="676">
        <v>155</v>
      </c>
      <c r="F229" s="722"/>
      <c r="G229" s="1742"/>
      <c r="H229" s="723"/>
    </row>
    <row r="230" spans="1:8" s="634" customFormat="1" ht="15" hidden="1" outlineLevel="1">
      <c r="A230" s="812">
        <v>26</v>
      </c>
      <c r="B230" s="725"/>
      <c r="C230" s="726" t="s">
        <v>281</v>
      </c>
      <c r="D230" s="667"/>
      <c r="E230" s="668">
        <v>46</v>
      </c>
      <c r="F230" s="728"/>
      <c r="G230" s="1743"/>
      <c r="H230" s="729"/>
    </row>
    <row r="231" spans="1:8" s="634" customFormat="1" ht="15" hidden="1" outlineLevel="1">
      <c r="A231" s="807">
        <v>1</v>
      </c>
      <c r="B231" s="808"/>
      <c r="C231" s="720" t="s">
        <v>282</v>
      </c>
      <c r="D231" s="694"/>
      <c r="E231" s="696">
        <v>10</v>
      </c>
      <c r="F231" s="811"/>
      <c r="G231" s="1744" t="s">
        <v>283</v>
      </c>
      <c r="H231" s="782"/>
    </row>
    <row r="232" spans="1:8" s="634" customFormat="1" ht="15" hidden="1" outlineLevel="1">
      <c r="A232" s="718">
        <v>2</v>
      </c>
      <c r="B232" s="719"/>
      <c r="C232" s="720" t="s">
        <v>284</v>
      </c>
      <c r="D232" s="675"/>
      <c r="E232" s="677">
        <v>18</v>
      </c>
      <c r="F232" s="722"/>
      <c r="G232" s="1742"/>
      <c r="H232" s="723"/>
    </row>
    <row r="233" spans="1:8" s="634" customFormat="1" ht="15" hidden="1" outlineLevel="1">
      <c r="A233" s="718">
        <v>3</v>
      </c>
      <c r="B233" s="719"/>
      <c r="C233" s="720" t="s">
        <v>285</v>
      </c>
      <c r="D233" s="675"/>
      <c r="E233" s="677">
        <v>11</v>
      </c>
      <c r="F233" s="722"/>
      <c r="G233" s="1742"/>
      <c r="H233" s="723"/>
    </row>
    <row r="234" spans="1:8" s="634" customFormat="1" ht="15" hidden="1" outlineLevel="1">
      <c r="A234" s="718">
        <v>4</v>
      </c>
      <c r="B234" s="719"/>
      <c r="C234" s="720" t="s">
        <v>286</v>
      </c>
      <c r="D234" s="675"/>
      <c r="E234" s="677">
        <v>11</v>
      </c>
      <c r="F234" s="722"/>
      <c r="G234" s="1742"/>
      <c r="H234" s="723"/>
    </row>
    <row r="235" spans="1:8" s="634" customFormat="1" ht="15" hidden="1" outlineLevel="1">
      <c r="A235" s="718">
        <v>5</v>
      </c>
      <c r="B235" s="719"/>
      <c r="C235" s="720" t="s">
        <v>287</v>
      </c>
      <c r="D235" s="675"/>
      <c r="E235" s="677">
        <v>2.5</v>
      </c>
      <c r="F235" s="722"/>
      <c r="G235" s="1742"/>
      <c r="H235" s="723"/>
    </row>
    <row r="236" spans="1:8" s="634" customFormat="1" ht="15" hidden="1" outlineLevel="1">
      <c r="A236" s="718">
        <v>6</v>
      </c>
      <c r="B236" s="719"/>
      <c r="C236" s="720" t="s">
        <v>288</v>
      </c>
      <c r="D236" s="675"/>
      <c r="E236" s="677">
        <v>50</v>
      </c>
      <c r="F236" s="722"/>
      <c r="G236" s="1742"/>
      <c r="H236" s="723"/>
    </row>
    <row r="237" spans="1:8" s="634" customFormat="1" ht="15" hidden="1" outlineLevel="1">
      <c r="A237" s="718">
        <v>7</v>
      </c>
      <c r="B237" s="719"/>
      <c r="C237" s="720" t="s">
        <v>289</v>
      </c>
      <c r="D237" s="675"/>
      <c r="E237" s="677">
        <v>12.5</v>
      </c>
      <c r="F237" s="722"/>
      <c r="G237" s="1742"/>
      <c r="H237" s="723"/>
    </row>
    <row r="238" spans="1:8" s="634" customFormat="1" ht="15" hidden="1" outlineLevel="1">
      <c r="A238" s="718">
        <v>8</v>
      </c>
      <c r="B238" s="719"/>
      <c r="C238" s="720" t="s">
        <v>290</v>
      </c>
      <c r="D238" s="675"/>
      <c r="E238" s="677">
        <v>10</v>
      </c>
      <c r="F238" s="722"/>
      <c r="G238" s="1742"/>
      <c r="H238" s="723"/>
    </row>
    <row r="239" spans="1:8" s="634" customFormat="1" ht="15" hidden="1" outlineLevel="1">
      <c r="A239" s="718">
        <v>9</v>
      </c>
      <c r="B239" s="719"/>
      <c r="C239" s="720" t="s">
        <v>291</v>
      </c>
      <c r="D239" s="675"/>
      <c r="E239" s="677">
        <v>12.5</v>
      </c>
      <c r="F239" s="722"/>
      <c r="G239" s="1742"/>
      <c r="H239" s="723"/>
    </row>
    <row r="240" spans="1:8" s="634" customFormat="1" ht="15" hidden="1" outlineLevel="1">
      <c r="A240" s="718">
        <v>10</v>
      </c>
      <c r="B240" s="719"/>
      <c r="C240" s="720" t="s">
        <v>292</v>
      </c>
      <c r="D240" s="675"/>
      <c r="E240" s="677">
        <v>19.5</v>
      </c>
      <c r="F240" s="722"/>
      <c r="G240" s="1742"/>
      <c r="H240" s="723"/>
    </row>
    <row r="241" spans="1:8" s="634" customFormat="1" ht="15" hidden="1" outlineLevel="1">
      <c r="A241" s="718">
        <v>11</v>
      </c>
      <c r="B241" s="719"/>
      <c r="C241" s="720" t="s">
        <v>293</v>
      </c>
      <c r="D241" s="675"/>
      <c r="E241" s="677">
        <v>2.5</v>
      </c>
      <c r="F241" s="722"/>
      <c r="G241" s="1742"/>
      <c r="H241" s="723"/>
    </row>
    <row r="242" spans="1:8" s="634" customFormat="1" ht="15" hidden="1" outlineLevel="1">
      <c r="A242" s="718">
        <v>12</v>
      </c>
      <c r="B242" s="719"/>
      <c r="C242" s="720" t="s">
        <v>294</v>
      </c>
      <c r="D242" s="675"/>
      <c r="E242" s="677">
        <v>13.5</v>
      </c>
      <c r="F242" s="722"/>
      <c r="G242" s="1742"/>
      <c r="H242" s="723"/>
    </row>
    <row r="243" spans="1:8" s="634" customFormat="1" ht="15" hidden="1" outlineLevel="1">
      <c r="A243" s="718">
        <v>13</v>
      </c>
      <c r="B243" s="719" t="s">
        <v>295</v>
      </c>
      <c r="C243" s="720" t="s">
        <v>296</v>
      </c>
      <c r="D243" s="675"/>
      <c r="E243" s="677">
        <v>16.5</v>
      </c>
      <c r="F243" s="722"/>
      <c r="G243" s="1742"/>
      <c r="H243" s="723"/>
    </row>
    <row r="244" spans="1:8" s="634" customFormat="1" ht="15" hidden="1" outlineLevel="1">
      <c r="A244" s="718">
        <v>14</v>
      </c>
      <c r="B244" s="719" t="s">
        <v>295</v>
      </c>
      <c r="C244" s="720" t="s">
        <v>297</v>
      </c>
      <c r="D244" s="675"/>
      <c r="E244" s="677">
        <v>30</v>
      </c>
      <c r="F244" s="722"/>
      <c r="G244" s="1742"/>
      <c r="H244" s="723"/>
    </row>
    <row r="245" spans="1:8" s="634" customFormat="1" ht="15" hidden="1" outlineLevel="1">
      <c r="A245" s="718">
        <v>15</v>
      </c>
      <c r="B245" s="719"/>
      <c r="C245" s="720" t="s">
        <v>298</v>
      </c>
      <c r="D245" s="675"/>
      <c r="E245" s="677">
        <v>2.5</v>
      </c>
      <c r="F245" s="722"/>
      <c r="G245" s="1742"/>
      <c r="H245" s="723"/>
    </row>
    <row r="246" spans="1:8" s="634" customFormat="1" ht="15" hidden="1" outlineLevel="1">
      <c r="A246" s="718">
        <v>16</v>
      </c>
      <c r="B246" s="719"/>
      <c r="C246" s="720" t="s">
        <v>299</v>
      </c>
      <c r="D246" s="675"/>
      <c r="E246" s="677">
        <v>9</v>
      </c>
      <c r="F246" s="722"/>
      <c r="G246" s="1742"/>
      <c r="H246" s="723"/>
    </row>
    <row r="247" spans="1:8" s="634" customFormat="1" ht="15" hidden="1" outlineLevel="1">
      <c r="A247" s="718">
        <v>17</v>
      </c>
      <c r="B247" s="719"/>
      <c r="C247" s="720" t="s">
        <v>300</v>
      </c>
      <c r="D247" s="675"/>
      <c r="E247" s="677">
        <v>29</v>
      </c>
      <c r="F247" s="722"/>
      <c r="G247" s="1742"/>
      <c r="H247" s="723"/>
    </row>
    <row r="248" spans="1:8" s="634" customFormat="1" ht="15" hidden="1" outlineLevel="1">
      <c r="A248" s="718">
        <v>18</v>
      </c>
      <c r="B248" s="719"/>
      <c r="C248" s="720" t="s">
        <v>301</v>
      </c>
      <c r="D248" s="675"/>
      <c r="E248" s="677">
        <v>60</v>
      </c>
      <c r="F248" s="722"/>
      <c r="G248" s="1742"/>
      <c r="H248" s="723"/>
    </row>
    <row r="249" spans="1:8" s="634" customFormat="1" ht="15" hidden="1" outlineLevel="1">
      <c r="A249" s="718">
        <v>19</v>
      </c>
      <c r="B249" s="719"/>
      <c r="C249" s="720" t="s">
        <v>302</v>
      </c>
      <c r="D249" s="675"/>
      <c r="E249" s="677">
        <v>28</v>
      </c>
      <c r="F249" s="722"/>
      <c r="G249" s="1742"/>
      <c r="H249" s="723"/>
    </row>
    <row r="250" spans="1:8" s="634" customFormat="1" ht="15" hidden="1" outlineLevel="1">
      <c r="A250" s="718">
        <v>20</v>
      </c>
      <c r="B250" s="719"/>
      <c r="C250" s="720" t="s">
        <v>303</v>
      </c>
      <c r="D250" s="675"/>
      <c r="E250" s="677">
        <v>3.2</v>
      </c>
      <c r="F250" s="722"/>
      <c r="G250" s="1742"/>
      <c r="H250" s="723"/>
    </row>
    <row r="251" spans="1:8" s="634" customFormat="1" ht="15" hidden="1" outlineLevel="1">
      <c r="A251" s="718">
        <v>21</v>
      </c>
      <c r="B251" s="719"/>
      <c r="C251" s="720" t="s">
        <v>304</v>
      </c>
      <c r="D251" s="675"/>
      <c r="E251" s="677">
        <v>5</v>
      </c>
      <c r="F251" s="722"/>
      <c r="G251" s="1742"/>
      <c r="H251" s="723"/>
    </row>
    <row r="252" spans="1:8" s="634" customFormat="1" ht="15" hidden="1" outlineLevel="1">
      <c r="A252" s="718">
        <v>22</v>
      </c>
      <c r="B252" s="719"/>
      <c r="C252" s="720" t="s">
        <v>305</v>
      </c>
      <c r="D252" s="675"/>
      <c r="E252" s="677">
        <v>416</v>
      </c>
      <c r="F252" s="722"/>
      <c r="G252" s="1742"/>
      <c r="H252" s="723"/>
    </row>
    <row r="253" spans="1:8" s="634" customFormat="1" ht="15" hidden="1" outlineLevel="1">
      <c r="A253" s="718">
        <v>23</v>
      </c>
      <c r="B253" s="719"/>
      <c r="C253" s="720" t="s">
        <v>305</v>
      </c>
      <c r="D253" s="675"/>
      <c r="E253" s="677">
        <v>128</v>
      </c>
      <c r="F253" s="722"/>
      <c r="G253" s="1742"/>
      <c r="H253" s="723"/>
    </row>
    <row r="254" spans="1:8" s="634" customFormat="1" ht="15" hidden="1" outlineLevel="1">
      <c r="A254" s="718">
        <v>24</v>
      </c>
      <c r="B254" s="719"/>
      <c r="C254" s="720" t="s">
        <v>306</v>
      </c>
      <c r="D254" s="675"/>
      <c r="E254" s="677">
        <v>75</v>
      </c>
      <c r="F254" s="722"/>
      <c r="G254" s="1742"/>
      <c r="H254" s="723"/>
    </row>
    <row r="255" spans="1:8" s="634" customFormat="1" ht="15" hidden="1" outlineLevel="1">
      <c r="A255" s="718">
        <v>25</v>
      </c>
      <c r="B255" s="719"/>
      <c r="C255" s="720" t="s">
        <v>307</v>
      </c>
      <c r="D255" s="675"/>
      <c r="E255" s="677">
        <v>10</v>
      </c>
      <c r="F255" s="722"/>
      <c r="G255" s="1742"/>
      <c r="H255" s="723"/>
    </row>
    <row r="256" spans="1:8" s="634" customFormat="1" ht="15" hidden="1" outlineLevel="1">
      <c r="A256" s="718">
        <v>26</v>
      </c>
      <c r="B256" s="719"/>
      <c r="C256" s="720" t="s">
        <v>308</v>
      </c>
      <c r="D256" s="675"/>
      <c r="E256" s="677">
        <v>6</v>
      </c>
      <c r="F256" s="722"/>
      <c r="G256" s="1742"/>
      <c r="H256" s="723"/>
    </row>
    <row r="257" spans="1:8" s="634" customFormat="1" ht="15" hidden="1" outlineLevel="1">
      <c r="A257" s="718">
        <v>27</v>
      </c>
      <c r="B257" s="719"/>
      <c r="C257" s="720" t="s">
        <v>309</v>
      </c>
      <c r="D257" s="675"/>
      <c r="E257" s="677">
        <v>130</v>
      </c>
      <c r="F257" s="722"/>
      <c r="G257" s="1742"/>
      <c r="H257" s="723"/>
    </row>
    <row r="258" spans="1:8" s="634" customFormat="1" ht="15" hidden="1" outlineLevel="1">
      <c r="A258" s="718">
        <v>28</v>
      </c>
      <c r="B258" s="719"/>
      <c r="C258" s="720" t="s">
        <v>310</v>
      </c>
      <c r="D258" s="675"/>
      <c r="E258" s="677">
        <v>31</v>
      </c>
      <c r="F258" s="722"/>
      <c r="G258" s="1742"/>
      <c r="H258" s="723"/>
    </row>
    <row r="259" spans="1:8" s="634" customFormat="1" ht="15" hidden="1" outlineLevel="1">
      <c r="A259" s="718">
        <v>29</v>
      </c>
      <c r="B259" s="719"/>
      <c r="C259" s="720" t="s">
        <v>311</v>
      </c>
      <c r="D259" s="675"/>
      <c r="E259" s="677">
        <v>66</v>
      </c>
      <c r="F259" s="722"/>
      <c r="G259" s="1742"/>
      <c r="H259" s="723"/>
    </row>
    <row r="260" spans="1:8" s="634" customFormat="1" ht="15" hidden="1" outlineLevel="1">
      <c r="A260" s="718">
        <v>30</v>
      </c>
      <c r="B260" s="719"/>
      <c r="C260" s="720" t="s">
        <v>312</v>
      </c>
      <c r="D260" s="675"/>
      <c r="E260" s="677">
        <v>5</v>
      </c>
      <c r="F260" s="722"/>
      <c r="G260" s="1742"/>
      <c r="H260" s="723"/>
    </row>
    <row r="261" spans="1:8" s="634" customFormat="1" ht="15" hidden="1" outlineLevel="1">
      <c r="A261" s="718">
        <v>31</v>
      </c>
      <c r="B261" s="719"/>
      <c r="C261" s="720" t="s">
        <v>313</v>
      </c>
      <c r="D261" s="675"/>
      <c r="E261" s="677">
        <v>32</v>
      </c>
      <c r="F261" s="722"/>
      <c r="G261" s="1742"/>
      <c r="H261" s="723"/>
    </row>
    <row r="262" spans="1:8" s="634" customFormat="1" ht="15" hidden="1" outlineLevel="1">
      <c r="A262" s="718">
        <v>32</v>
      </c>
      <c r="B262" s="719"/>
      <c r="C262" s="720" t="s">
        <v>314</v>
      </c>
      <c r="D262" s="675"/>
      <c r="E262" s="677">
        <v>30</v>
      </c>
      <c r="F262" s="722"/>
      <c r="G262" s="1742"/>
      <c r="H262" s="723"/>
    </row>
    <row r="263" spans="1:8" s="634" customFormat="1" ht="15" hidden="1" outlineLevel="1">
      <c r="A263" s="718">
        <v>33</v>
      </c>
      <c r="B263" s="719"/>
      <c r="C263" s="720" t="s">
        <v>315</v>
      </c>
      <c r="D263" s="675"/>
      <c r="E263" s="677">
        <v>15</v>
      </c>
      <c r="F263" s="722"/>
      <c r="G263" s="1742"/>
      <c r="H263" s="723"/>
    </row>
    <row r="264" spans="1:8" s="634" customFormat="1" ht="15" hidden="1" outlineLevel="1">
      <c r="A264" s="812">
        <v>34</v>
      </c>
      <c r="B264" s="725"/>
      <c r="C264" s="720" t="s">
        <v>316</v>
      </c>
      <c r="D264" s="667"/>
      <c r="E264" s="669">
        <v>15</v>
      </c>
      <c r="F264" s="728"/>
      <c r="G264" s="1743"/>
      <c r="H264" s="729"/>
    </row>
    <row r="265" spans="1:8" s="634" customFormat="1" ht="15" hidden="1" outlineLevel="1">
      <c r="A265" s="807">
        <v>1</v>
      </c>
      <c r="B265" s="808"/>
      <c r="C265" s="809" t="s">
        <v>169</v>
      </c>
      <c r="D265" s="694"/>
      <c r="E265" s="695">
        <v>4</v>
      </c>
      <c r="F265" s="811"/>
      <c r="G265" s="1744" t="s">
        <v>317</v>
      </c>
      <c r="H265" s="782"/>
    </row>
    <row r="266" spans="1:8" s="634" customFormat="1" ht="15" hidden="1" outlineLevel="1">
      <c r="A266" s="718">
        <v>2</v>
      </c>
      <c r="B266" s="719"/>
      <c r="C266" s="720" t="s">
        <v>318</v>
      </c>
      <c r="D266" s="675"/>
      <c r="E266" s="676">
        <v>3</v>
      </c>
      <c r="F266" s="722"/>
      <c r="G266" s="1742"/>
      <c r="H266" s="723"/>
    </row>
    <row r="267" spans="1:8" s="634" customFormat="1" ht="15" hidden="1" outlineLevel="1">
      <c r="A267" s="718">
        <v>3</v>
      </c>
      <c r="B267" s="719"/>
      <c r="C267" s="720" t="s">
        <v>319</v>
      </c>
      <c r="D267" s="675"/>
      <c r="E267" s="676">
        <v>9</v>
      </c>
      <c r="F267" s="722"/>
      <c r="G267" s="1742"/>
      <c r="H267" s="723"/>
    </row>
    <row r="268" spans="1:8" s="634" customFormat="1" ht="15" hidden="1" outlineLevel="1">
      <c r="A268" s="718">
        <v>4</v>
      </c>
      <c r="B268" s="719"/>
      <c r="C268" s="720" t="s">
        <v>320</v>
      </c>
      <c r="D268" s="675"/>
      <c r="E268" s="676">
        <v>8.4</v>
      </c>
      <c r="F268" s="722"/>
      <c r="G268" s="1742"/>
      <c r="H268" s="723"/>
    </row>
    <row r="269" spans="1:8" s="634" customFormat="1" ht="15" hidden="1" outlineLevel="1">
      <c r="A269" s="718">
        <v>5</v>
      </c>
      <c r="B269" s="719"/>
      <c r="C269" s="720" t="s">
        <v>308</v>
      </c>
      <c r="D269" s="675"/>
      <c r="E269" s="676">
        <v>1.25</v>
      </c>
      <c r="F269" s="722"/>
      <c r="G269" s="1742"/>
      <c r="H269" s="723"/>
    </row>
    <row r="270" spans="1:8" s="634" customFormat="1" ht="15" hidden="1" outlineLevel="1">
      <c r="A270" s="718">
        <v>6</v>
      </c>
      <c r="B270" s="719"/>
      <c r="C270" s="720" t="s">
        <v>321</v>
      </c>
      <c r="D270" s="675"/>
      <c r="E270" s="676">
        <v>6.875</v>
      </c>
      <c r="F270" s="722"/>
      <c r="G270" s="1742"/>
      <c r="H270" s="723"/>
    </row>
    <row r="271" spans="1:8" s="634" customFormat="1" ht="15" hidden="1" outlineLevel="1">
      <c r="A271" s="718">
        <v>7</v>
      </c>
      <c r="B271" s="719"/>
      <c r="C271" s="720" t="s">
        <v>322</v>
      </c>
      <c r="D271" s="675"/>
      <c r="E271" s="676">
        <v>0.75</v>
      </c>
      <c r="F271" s="722"/>
      <c r="G271" s="1742"/>
      <c r="H271" s="723"/>
    </row>
    <row r="272" spans="1:8" s="634" customFormat="1" ht="15" hidden="1" outlineLevel="1">
      <c r="A272" s="718">
        <v>8</v>
      </c>
      <c r="B272" s="719"/>
      <c r="C272" s="720" t="s">
        <v>323</v>
      </c>
      <c r="D272" s="675"/>
      <c r="E272" s="676">
        <v>2.5</v>
      </c>
      <c r="F272" s="722"/>
      <c r="G272" s="1742"/>
      <c r="H272" s="723"/>
    </row>
    <row r="273" spans="1:8" s="634" customFormat="1" ht="15" hidden="1" outlineLevel="1">
      <c r="A273" s="718">
        <v>9</v>
      </c>
      <c r="B273" s="719"/>
      <c r="C273" s="720" t="s">
        <v>184</v>
      </c>
      <c r="D273" s="675"/>
      <c r="E273" s="676">
        <v>1</v>
      </c>
      <c r="F273" s="722"/>
      <c r="G273" s="1742"/>
      <c r="H273" s="723"/>
    </row>
    <row r="274" spans="1:8" s="634" customFormat="1" ht="15" hidden="1" outlineLevel="1">
      <c r="A274" s="718">
        <v>10</v>
      </c>
      <c r="B274" s="719"/>
      <c r="C274" s="720" t="s">
        <v>324</v>
      </c>
      <c r="D274" s="675"/>
      <c r="E274" s="676">
        <v>3.38</v>
      </c>
      <c r="F274" s="722"/>
      <c r="G274" s="1742"/>
      <c r="H274" s="723"/>
    </row>
    <row r="275" spans="1:8" s="634" customFormat="1" ht="15" hidden="1" outlineLevel="1">
      <c r="A275" s="718">
        <v>11</v>
      </c>
      <c r="B275" s="719"/>
      <c r="C275" s="720" t="s">
        <v>325</v>
      </c>
      <c r="D275" s="675"/>
      <c r="E275" s="676">
        <v>30</v>
      </c>
      <c r="F275" s="722"/>
      <c r="G275" s="1742"/>
      <c r="H275" s="723"/>
    </row>
    <row r="276" spans="1:8" s="634" customFormat="1" ht="15" hidden="1" outlineLevel="1">
      <c r="A276" s="718">
        <v>12</v>
      </c>
      <c r="B276" s="719"/>
      <c r="C276" s="720" t="s">
        <v>326</v>
      </c>
      <c r="D276" s="675"/>
      <c r="E276" s="676">
        <v>8.75</v>
      </c>
      <c r="F276" s="722"/>
      <c r="G276" s="1742"/>
      <c r="H276" s="723"/>
    </row>
    <row r="277" spans="1:8" s="634" customFormat="1" ht="15" hidden="1" outlineLevel="1">
      <c r="A277" s="718">
        <v>13</v>
      </c>
      <c r="B277" s="719"/>
      <c r="C277" s="720" t="s">
        <v>322</v>
      </c>
      <c r="D277" s="675"/>
      <c r="E277" s="676">
        <v>10.5</v>
      </c>
      <c r="F277" s="722"/>
      <c r="G277" s="1742"/>
      <c r="H277" s="723"/>
    </row>
    <row r="278" spans="1:8" s="634" customFormat="1" ht="15" hidden="1" outlineLevel="1">
      <c r="A278" s="718">
        <v>14</v>
      </c>
      <c r="B278" s="719"/>
      <c r="C278" s="720" t="s">
        <v>324</v>
      </c>
      <c r="D278" s="675"/>
      <c r="E278" s="676">
        <v>3</v>
      </c>
      <c r="F278" s="722"/>
      <c r="G278" s="1742"/>
      <c r="H278" s="723"/>
    </row>
    <row r="279" spans="1:8" s="634" customFormat="1" ht="15" hidden="1" outlineLevel="1">
      <c r="A279" s="718">
        <v>15</v>
      </c>
      <c r="B279" s="719"/>
      <c r="C279" s="720" t="s">
        <v>327</v>
      </c>
      <c r="D279" s="675"/>
      <c r="E279" s="676">
        <v>3</v>
      </c>
      <c r="F279" s="722"/>
      <c r="G279" s="1742"/>
      <c r="H279" s="723"/>
    </row>
    <row r="280" spans="1:8" s="634" customFormat="1" ht="15" hidden="1" outlineLevel="1">
      <c r="A280" s="718">
        <v>16</v>
      </c>
      <c r="B280" s="719"/>
      <c r="C280" s="720" t="s">
        <v>322</v>
      </c>
      <c r="D280" s="675"/>
      <c r="E280" s="676">
        <v>5.5</v>
      </c>
      <c r="F280" s="722"/>
      <c r="G280" s="1742"/>
      <c r="H280" s="723"/>
    </row>
    <row r="281" spans="1:8" s="634" customFormat="1" ht="15" hidden="1" outlineLevel="1">
      <c r="A281" s="718">
        <v>17</v>
      </c>
      <c r="B281" s="719"/>
      <c r="C281" s="720" t="s">
        <v>328</v>
      </c>
      <c r="D281" s="675"/>
      <c r="E281" s="676">
        <v>1.5</v>
      </c>
      <c r="F281" s="722"/>
      <c r="G281" s="1742"/>
      <c r="H281" s="723"/>
    </row>
    <row r="282" spans="1:8" s="634" customFormat="1" ht="15" hidden="1" outlineLevel="1">
      <c r="A282" s="718">
        <v>18</v>
      </c>
      <c r="C282" s="720" t="s">
        <v>328</v>
      </c>
      <c r="D282" s="675"/>
      <c r="E282" s="676">
        <v>0.875</v>
      </c>
      <c r="F282" s="722"/>
      <c r="G282" s="1742"/>
      <c r="H282" s="723"/>
    </row>
    <row r="283" spans="1:8" s="634" customFormat="1" ht="15" hidden="1" outlineLevel="1">
      <c r="A283" s="718">
        <v>19</v>
      </c>
      <c r="B283" s="719"/>
      <c r="C283" s="720" t="s">
        <v>329</v>
      </c>
      <c r="D283" s="675"/>
      <c r="E283" s="676">
        <v>0.375</v>
      </c>
      <c r="F283" s="722"/>
      <c r="G283" s="1742"/>
      <c r="H283" s="723"/>
    </row>
    <row r="284" spans="1:8" s="634" customFormat="1" ht="15" hidden="1" outlineLevel="1">
      <c r="A284" s="718">
        <v>20</v>
      </c>
      <c r="B284" s="719"/>
      <c r="C284" s="720" t="s">
        <v>330</v>
      </c>
      <c r="D284" s="675"/>
      <c r="E284" s="676">
        <v>3</v>
      </c>
      <c r="F284" s="722"/>
      <c r="G284" s="1742"/>
      <c r="H284" s="723"/>
    </row>
    <row r="285" spans="1:8" s="634" customFormat="1" ht="15" hidden="1" outlineLevel="1">
      <c r="A285" s="718">
        <v>21</v>
      </c>
      <c r="B285" s="719"/>
      <c r="C285" s="720" t="s">
        <v>331</v>
      </c>
      <c r="D285" s="675"/>
      <c r="E285" s="676">
        <v>0.25</v>
      </c>
      <c r="F285" s="722"/>
      <c r="G285" s="1742"/>
      <c r="H285" s="723"/>
    </row>
    <row r="286" spans="1:8" s="634" customFormat="1" ht="15" hidden="1" outlineLevel="1">
      <c r="A286" s="718">
        <v>22</v>
      </c>
      <c r="B286" s="719"/>
      <c r="C286" s="720" t="s">
        <v>304</v>
      </c>
      <c r="D286" s="675"/>
      <c r="E286" s="676">
        <v>3.5</v>
      </c>
      <c r="F286" s="722"/>
      <c r="G286" s="1742"/>
      <c r="H286" s="723"/>
    </row>
    <row r="287" spans="1:8" s="634" customFormat="1" ht="15" hidden="1" outlineLevel="1">
      <c r="A287" s="718">
        <v>23</v>
      </c>
      <c r="B287" s="719"/>
      <c r="C287" s="720" t="s">
        <v>332</v>
      </c>
      <c r="D287" s="675"/>
      <c r="E287" s="676">
        <v>20.625</v>
      </c>
      <c r="F287" s="722"/>
      <c r="G287" s="1742"/>
      <c r="H287" s="723"/>
    </row>
    <row r="288" spans="1:8" s="634" customFormat="1" ht="15" hidden="1" outlineLevel="1">
      <c r="A288" s="718">
        <v>24</v>
      </c>
      <c r="B288" s="719"/>
      <c r="C288" s="720" t="s">
        <v>326</v>
      </c>
      <c r="D288" s="675"/>
      <c r="E288" s="676">
        <v>8.25</v>
      </c>
      <c r="F288" s="722"/>
      <c r="G288" s="1742"/>
      <c r="H288" s="723"/>
    </row>
    <row r="289" spans="1:8" s="634" customFormat="1" ht="15" hidden="1" outlineLevel="1">
      <c r="A289" s="718">
        <v>25</v>
      </c>
      <c r="B289" s="719"/>
      <c r="C289" s="720" t="s">
        <v>333</v>
      </c>
      <c r="D289" s="675"/>
      <c r="E289" s="676">
        <v>13.75</v>
      </c>
      <c r="F289" s="722"/>
      <c r="G289" s="1742"/>
      <c r="H289" s="723"/>
    </row>
    <row r="290" spans="1:8" s="634" customFormat="1" ht="15" hidden="1" outlineLevel="1">
      <c r="A290" s="718">
        <v>26</v>
      </c>
      <c r="B290" s="719"/>
      <c r="C290" s="720" t="s">
        <v>304</v>
      </c>
      <c r="D290" s="675"/>
      <c r="E290" s="676">
        <v>5.5</v>
      </c>
      <c r="F290" s="722"/>
      <c r="G290" s="1742"/>
      <c r="H290" s="723"/>
    </row>
    <row r="291" spans="1:8" s="634" customFormat="1" ht="15" hidden="1" outlineLevel="1">
      <c r="A291" s="718">
        <v>27</v>
      </c>
      <c r="B291" s="719"/>
      <c r="C291" s="720" t="s">
        <v>334</v>
      </c>
      <c r="D291" s="675"/>
      <c r="E291" s="676">
        <v>13.75</v>
      </c>
      <c r="F291" s="722"/>
      <c r="G291" s="1742"/>
      <c r="H291" s="723"/>
    </row>
    <row r="292" spans="1:8" s="634" customFormat="1" ht="15" hidden="1" outlineLevel="1">
      <c r="A292" s="718">
        <v>28</v>
      </c>
      <c r="B292" s="719"/>
      <c r="C292" s="720" t="s">
        <v>335</v>
      </c>
      <c r="D292" s="675"/>
      <c r="E292" s="676">
        <v>2.5</v>
      </c>
      <c r="F292" s="722"/>
      <c r="G292" s="1742"/>
      <c r="H292" s="723"/>
    </row>
    <row r="293" spans="1:8" s="634" customFormat="1" ht="15" hidden="1" outlineLevel="1">
      <c r="A293" s="718">
        <v>29</v>
      </c>
      <c r="B293" s="719"/>
      <c r="C293" s="720" t="s">
        <v>335</v>
      </c>
      <c r="D293" s="675"/>
      <c r="E293" s="676">
        <v>1.25</v>
      </c>
      <c r="F293" s="722"/>
      <c r="G293" s="1742"/>
      <c r="H293" s="723"/>
    </row>
    <row r="294" spans="1:8" s="634" customFormat="1" ht="15" hidden="1" outlineLevel="1">
      <c r="A294" s="718">
        <v>30</v>
      </c>
      <c r="B294" s="719"/>
      <c r="C294" s="720" t="s">
        <v>213</v>
      </c>
      <c r="D294" s="675"/>
      <c r="E294" s="676">
        <v>0.375</v>
      </c>
      <c r="F294" s="722"/>
      <c r="G294" s="1742"/>
      <c r="H294" s="723"/>
    </row>
    <row r="295" spans="1:8" s="634" customFormat="1" ht="15" hidden="1" outlineLevel="1">
      <c r="A295" s="812">
        <v>31</v>
      </c>
      <c r="B295" s="725"/>
      <c r="C295" s="726" t="s">
        <v>318</v>
      </c>
      <c r="D295" s="667"/>
      <c r="E295" s="668">
        <v>5</v>
      </c>
      <c r="F295" s="728"/>
      <c r="G295" s="1743"/>
      <c r="H295" s="729"/>
    </row>
    <row r="296" spans="1:8" s="634" customFormat="1" ht="15" hidden="1" outlineLevel="1">
      <c r="A296" s="807">
        <v>1</v>
      </c>
      <c r="B296" s="808"/>
      <c r="C296" s="809" t="s">
        <v>336</v>
      </c>
      <c r="D296" s="694"/>
      <c r="E296" s="695">
        <v>77.5</v>
      </c>
      <c r="F296" s="811"/>
      <c r="G296" s="1744" t="s">
        <v>337</v>
      </c>
      <c r="H296" s="782"/>
    </row>
    <row r="297" spans="1:8" s="634" customFormat="1" ht="15" hidden="1" outlineLevel="1">
      <c r="A297" s="718">
        <v>2</v>
      </c>
      <c r="B297" s="719"/>
      <c r="C297" s="720" t="s">
        <v>338</v>
      </c>
      <c r="D297" s="675"/>
      <c r="E297" s="676">
        <v>1.25</v>
      </c>
      <c r="F297" s="722"/>
      <c r="G297" s="1742"/>
      <c r="H297" s="723"/>
    </row>
    <row r="298" spans="1:8" s="634" customFormat="1" ht="15" hidden="1" outlineLevel="1">
      <c r="A298" s="718">
        <v>3</v>
      </c>
      <c r="B298" s="719"/>
      <c r="C298" s="720" t="s">
        <v>339</v>
      </c>
      <c r="D298" s="675"/>
      <c r="E298" s="676">
        <v>13.75</v>
      </c>
      <c r="F298" s="722"/>
      <c r="G298" s="1742"/>
      <c r="H298" s="723"/>
    </row>
    <row r="299" spans="1:8" s="634" customFormat="1" ht="15" hidden="1" outlineLevel="1">
      <c r="A299" s="718">
        <v>4</v>
      </c>
      <c r="B299" s="719"/>
      <c r="C299" s="720" t="s">
        <v>340</v>
      </c>
      <c r="D299" s="675"/>
      <c r="E299" s="676">
        <v>20</v>
      </c>
      <c r="F299" s="722"/>
      <c r="G299" s="1742"/>
      <c r="H299" s="723"/>
    </row>
    <row r="300" spans="1:8" s="634" customFormat="1" ht="15" hidden="1" outlineLevel="1">
      <c r="A300" s="718">
        <v>5</v>
      </c>
      <c r="B300" s="719"/>
      <c r="C300" s="720" t="s">
        <v>341</v>
      </c>
      <c r="D300" s="675"/>
      <c r="E300" s="676">
        <v>7</v>
      </c>
      <c r="F300" s="722"/>
      <c r="G300" s="1742"/>
      <c r="H300" s="723"/>
    </row>
    <row r="301" spans="1:8" s="634" customFormat="1" ht="15" hidden="1" outlineLevel="1">
      <c r="A301" s="718">
        <v>6</v>
      </c>
      <c r="B301" s="719"/>
      <c r="C301" s="720" t="s">
        <v>342</v>
      </c>
      <c r="D301" s="675"/>
      <c r="E301" s="676">
        <v>4.5</v>
      </c>
      <c r="F301" s="722"/>
      <c r="G301" s="1742"/>
      <c r="H301" s="723"/>
    </row>
    <row r="302" spans="1:8" s="634" customFormat="1" ht="15" hidden="1" outlineLevel="1">
      <c r="A302" s="718">
        <v>7</v>
      </c>
      <c r="B302" s="719"/>
      <c r="C302" s="720" t="s">
        <v>339</v>
      </c>
      <c r="D302" s="675"/>
      <c r="E302" s="676">
        <v>16.559999999999999</v>
      </c>
      <c r="F302" s="722"/>
      <c r="G302" s="1742"/>
      <c r="H302" s="723"/>
    </row>
    <row r="303" spans="1:8" s="634" customFormat="1" ht="15" hidden="1" outlineLevel="1">
      <c r="A303" s="718">
        <v>8</v>
      </c>
      <c r="B303" s="719"/>
      <c r="C303" s="720" t="s">
        <v>343</v>
      </c>
      <c r="D303" s="675"/>
      <c r="E303" s="676">
        <v>2.5</v>
      </c>
      <c r="F303" s="722"/>
      <c r="G303" s="1742"/>
      <c r="H303" s="723"/>
    </row>
    <row r="304" spans="1:8" s="634" customFormat="1" ht="15" hidden="1" outlineLevel="1">
      <c r="A304" s="718">
        <v>9</v>
      </c>
      <c r="B304" s="719"/>
      <c r="C304" s="720" t="s">
        <v>344</v>
      </c>
      <c r="D304" s="675"/>
      <c r="E304" s="676">
        <v>0.6</v>
      </c>
      <c r="F304" s="722"/>
      <c r="G304" s="1742"/>
      <c r="H304" s="723"/>
    </row>
    <row r="305" spans="1:8" s="634" customFormat="1" ht="15" hidden="1" outlineLevel="1">
      <c r="A305" s="812">
        <v>10</v>
      </c>
      <c r="B305" s="725"/>
      <c r="C305" s="726" t="s">
        <v>345</v>
      </c>
      <c r="D305" s="667"/>
      <c r="E305" s="668">
        <v>0.5</v>
      </c>
      <c r="F305" s="728"/>
      <c r="G305" s="1743"/>
      <c r="H305" s="729"/>
    </row>
    <row r="306" spans="1:8" s="634" customFormat="1" ht="15" hidden="1" outlineLevel="1">
      <c r="A306" s="807">
        <v>1</v>
      </c>
      <c r="B306" s="808"/>
      <c r="C306" s="809" t="s">
        <v>346</v>
      </c>
      <c r="D306" s="694"/>
      <c r="E306" s="695">
        <v>3.75</v>
      </c>
      <c r="F306" s="811"/>
      <c r="G306" s="1744" t="s">
        <v>347</v>
      </c>
      <c r="H306" s="782"/>
    </row>
    <row r="307" spans="1:8" s="634" customFormat="1" ht="15" hidden="1" outlineLevel="1">
      <c r="A307" s="718">
        <v>2</v>
      </c>
      <c r="B307" s="719"/>
      <c r="C307" s="720" t="s">
        <v>348</v>
      </c>
      <c r="D307" s="675"/>
      <c r="E307" s="676">
        <v>3.75</v>
      </c>
      <c r="F307" s="722"/>
      <c r="G307" s="1742"/>
      <c r="H307" s="723"/>
    </row>
    <row r="308" spans="1:8" s="634" customFormat="1" ht="15" hidden="1" outlineLevel="1">
      <c r="A308" s="718">
        <v>3</v>
      </c>
      <c r="B308" s="719"/>
      <c r="C308" s="720" t="s">
        <v>349</v>
      </c>
      <c r="D308" s="675"/>
      <c r="E308" s="676">
        <v>4.8</v>
      </c>
      <c r="F308" s="722"/>
      <c r="G308" s="1742"/>
      <c r="H308" s="723"/>
    </row>
    <row r="309" spans="1:8" s="634" customFormat="1" ht="15" hidden="1" outlineLevel="1">
      <c r="A309" s="718">
        <v>4</v>
      </c>
      <c r="B309" s="719"/>
      <c r="C309" s="720" t="s">
        <v>350</v>
      </c>
      <c r="D309" s="675"/>
      <c r="E309" s="676">
        <v>50</v>
      </c>
      <c r="F309" s="722"/>
      <c r="G309" s="1742"/>
      <c r="H309" s="723"/>
    </row>
    <row r="310" spans="1:8" s="634" customFormat="1" ht="15" hidden="1" outlineLevel="1">
      <c r="A310" s="718">
        <v>5</v>
      </c>
      <c r="B310" s="719"/>
      <c r="C310" s="720" t="s">
        <v>351</v>
      </c>
      <c r="D310" s="675"/>
      <c r="E310" s="676">
        <v>7</v>
      </c>
      <c r="F310" s="722"/>
      <c r="G310" s="1742"/>
      <c r="H310" s="723"/>
    </row>
    <row r="311" spans="1:8" s="634" customFormat="1" ht="15" hidden="1" outlineLevel="1">
      <c r="A311" s="718">
        <v>6</v>
      </c>
      <c r="B311" s="719"/>
      <c r="C311" s="720" t="s">
        <v>352</v>
      </c>
      <c r="D311" s="675"/>
      <c r="E311" s="676">
        <v>12.5</v>
      </c>
      <c r="F311" s="722"/>
      <c r="G311" s="1742"/>
      <c r="H311" s="723"/>
    </row>
    <row r="312" spans="1:8" s="634" customFormat="1" ht="15" hidden="1" outlineLevel="1">
      <c r="A312" s="718">
        <v>7</v>
      </c>
      <c r="B312" s="719"/>
      <c r="C312" s="720" t="s">
        <v>353</v>
      </c>
      <c r="D312" s="675"/>
      <c r="E312" s="676">
        <v>15</v>
      </c>
      <c r="F312" s="722"/>
      <c r="G312" s="1742"/>
      <c r="H312" s="723"/>
    </row>
    <row r="313" spans="1:8" s="634" customFormat="1" ht="15" hidden="1" outlineLevel="1">
      <c r="A313" s="718">
        <v>8</v>
      </c>
      <c r="B313" s="719"/>
      <c r="C313" s="720" t="s">
        <v>354</v>
      </c>
      <c r="D313" s="675"/>
      <c r="E313" s="676">
        <v>22.5</v>
      </c>
      <c r="F313" s="722"/>
      <c r="G313" s="1742"/>
      <c r="H313" s="723"/>
    </row>
    <row r="314" spans="1:8" s="634" customFormat="1" ht="15" hidden="1" outlineLevel="1">
      <c r="A314" s="718">
        <v>9</v>
      </c>
      <c r="B314" s="719"/>
      <c r="C314" s="720" t="s">
        <v>355</v>
      </c>
      <c r="D314" s="675"/>
      <c r="E314" s="676">
        <v>27.5</v>
      </c>
      <c r="F314" s="722"/>
      <c r="G314" s="1742"/>
      <c r="H314" s="723"/>
    </row>
    <row r="315" spans="1:8" s="634" customFormat="1" ht="15" hidden="1" outlineLevel="1">
      <c r="A315" s="718">
        <v>10</v>
      </c>
      <c r="B315" s="719"/>
      <c r="C315" s="720" t="s">
        <v>356</v>
      </c>
      <c r="D315" s="675"/>
      <c r="E315" s="676">
        <v>32.5</v>
      </c>
      <c r="F315" s="722"/>
      <c r="G315" s="1742"/>
      <c r="H315" s="723"/>
    </row>
    <row r="316" spans="1:8" s="634" customFormat="1" ht="15" hidden="1" outlineLevel="1">
      <c r="A316" s="718">
        <v>11</v>
      </c>
      <c r="B316" s="719"/>
      <c r="C316" s="720" t="s">
        <v>92</v>
      </c>
      <c r="D316" s="675"/>
      <c r="E316" s="676">
        <v>2.5</v>
      </c>
      <c r="F316" s="722"/>
      <c r="G316" s="1742"/>
      <c r="H316" s="723"/>
    </row>
    <row r="317" spans="1:8" s="634" customFormat="1" ht="15" hidden="1" outlineLevel="1">
      <c r="A317" s="718">
        <v>12</v>
      </c>
      <c r="B317" s="719"/>
      <c r="C317" s="720" t="s">
        <v>357</v>
      </c>
      <c r="D317" s="675"/>
      <c r="E317" s="676">
        <v>26</v>
      </c>
      <c r="F317" s="722"/>
      <c r="G317" s="1742"/>
      <c r="H317" s="723"/>
    </row>
    <row r="318" spans="1:8" s="634" customFormat="1" ht="15" hidden="1" outlineLevel="1">
      <c r="A318" s="718">
        <v>13</v>
      </c>
      <c r="B318" s="719"/>
      <c r="C318" s="720" t="s">
        <v>358</v>
      </c>
      <c r="D318" s="675"/>
      <c r="E318" s="676">
        <v>45</v>
      </c>
      <c r="F318" s="722"/>
      <c r="G318" s="1742"/>
      <c r="H318" s="723"/>
    </row>
    <row r="319" spans="1:8" s="634" customFormat="1" ht="15" hidden="1" outlineLevel="1">
      <c r="A319" s="718">
        <v>14</v>
      </c>
      <c r="B319" s="719"/>
      <c r="C319" s="720" t="s">
        <v>359</v>
      </c>
      <c r="D319" s="675"/>
      <c r="E319" s="676">
        <v>14.59</v>
      </c>
      <c r="F319" s="722"/>
      <c r="G319" s="1742"/>
      <c r="H319" s="723"/>
    </row>
    <row r="320" spans="1:8" s="634" customFormat="1" ht="15" hidden="1" outlineLevel="1">
      <c r="A320" s="718">
        <v>15</v>
      </c>
      <c r="B320" s="719"/>
      <c r="C320" s="720" t="s">
        <v>360</v>
      </c>
      <c r="D320" s="675"/>
      <c r="E320" s="676">
        <v>3.04</v>
      </c>
      <c r="F320" s="722"/>
      <c r="G320" s="1742"/>
      <c r="H320" s="723"/>
    </row>
    <row r="321" spans="1:8" s="634" customFormat="1" ht="15" hidden="1" outlineLevel="1">
      <c r="A321" s="718">
        <v>16</v>
      </c>
      <c r="B321" s="719"/>
      <c r="C321" s="720" t="s">
        <v>361</v>
      </c>
      <c r="D321" s="675"/>
      <c r="E321" s="676">
        <v>3</v>
      </c>
      <c r="F321" s="722"/>
      <c r="G321" s="1742"/>
      <c r="H321" s="723"/>
    </row>
    <row r="322" spans="1:8" s="634" customFormat="1" ht="15" hidden="1" outlineLevel="1">
      <c r="A322" s="718">
        <v>17</v>
      </c>
      <c r="B322" s="719"/>
      <c r="C322" s="720" t="s">
        <v>362</v>
      </c>
      <c r="D322" s="675"/>
      <c r="E322" s="676">
        <v>0.75</v>
      </c>
      <c r="F322" s="722"/>
      <c r="G322" s="1742"/>
      <c r="H322" s="723"/>
    </row>
    <row r="323" spans="1:8" s="634" customFormat="1" ht="15" hidden="1" outlineLevel="1">
      <c r="A323" s="812">
        <v>18</v>
      </c>
      <c r="B323" s="725"/>
      <c r="C323" s="726" t="s">
        <v>363</v>
      </c>
      <c r="D323" s="667"/>
      <c r="E323" s="668">
        <v>3.75</v>
      </c>
      <c r="F323" s="728"/>
      <c r="G323" s="1743"/>
      <c r="H323" s="729"/>
    </row>
    <row r="324" spans="1:8" s="634" customFormat="1" ht="15" hidden="1" outlineLevel="1">
      <c r="A324" s="807">
        <v>1</v>
      </c>
      <c r="B324" s="808"/>
      <c r="C324" s="809" t="s">
        <v>364</v>
      </c>
      <c r="D324" s="694"/>
      <c r="E324" s="695">
        <v>3.75</v>
      </c>
      <c r="F324" s="811"/>
      <c r="G324" s="1744" t="s">
        <v>365</v>
      </c>
      <c r="H324" s="782"/>
    </row>
    <row r="325" spans="1:8" s="634" customFormat="1" ht="15" hidden="1" outlineLevel="1">
      <c r="A325" s="812">
        <v>2</v>
      </c>
      <c r="B325" s="725"/>
      <c r="C325" s="726" t="s">
        <v>366</v>
      </c>
      <c r="D325" s="667"/>
      <c r="E325" s="668">
        <v>5</v>
      </c>
      <c r="F325" s="728"/>
      <c r="G325" s="1743"/>
      <c r="H325" s="729"/>
    </row>
    <row r="326" spans="1:8" s="634" customFormat="1" ht="15" hidden="1" outlineLevel="1">
      <c r="A326" s="718">
        <v>1</v>
      </c>
      <c r="B326" s="719"/>
      <c r="C326" s="720" t="s">
        <v>367</v>
      </c>
      <c r="D326" s="675"/>
      <c r="E326" s="676">
        <v>2</v>
      </c>
      <c r="F326" s="722"/>
      <c r="G326" s="1742" t="s">
        <v>368</v>
      </c>
      <c r="H326" s="723"/>
    </row>
    <row r="327" spans="1:8" s="634" customFormat="1" ht="15" hidden="1" outlineLevel="1">
      <c r="A327" s="718">
        <v>2</v>
      </c>
      <c r="B327" s="719"/>
      <c r="C327" s="720" t="s">
        <v>367</v>
      </c>
      <c r="D327" s="675"/>
      <c r="E327" s="676">
        <v>1.75</v>
      </c>
      <c r="F327" s="722"/>
      <c r="G327" s="1742"/>
      <c r="H327" s="723"/>
    </row>
    <row r="328" spans="1:8" s="634" customFormat="1" ht="15" hidden="1" outlineLevel="1">
      <c r="A328" s="718">
        <v>3</v>
      </c>
      <c r="B328" s="719"/>
      <c r="C328" s="720" t="s">
        <v>369</v>
      </c>
      <c r="D328" s="675"/>
      <c r="E328" s="676">
        <v>1.25</v>
      </c>
      <c r="F328" s="722"/>
      <c r="G328" s="1742"/>
      <c r="H328" s="723"/>
    </row>
    <row r="329" spans="1:8" s="634" customFormat="1" ht="15" hidden="1" outlineLevel="1">
      <c r="A329" s="718">
        <v>4</v>
      </c>
      <c r="B329" s="719"/>
      <c r="C329" s="720" t="s">
        <v>370</v>
      </c>
      <c r="D329" s="675"/>
      <c r="E329" s="676">
        <v>0.38</v>
      </c>
      <c r="F329" s="722"/>
      <c r="G329" s="1742"/>
      <c r="H329" s="723"/>
    </row>
    <row r="330" spans="1:8" s="634" customFormat="1" ht="15" hidden="1" outlineLevel="1">
      <c r="A330" s="718">
        <v>5</v>
      </c>
      <c r="B330" s="719"/>
      <c r="C330" s="720" t="s">
        <v>371</v>
      </c>
      <c r="D330" s="675"/>
      <c r="E330" s="676">
        <v>1.25</v>
      </c>
      <c r="F330" s="722"/>
      <c r="G330" s="1742"/>
      <c r="H330" s="723"/>
    </row>
    <row r="331" spans="1:8" s="634" customFormat="1" ht="15" hidden="1" outlineLevel="1">
      <c r="A331" s="718">
        <v>6</v>
      </c>
      <c r="B331" s="719"/>
      <c r="C331" s="720" t="s">
        <v>372</v>
      </c>
      <c r="D331" s="675"/>
      <c r="E331" s="676">
        <v>4.5</v>
      </c>
      <c r="F331" s="722"/>
      <c r="G331" s="1742"/>
      <c r="H331" s="723"/>
    </row>
    <row r="332" spans="1:8" s="634" customFormat="1" ht="15" hidden="1" outlineLevel="1">
      <c r="A332" s="718">
        <v>7</v>
      </c>
      <c r="B332" s="719"/>
      <c r="C332" s="720" t="s">
        <v>373</v>
      </c>
      <c r="D332" s="675"/>
      <c r="E332" s="676">
        <v>0.75</v>
      </c>
      <c r="F332" s="722"/>
      <c r="G332" s="1742"/>
      <c r="H332" s="723"/>
    </row>
    <row r="333" spans="1:8" s="634" customFormat="1" ht="15" hidden="1" outlineLevel="1">
      <c r="A333" s="718">
        <v>8</v>
      </c>
      <c r="B333" s="719"/>
      <c r="C333" s="720" t="s">
        <v>359</v>
      </c>
      <c r="D333" s="675"/>
      <c r="E333" s="676">
        <v>14.59</v>
      </c>
      <c r="F333" s="722"/>
      <c r="G333" s="1742"/>
      <c r="H333" s="723"/>
    </row>
    <row r="334" spans="1:8" s="634" customFormat="1" ht="15" hidden="1" outlineLevel="1">
      <c r="A334" s="812">
        <v>9</v>
      </c>
      <c r="B334" s="725"/>
      <c r="C334" s="726" t="s">
        <v>374</v>
      </c>
      <c r="D334" s="667"/>
      <c r="E334" s="668">
        <v>7.5</v>
      </c>
      <c r="F334" s="728"/>
      <c r="G334" s="1743"/>
      <c r="H334" s="729"/>
    </row>
    <row r="335" spans="1:8" s="634" customFormat="1" ht="15" hidden="1" outlineLevel="1">
      <c r="A335" s="807">
        <v>1</v>
      </c>
      <c r="B335" s="808"/>
      <c r="C335" s="809" t="s">
        <v>375</v>
      </c>
      <c r="D335" s="694"/>
      <c r="E335" s="695">
        <v>6</v>
      </c>
      <c r="F335" s="811"/>
      <c r="G335" s="1744" t="s">
        <v>376</v>
      </c>
      <c r="H335" s="782"/>
    </row>
    <row r="336" spans="1:8" s="634" customFormat="1" ht="15" hidden="1" outlineLevel="1">
      <c r="A336" s="718">
        <v>2</v>
      </c>
      <c r="B336" s="719"/>
      <c r="C336" s="720" t="s">
        <v>373</v>
      </c>
      <c r="D336" s="675"/>
      <c r="E336" s="676">
        <v>0.75</v>
      </c>
      <c r="F336" s="722"/>
      <c r="G336" s="1742"/>
      <c r="H336" s="723"/>
    </row>
    <row r="337" spans="1:8" s="634" customFormat="1" ht="15" hidden="1" outlineLevel="1">
      <c r="A337" s="718">
        <v>3</v>
      </c>
      <c r="B337" s="719"/>
      <c r="C337" s="720" t="s">
        <v>372</v>
      </c>
      <c r="D337" s="675"/>
      <c r="E337" s="676">
        <v>0.625</v>
      </c>
      <c r="F337" s="722"/>
      <c r="G337" s="1742"/>
      <c r="H337" s="723"/>
    </row>
    <row r="338" spans="1:8" s="634" customFormat="1" ht="15" hidden="1" outlineLevel="1">
      <c r="A338" s="718">
        <v>4</v>
      </c>
      <c r="B338" s="719"/>
      <c r="C338" s="720" t="s">
        <v>377</v>
      </c>
      <c r="D338" s="675"/>
      <c r="E338" s="676">
        <v>2.5</v>
      </c>
      <c r="F338" s="722"/>
      <c r="G338" s="1742"/>
      <c r="H338" s="723"/>
    </row>
    <row r="339" spans="1:8" s="634" customFormat="1" ht="15" hidden="1" outlineLevel="1">
      <c r="A339" s="718">
        <v>5</v>
      </c>
      <c r="B339" s="719"/>
      <c r="C339" s="720" t="s">
        <v>378</v>
      </c>
      <c r="D339" s="675"/>
      <c r="E339" s="676">
        <v>9.5</v>
      </c>
      <c r="F339" s="722"/>
      <c r="G339" s="1742"/>
      <c r="H339" s="723"/>
    </row>
    <row r="340" spans="1:8" s="634" customFormat="1" ht="15" hidden="1" outlineLevel="1">
      <c r="A340" s="718">
        <v>6</v>
      </c>
      <c r="B340" s="719"/>
      <c r="C340" s="720" t="s">
        <v>379</v>
      </c>
      <c r="D340" s="675"/>
      <c r="E340" s="676">
        <v>1.5</v>
      </c>
      <c r="F340" s="722"/>
      <c r="G340" s="1742"/>
      <c r="H340" s="723"/>
    </row>
    <row r="341" spans="1:8" s="634" customFormat="1" ht="15" hidden="1" outlineLevel="1">
      <c r="A341" s="718">
        <v>7</v>
      </c>
      <c r="B341" s="719"/>
      <c r="C341" s="720" t="s">
        <v>371</v>
      </c>
      <c r="D341" s="675"/>
      <c r="E341" s="676">
        <v>2.5</v>
      </c>
      <c r="F341" s="722"/>
      <c r="G341" s="1742"/>
      <c r="H341" s="723"/>
    </row>
    <row r="342" spans="1:8" s="634" customFormat="1" ht="15" hidden="1" outlineLevel="1">
      <c r="A342" s="718">
        <v>8</v>
      </c>
      <c r="B342" s="719"/>
      <c r="C342" s="720" t="s">
        <v>380</v>
      </c>
      <c r="D342" s="675"/>
      <c r="E342" s="676">
        <v>2.5</v>
      </c>
      <c r="F342" s="722"/>
      <c r="G342" s="1742"/>
      <c r="H342" s="723"/>
    </row>
    <row r="343" spans="1:8" s="634" customFormat="1" ht="15" hidden="1" outlineLevel="1">
      <c r="A343" s="718">
        <v>9</v>
      </c>
      <c r="B343" s="719"/>
      <c r="C343" s="720" t="s">
        <v>381</v>
      </c>
      <c r="D343" s="675"/>
      <c r="E343" s="676">
        <v>0.5</v>
      </c>
      <c r="F343" s="722"/>
      <c r="G343" s="1742"/>
      <c r="H343" s="723"/>
    </row>
    <row r="344" spans="1:8" s="634" customFormat="1" ht="15" hidden="1" outlineLevel="1">
      <c r="A344" s="718">
        <v>10</v>
      </c>
      <c r="B344" s="719"/>
      <c r="C344" s="720" t="s">
        <v>382</v>
      </c>
      <c r="D344" s="675"/>
      <c r="E344" s="676">
        <v>0.75</v>
      </c>
      <c r="F344" s="722"/>
      <c r="G344" s="1742"/>
      <c r="H344" s="723"/>
    </row>
    <row r="345" spans="1:8" s="634" customFormat="1" ht="15" hidden="1" outlineLevel="1">
      <c r="A345" s="718">
        <v>11</v>
      </c>
      <c r="B345" s="719"/>
      <c r="C345" s="720" t="s">
        <v>383</v>
      </c>
      <c r="D345" s="675"/>
      <c r="E345" s="676">
        <v>0.5</v>
      </c>
      <c r="F345" s="722"/>
      <c r="G345" s="1742"/>
      <c r="H345" s="723"/>
    </row>
    <row r="346" spans="1:8" s="634" customFormat="1" ht="15" hidden="1" outlineLevel="1">
      <c r="A346" s="718">
        <v>12</v>
      </c>
      <c r="B346" s="719"/>
      <c r="C346" s="720" t="s">
        <v>384</v>
      </c>
      <c r="D346" s="675"/>
      <c r="E346" s="676">
        <v>3.5</v>
      </c>
      <c r="F346" s="722"/>
      <c r="G346" s="1742"/>
      <c r="H346" s="723"/>
    </row>
    <row r="347" spans="1:8" s="634" customFormat="1" ht="15" hidden="1" outlineLevel="1">
      <c r="A347" s="718">
        <v>13</v>
      </c>
      <c r="B347" s="719"/>
      <c r="C347" s="720" t="s">
        <v>384</v>
      </c>
      <c r="D347" s="675"/>
      <c r="E347" s="676">
        <v>3.5</v>
      </c>
      <c r="F347" s="722"/>
      <c r="G347" s="1742"/>
      <c r="H347" s="723"/>
    </row>
    <row r="348" spans="1:8" s="634" customFormat="1" ht="15" hidden="1" outlineLevel="1">
      <c r="A348" s="718">
        <v>14</v>
      </c>
      <c r="B348" s="719"/>
      <c r="C348" s="720" t="s">
        <v>385</v>
      </c>
      <c r="D348" s="675"/>
      <c r="E348" s="676">
        <v>1.5</v>
      </c>
      <c r="F348" s="722"/>
      <c r="G348" s="1742"/>
      <c r="H348" s="723"/>
    </row>
    <row r="349" spans="1:8" s="634" customFormat="1" ht="15" hidden="1" outlineLevel="1">
      <c r="A349" s="718">
        <v>15</v>
      </c>
      <c r="B349" s="719"/>
      <c r="C349" s="720" t="s">
        <v>386</v>
      </c>
      <c r="D349" s="675"/>
      <c r="E349" s="676">
        <v>1.5</v>
      </c>
      <c r="F349" s="722"/>
      <c r="G349" s="1742"/>
      <c r="H349" s="723"/>
    </row>
    <row r="350" spans="1:8" s="634" customFormat="1" ht="15" hidden="1" outlineLevel="1">
      <c r="A350" s="718">
        <v>16</v>
      </c>
      <c r="B350" s="719"/>
      <c r="C350" s="720" t="s">
        <v>387</v>
      </c>
      <c r="D350" s="675"/>
      <c r="E350" s="676">
        <v>1.25</v>
      </c>
      <c r="F350" s="722"/>
      <c r="G350" s="1742"/>
      <c r="H350" s="723"/>
    </row>
    <row r="351" spans="1:8" s="634" customFormat="1" ht="15" hidden="1" outlineLevel="1">
      <c r="A351" s="718">
        <v>17</v>
      </c>
      <c r="B351" s="719"/>
      <c r="C351" s="720" t="s">
        <v>108</v>
      </c>
      <c r="D351" s="675"/>
      <c r="E351" s="676">
        <v>4</v>
      </c>
      <c r="F351" s="722"/>
      <c r="G351" s="1742"/>
      <c r="H351" s="723"/>
    </row>
    <row r="352" spans="1:8" s="634" customFormat="1" ht="15" hidden="1" outlineLevel="1">
      <c r="A352" s="718">
        <v>18</v>
      </c>
      <c r="B352" s="719"/>
      <c r="C352" s="720" t="s">
        <v>388</v>
      </c>
      <c r="D352" s="675"/>
      <c r="E352" s="676">
        <v>1.25</v>
      </c>
      <c r="F352" s="722"/>
      <c r="G352" s="1742"/>
      <c r="H352" s="723"/>
    </row>
    <row r="353" spans="1:8" s="634" customFormat="1" ht="15" hidden="1" outlineLevel="1">
      <c r="A353" s="718">
        <v>19</v>
      </c>
      <c r="B353" s="719"/>
      <c r="C353" s="720" t="s">
        <v>389</v>
      </c>
      <c r="D353" s="675"/>
      <c r="E353" s="676">
        <v>0.375</v>
      </c>
      <c r="F353" s="722"/>
      <c r="G353" s="1742"/>
      <c r="H353" s="723"/>
    </row>
    <row r="354" spans="1:8" s="634" customFormat="1" ht="15" hidden="1" outlineLevel="1">
      <c r="A354" s="718">
        <v>20</v>
      </c>
      <c r="B354" s="719"/>
      <c r="C354" s="720" t="s">
        <v>390</v>
      </c>
      <c r="D354" s="675"/>
      <c r="E354" s="676">
        <v>0.375</v>
      </c>
      <c r="F354" s="722"/>
      <c r="G354" s="1742"/>
      <c r="H354" s="723"/>
    </row>
    <row r="355" spans="1:8" s="634" customFormat="1" ht="15" hidden="1" outlineLevel="1">
      <c r="A355" s="718">
        <v>21</v>
      </c>
      <c r="B355" s="719"/>
      <c r="C355" s="720" t="s">
        <v>391</v>
      </c>
      <c r="D355" s="675"/>
      <c r="E355" s="676">
        <v>0.75</v>
      </c>
      <c r="F355" s="722"/>
      <c r="G355" s="1742"/>
      <c r="H355" s="723"/>
    </row>
    <row r="356" spans="1:8" s="634" customFormat="1" ht="15" hidden="1" outlineLevel="1">
      <c r="A356" s="718">
        <v>22</v>
      </c>
      <c r="B356" s="719"/>
      <c r="C356" s="720" t="s">
        <v>388</v>
      </c>
      <c r="D356" s="675"/>
      <c r="E356" s="676">
        <v>1.25</v>
      </c>
      <c r="F356" s="722"/>
      <c r="G356" s="1742"/>
      <c r="H356" s="723"/>
    </row>
    <row r="357" spans="1:8" s="634" customFormat="1" ht="15" hidden="1" outlineLevel="1">
      <c r="A357" s="718">
        <v>23</v>
      </c>
      <c r="B357" s="719"/>
      <c r="C357" s="720" t="s">
        <v>392</v>
      </c>
      <c r="D357" s="675"/>
      <c r="E357" s="676">
        <v>1.75</v>
      </c>
      <c r="F357" s="722"/>
      <c r="G357" s="1742"/>
      <c r="H357" s="723"/>
    </row>
    <row r="358" spans="1:8" s="634" customFormat="1" ht="15" hidden="1" outlineLevel="1">
      <c r="A358" s="718">
        <v>24</v>
      </c>
      <c r="B358" s="719"/>
      <c r="C358" s="720" t="s">
        <v>384</v>
      </c>
      <c r="D358" s="675"/>
      <c r="E358" s="676">
        <v>5</v>
      </c>
      <c r="F358" s="722"/>
      <c r="G358" s="1742"/>
      <c r="H358" s="723"/>
    </row>
    <row r="359" spans="1:8" s="634" customFormat="1" ht="15" hidden="1" outlineLevel="1">
      <c r="A359" s="718">
        <v>25</v>
      </c>
      <c r="B359" s="719"/>
      <c r="C359" s="720" t="s">
        <v>393</v>
      </c>
      <c r="D359" s="675"/>
      <c r="E359" s="676">
        <v>0.25</v>
      </c>
      <c r="F359" s="722"/>
      <c r="G359" s="1742"/>
      <c r="H359" s="723"/>
    </row>
    <row r="360" spans="1:8" s="634" customFormat="1" ht="15" hidden="1" outlineLevel="1">
      <c r="A360" s="718">
        <v>26</v>
      </c>
      <c r="B360" s="719"/>
      <c r="C360" s="720" t="s">
        <v>371</v>
      </c>
      <c r="D360" s="675"/>
      <c r="E360" s="676">
        <v>0.5</v>
      </c>
      <c r="F360" s="722"/>
      <c r="G360" s="1742"/>
      <c r="H360" s="723"/>
    </row>
    <row r="361" spans="1:8" s="634" customFormat="1" ht="15" hidden="1" outlineLevel="1">
      <c r="A361" s="718">
        <v>27</v>
      </c>
      <c r="B361" s="719"/>
      <c r="C361" s="720" t="s">
        <v>394</v>
      </c>
      <c r="D361" s="675"/>
      <c r="E361" s="676">
        <v>5.25</v>
      </c>
      <c r="F361" s="722"/>
      <c r="G361" s="1742"/>
      <c r="H361" s="723"/>
    </row>
    <row r="362" spans="1:8" s="634" customFormat="1" ht="15" hidden="1" outlineLevel="1">
      <c r="A362" s="718">
        <v>28</v>
      </c>
      <c r="B362" s="719"/>
      <c r="C362" s="720" t="s">
        <v>395</v>
      </c>
      <c r="D362" s="675"/>
      <c r="E362" s="676">
        <v>4</v>
      </c>
      <c r="F362" s="722"/>
      <c r="G362" s="1742"/>
      <c r="H362" s="723"/>
    </row>
    <row r="363" spans="1:8" s="634" customFormat="1" ht="15" hidden="1" outlineLevel="1">
      <c r="A363" s="718">
        <v>29</v>
      </c>
      <c r="B363" s="719"/>
      <c r="C363" s="720" t="s">
        <v>396</v>
      </c>
      <c r="D363" s="675"/>
      <c r="E363" s="676">
        <v>0.375</v>
      </c>
      <c r="F363" s="722"/>
      <c r="G363" s="1742"/>
      <c r="H363" s="723"/>
    </row>
    <row r="364" spans="1:8" s="634" customFormat="1" ht="15" hidden="1" outlineLevel="1">
      <c r="A364" s="718">
        <v>30</v>
      </c>
      <c r="B364" s="719"/>
      <c r="C364" s="720" t="s">
        <v>397</v>
      </c>
      <c r="D364" s="675"/>
      <c r="E364" s="676">
        <v>1</v>
      </c>
      <c r="F364" s="722"/>
      <c r="G364" s="1742"/>
      <c r="H364" s="723"/>
    </row>
    <row r="365" spans="1:8" s="634" customFormat="1" ht="15" hidden="1" outlineLevel="1">
      <c r="A365" s="718">
        <v>31</v>
      </c>
      <c r="B365" s="719"/>
      <c r="C365" s="720" t="s">
        <v>398</v>
      </c>
      <c r="D365" s="675"/>
      <c r="E365" s="676">
        <v>1</v>
      </c>
      <c r="F365" s="722"/>
      <c r="G365" s="1742"/>
      <c r="H365" s="723"/>
    </row>
    <row r="366" spans="1:8" s="634" customFormat="1" ht="15" hidden="1" outlineLevel="1">
      <c r="A366" s="718">
        <v>32</v>
      </c>
      <c r="B366" s="719"/>
      <c r="C366" s="720" t="s">
        <v>399</v>
      </c>
      <c r="D366" s="675"/>
      <c r="E366" s="676">
        <v>0.75</v>
      </c>
      <c r="F366" s="722"/>
      <c r="G366" s="1742"/>
      <c r="H366" s="723"/>
    </row>
    <row r="367" spans="1:8" s="634" customFormat="1" ht="15" hidden="1" outlineLevel="1">
      <c r="A367" s="718">
        <v>33</v>
      </c>
      <c r="B367" s="719"/>
      <c r="C367" s="720" t="s">
        <v>400</v>
      </c>
      <c r="D367" s="675"/>
      <c r="E367" s="676">
        <v>10.5</v>
      </c>
      <c r="F367" s="722"/>
      <c r="G367" s="1742"/>
      <c r="H367" s="723"/>
    </row>
    <row r="368" spans="1:8" s="634" customFormat="1" ht="15" hidden="1" outlineLevel="1">
      <c r="A368" s="718">
        <v>34</v>
      </c>
      <c r="B368" s="719"/>
      <c r="C368" s="720" t="s">
        <v>401</v>
      </c>
      <c r="D368" s="675"/>
      <c r="E368" s="676">
        <v>3</v>
      </c>
      <c r="F368" s="722"/>
      <c r="G368" s="1742"/>
      <c r="H368" s="723"/>
    </row>
    <row r="369" spans="1:8" s="634" customFormat="1" ht="15" hidden="1" outlineLevel="1">
      <c r="A369" s="718">
        <v>35</v>
      </c>
      <c r="B369" s="719"/>
      <c r="C369" s="720" t="s">
        <v>385</v>
      </c>
      <c r="D369" s="675"/>
      <c r="E369" s="676">
        <v>1.5</v>
      </c>
      <c r="F369" s="722"/>
      <c r="G369" s="1742"/>
      <c r="H369" s="723"/>
    </row>
    <row r="370" spans="1:8" s="634" customFormat="1" ht="15" hidden="1" outlineLevel="1">
      <c r="A370" s="812">
        <v>36</v>
      </c>
      <c r="B370" s="725"/>
      <c r="C370" s="726" t="s">
        <v>402</v>
      </c>
      <c r="D370" s="667"/>
      <c r="E370" s="668">
        <v>1</v>
      </c>
      <c r="F370" s="728"/>
      <c r="G370" s="1743"/>
      <c r="H370" s="729"/>
    </row>
    <row r="371" spans="1:8" s="634" customFormat="1" ht="15" hidden="1" outlineLevel="1">
      <c r="A371" s="771">
        <v>1</v>
      </c>
      <c r="B371" s="772"/>
      <c r="C371" s="773" t="s">
        <v>108</v>
      </c>
      <c r="D371" s="687"/>
      <c r="E371" s="688">
        <v>3.8</v>
      </c>
      <c r="F371" s="775"/>
      <c r="G371" s="859" t="s">
        <v>403</v>
      </c>
      <c r="H371" s="777"/>
    </row>
    <row r="372" spans="1:8" s="634" customFormat="1" ht="15" hidden="1" outlineLevel="1">
      <c r="A372" s="771">
        <v>1</v>
      </c>
      <c r="B372" s="772"/>
      <c r="C372" s="773" t="s">
        <v>246</v>
      </c>
      <c r="D372" s="687"/>
      <c r="E372" s="688">
        <v>64</v>
      </c>
      <c r="F372" s="775"/>
      <c r="G372" s="859" t="s">
        <v>404</v>
      </c>
      <c r="H372" s="777"/>
    </row>
    <row r="373" spans="1:8" s="634" customFormat="1" ht="15" hidden="1" outlineLevel="1">
      <c r="A373" s="718">
        <v>1</v>
      </c>
      <c r="B373" s="719"/>
      <c r="C373" s="720" t="s">
        <v>405</v>
      </c>
      <c r="D373" s="675"/>
      <c r="E373" s="676">
        <v>20</v>
      </c>
      <c r="F373" s="722"/>
      <c r="G373" s="1742" t="s">
        <v>406</v>
      </c>
      <c r="H373" s="782"/>
    </row>
    <row r="374" spans="1:8" s="634" customFormat="1" ht="15" hidden="1" outlineLevel="1">
      <c r="A374" s="718">
        <v>2</v>
      </c>
      <c r="B374" s="719"/>
      <c r="C374" s="720" t="s">
        <v>407</v>
      </c>
      <c r="D374" s="675"/>
      <c r="E374" s="676">
        <v>41.25</v>
      </c>
      <c r="F374" s="722"/>
      <c r="G374" s="1742"/>
      <c r="H374" s="723"/>
    </row>
    <row r="375" spans="1:8" s="634" customFormat="1" ht="15" hidden="1" outlineLevel="1">
      <c r="A375" s="718">
        <v>3</v>
      </c>
      <c r="B375" s="719"/>
      <c r="C375" s="720" t="s">
        <v>408</v>
      </c>
      <c r="D375" s="675"/>
      <c r="E375" s="676">
        <v>0.5</v>
      </c>
      <c r="F375" s="722"/>
      <c r="G375" s="1742"/>
      <c r="H375" s="723"/>
    </row>
    <row r="376" spans="1:8" s="634" customFormat="1" ht="15" hidden="1" outlineLevel="1">
      <c r="A376" s="718">
        <v>4</v>
      </c>
      <c r="B376" s="719"/>
      <c r="C376" s="720" t="s">
        <v>252</v>
      </c>
      <c r="D376" s="675"/>
      <c r="E376" s="676">
        <v>12.5</v>
      </c>
      <c r="F376" s="722"/>
      <c r="G376" s="1742"/>
      <c r="H376" s="723"/>
    </row>
    <row r="377" spans="1:8" s="634" customFormat="1" ht="15" hidden="1" outlineLevel="1">
      <c r="A377" s="718">
        <v>5</v>
      </c>
      <c r="B377" s="719"/>
      <c r="C377" s="720" t="s">
        <v>409</v>
      </c>
      <c r="D377" s="675"/>
      <c r="E377" s="676">
        <v>1.5</v>
      </c>
      <c r="F377" s="722"/>
      <c r="G377" s="1742"/>
      <c r="H377" s="723"/>
    </row>
    <row r="378" spans="1:8" s="634" customFormat="1" ht="15" hidden="1" outlineLevel="1">
      <c r="A378" s="718">
        <v>6</v>
      </c>
      <c r="B378" s="719"/>
      <c r="C378" s="720" t="s">
        <v>410</v>
      </c>
      <c r="D378" s="675"/>
      <c r="E378" s="676">
        <v>6</v>
      </c>
      <c r="F378" s="722"/>
      <c r="G378" s="1742"/>
      <c r="H378" s="723"/>
    </row>
    <row r="379" spans="1:8" s="634" customFormat="1" ht="15" hidden="1" outlineLevel="1">
      <c r="A379" s="718">
        <v>7</v>
      </c>
      <c r="B379" s="719"/>
      <c r="C379" s="720" t="s">
        <v>411</v>
      </c>
      <c r="D379" s="675"/>
      <c r="E379" s="676">
        <v>1.375</v>
      </c>
      <c r="F379" s="722"/>
      <c r="G379" s="1742"/>
      <c r="H379" s="729"/>
    </row>
    <row r="380" spans="1:8" ht="18.75" hidden="1" outlineLevel="1">
      <c r="A380" s="1726"/>
      <c r="B380" s="1727"/>
      <c r="C380" s="1727"/>
      <c r="D380" s="847">
        <f>SUBTOTAL(9,D112:D114)</f>
        <v>0</v>
      </c>
      <c r="E380" s="847">
        <f>SUM(E204:E379)</f>
        <v>2994.8400000000006</v>
      </c>
      <c r="F380" s="848"/>
      <c r="G380" s="849"/>
      <c r="H380" s="850">
        <f>E380*$H$3</f>
        <v>67982868.000000015</v>
      </c>
    </row>
    <row r="381" spans="1:8" ht="18.75" collapsed="1">
      <c r="A381" s="851"/>
      <c r="B381" s="852" t="s">
        <v>37</v>
      </c>
      <c r="C381" s="852" t="s">
        <v>31</v>
      </c>
      <c r="D381" s="853"/>
      <c r="E381" s="854">
        <f>D380+E380</f>
        <v>2994.8400000000006</v>
      </c>
      <c r="F381" s="855"/>
      <c r="G381" s="856"/>
      <c r="H381" s="860">
        <f>E381*$H$3</f>
        <v>67982868.000000015</v>
      </c>
    </row>
    <row r="382" spans="1:8" s="634" customFormat="1" ht="15" outlineLevel="1">
      <c r="A382" s="807">
        <v>1</v>
      </c>
      <c r="B382" s="808"/>
      <c r="C382" s="809" t="s">
        <v>412</v>
      </c>
      <c r="D382" s="694"/>
      <c r="E382" s="695">
        <v>3</v>
      </c>
      <c r="F382" s="696"/>
      <c r="G382" s="1741">
        <v>43222</v>
      </c>
      <c r="H382" s="782"/>
    </row>
    <row r="383" spans="1:8" s="634" customFormat="1" ht="15" outlineLevel="1">
      <c r="A383" s="718">
        <v>2</v>
      </c>
      <c r="B383" s="719"/>
      <c r="C383" s="720" t="s">
        <v>371</v>
      </c>
      <c r="D383" s="675"/>
      <c r="E383" s="676">
        <v>1.5</v>
      </c>
      <c r="F383" s="677"/>
      <c r="G383" s="1742"/>
      <c r="H383" s="723"/>
    </row>
    <row r="384" spans="1:8" s="634" customFormat="1" ht="15" outlineLevel="1">
      <c r="A384" s="718">
        <v>3</v>
      </c>
      <c r="B384" s="719"/>
      <c r="C384" s="720" t="s">
        <v>413</v>
      </c>
      <c r="D384" s="675"/>
      <c r="E384" s="676">
        <v>8</v>
      </c>
      <c r="F384" s="677"/>
      <c r="G384" s="1742"/>
      <c r="H384" s="723"/>
    </row>
    <row r="385" spans="1:8" s="634" customFormat="1" ht="15" outlineLevel="1">
      <c r="A385" s="718">
        <v>4</v>
      </c>
      <c r="B385" s="719"/>
      <c r="C385" s="720" t="s">
        <v>414</v>
      </c>
      <c r="D385" s="675"/>
      <c r="E385" s="676">
        <v>19.5</v>
      </c>
      <c r="F385" s="677"/>
      <c r="G385" s="1742"/>
      <c r="H385" s="723"/>
    </row>
    <row r="386" spans="1:8" s="634" customFormat="1" ht="15" outlineLevel="1">
      <c r="A386" s="718">
        <v>5</v>
      </c>
      <c r="B386" s="719"/>
      <c r="C386" s="720" t="s">
        <v>415</v>
      </c>
      <c r="D386" s="675"/>
      <c r="E386" s="676">
        <v>13</v>
      </c>
      <c r="F386" s="677"/>
      <c r="G386" s="1742"/>
      <c r="H386" s="723"/>
    </row>
    <row r="387" spans="1:8" s="634" customFormat="1" ht="15" outlineLevel="1">
      <c r="A387" s="718">
        <v>6</v>
      </c>
      <c r="B387" s="719"/>
      <c r="C387" s="720" t="s">
        <v>416</v>
      </c>
      <c r="D387" s="675"/>
      <c r="E387" s="676">
        <v>20</v>
      </c>
      <c r="F387" s="677"/>
      <c r="G387" s="1742"/>
      <c r="H387" s="723"/>
    </row>
    <row r="388" spans="1:8" s="634" customFormat="1" ht="15" outlineLevel="1">
      <c r="A388" s="718">
        <v>7</v>
      </c>
      <c r="B388" s="719"/>
      <c r="C388" s="720" t="s">
        <v>417</v>
      </c>
      <c r="D388" s="675"/>
      <c r="E388" s="676">
        <v>19.5</v>
      </c>
      <c r="F388" s="677"/>
      <c r="G388" s="1742"/>
      <c r="H388" s="723"/>
    </row>
    <row r="389" spans="1:8" s="634" customFormat="1" ht="15" outlineLevel="1">
      <c r="A389" s="718">
        <v>8</v>
      </c>
      <c r="B389" s="719"/>
      <c r="C389" s="720" t="s">
        <v>418</v>
      </c>
      <c r="D389" s="675"/>
      <c r="E389" s="676">
        <v>60</v>
      </c>
      <c r="F389" s="677"/>
      <c r="G389" s="1742"/>
      <c r="H389" s="723"/>
    </row>
    <row r="390" spans="1:8" s="634" customFormat="1" ht="15" outlineLevel="1">
      <c r="A390" s="718">
        <v>9</v>
      </c>
      <c r="B390" s="719"/>
      <c r="C390" s="720" t="s">
        <v>118</v>
      </c>
      <c r="D390" s="675"/>
      <c r="E390" s="676">
        <v>25</v>
      </c>
      <c r="F390" s="677"/>
      <c r="G390" s="1742"/>
      <c r="H390" s="723"/>
    </row>
    <row r="391" spans="1:8" s="634" customFormat="1" ht="15" outlineLevel="1">
      <c r="A391" s="718">
        <v>10</v>
      </c>
      <c r="B391" s="719"/>
      <c r="C391" s="720" t="s">
        <v>419</v>
      </c>
      <c r="D391" s="675"/>
      <c r="E391" s="676">
        <v>25</v>
      </c>
      <c r="F391" s="677"/>
      <c r="G391" s="1742"/>
      <c r="H391" s="723">
        <f>SUM(E382:E407)</f>
        <v>1046.8499999999999</v>
      </c>
    </row>
    <row r="392" spans="1:8" s="634" customFormat="1" ht="15" outlineLevel="1">
      <c r="A392" s="718">
        <v>11</v>
      </c>
      <c r="B392" s="719"/>
      <c r="C392" s="720" t="s">
        <v>420</v>
      </c>
      <c r="D392" s="675"/>
      <c r="E392" s="676">
        <v>15</v>
      </c>
      <c r="F392" s="677"/>
      <c r="G392" s="1742"/>
      <c r="H392" s="723"/>
    </row>
    <row r="393" spans="1:8" s="634" customFormat="1" ht="15" outlineLevel="1">
      <c r="A393" s="718">
        <v>12</v>
      </c>
      <c r="B393" s="719"/>
      <c r="C393" s="720" t="s">
        <v>421</v>
      </c>
      <c r="D393" s="675"/>
      <c r="E393" s="676">
        <v>15</v>
      </c>
      <c r="F393" s="677"/>
      <c r="G393" s="1742"/>
      <c r="H393" s="723"/>
    </row>
    <row r="394" spans="1:8" s="634" customFormat="1" ht="15" outlineLevel="1">
      <c r="A394" s="718">
        <v>13</v>
      </c>
      <c r="B394" s="719"/>
      <c r="C394" s="720" t="s">
        <v>422</v>
      </c>
      <c r="D394" s="675"/>
      <c r="E394" s="676">
        <v>30.1</v>
      </c>
      <c r="F394" s="677"/>
      <c r="G394" s="1742"/>
      <c r="H394" s="723"/>
    </row>
    <row r="395" spans="1:8" s="634" customFormat="1" ht="15" outlineLevel="1">
      <c r="A395" s="718">
        <v>14</v>
      </c>
      <c r="B395" s="719"/>
      <c r="C395" s="720" t="s">
        <v>423</v>
      </c>
      <c r="D395" s="675"/>
      <c r="E395" s="676">
        <v>5</v>
      </c>
      <c r="F395" s="677"/>
      <c r="G395" s="1742"/>
      <c r="H395" s="723"/>
    </row>
    <row r="396" spans="1:8" s="634" customFormat="1" ht="15" outlineLevel="1">
      <c r="A396" s="718">
        <v>15</v>
      </c>
      <c r="B396" s="719"/>
      <c r="C396" s="720" t="s">
        <v>424</v>
      </c>
      <c r="D396" s="675"/>
      <c r="E396" s="676">
        <v>15.5</v>
      </c>
      <c r="F396" s="677"/>
      <c r="G396" s="1742"/>
      <c r="H396" s="723"/>
    </row>
    <row r="397" spans="1:8" s="634" customFormat="1" ht="15" outlineLevel="1">
      <c r="A397" s="718">
        <v>16</v>
      </c>
      <c r="B397" s="719"/>
      <c r="C397" s="720" t="s">
        <v>425</v>
      </c>
      <c r="D397" s="675"/>
      <c r="E397" s="676">
        <v>240</v>
      </c>
      <c r="F397" s="677"/>
      <c r="G397" s="1742"/>
      <c r="H397" s="723"/>
    </row>
    <row r="398" spans="1:8" s="634" customFormat="1" ht="15" outlineLevel="1">
      <c r="A398" s="718">
        <v>17</v>
      </c>
      <c r="B398" s="719"/>
      <c r="C398" s="720" t="s">
        <v>426</v>
      </c>
      <c r="D398" s="675"/>
      <c r="E398" s="676">
        <v>18</v>
      </c>
      <c r="F398" s="677"/>
      <c r="G398" s="1742"/>
      <c r="H398" s="723"/>
    </row>
    <row r="399" spans="1:8" s="634" customFormat="1" ht="15" outlineLevel="1">
      <c r="A399" s="718">
        <v>18</v>
      </c>
      <c r="B399" s="719"/>
      <c r="C399" s="720" t="s">
        <v>427</v>
      </c>
      <c r="D399" s="675"/>
      <c r="E399" s="676">
        <v>2</v>
      </c>
      <c r="F399" s="677"/>
      <c r="G399" s="1742"/>
      <c r="H399" s="723"/>
    </row>
    <row r="400" spans="1:8" s="634" customFormat="1" ht="15" outlineLevel="1">
      <c r="A400" s="718">
        <v>19</v>
      </c>
      <c r="B400" s="719"/>
      <c r="C400" s="720" t="s">
        <v>428</v>
      </c>
      <c r="D400" s="675"/>
      <c r="E400" s="676">
        <v>26</v>
      </c>
      <c r="F400" s="677"/>
      <c r="G400" s="1742"/>
      <c r="H400" s="723"/>
    </row>
    <row r="401" spans="1:8" s="634" customFormat="1" ht="15" outlineLevel="1">
      <c r="A401" s="718">
        <v>20</v>
      </c>
      <c r="B401" s="719"/>
      <c r="C401" s="720" t="s">
        <v>429</v>
      </c>
      <c r="D401" s="675"/>
      <c r="E401" s="676">
        <v>110</v>
      </c>
      <c r="F401" s="677"/>
      <c r="G401" s="1742"/>
      <c r="H401" s="723"/>
    </row>
    <row r="402" spans="1:8" s="634" customFormat="1" ht="15" outlineLevel="1">
      <c r="A402" s="718">
        <v>21</v>
      </c>
      <c r="B402" s="719"/>
      <c r="C402" s="720" t="s">
        <v>430</v>
      </c>
      <c r="D402" s="675"/>
      <c r="E402" s="676">
        <v>5</v>
      </c>
      <c r="F402" s="677"/>
      <c r="G402" s="1742"/>
      <c r="H402" s="723"/>
    </row>
    <row r="403" spans="1:8" s="634" customFormat="1" ht="15" outlineLevel="1">
      <c r="A403" s="718">
        <v>22</v>
      </c>
      <c r="B403" s="719"/>
      <c r="C403" s="720" t="s">
        <v>431</v>
      </c>
      <c r="D403" s="675"/>
      <c r="E403" s="676">
        <v>7.94</v>
      </c>
      <c r="F403" s="677"/>
      <c r="G403" s="1742"/>
      <c r="H403" s="723"/>
    </row>
    <row r="404" spans="1:8" s="634" customFormat="1" ht="15" outlineLevel="1">
      <c r="A404" s="718">
        <v>23</v>
      </c>
      <c r="B404" s="719"/>
      <c r="C404" s="720" t="s">
        <v>432</v>
      </c>
      <c r="D404" s="675"/>
      <c r="E404" s="676">
        <v>41.42</v>
      </c>
      <c r="F404" s="677"/>
      <c r="G404" s="1742"/>
      <c r="H404" s="723"/>
    </row>
    <row r="405" spans="1:8" s="634" customFormat="1" ht="15" outlineLevel="1">
      <c r="A405" s="718">
        <v>24</v>
      </c>
      <c r="B405" s="719"/>
      <c r="C405" s="720" t="s">
        <v>298</v>
      </c>
      <c r="D405" s="675"/>
      <c r="E405" s="676">
        <v>7.5</v>
      </c>
      <c r="F405" s="677"/>
      <c r="G405" s="1742"/>
      <c r="H405" s="723"/>
    </row>
    <row r="406" spans="1:8" s="634" customFormat="1" ht="15" outlineLevel="1">
      <c r="A406" s="718">
        <v>25</v>
      </c>
      <c r="B406" s="719"/>
      <c r="C406" s="720" t="s">
        <v>433</v>
      </c>
      <c r="D406" s="675"/>
      <c r="E406" s="676">
        <v>306.39</v>
      </c>
      <c r="F406" s="677"/>
      <c r="G406" s="1742"/>
      <c r="H406" s="723"/>
    </row>
    <row r="407" spans="1:8" s="634" customFormat="1" ht="15" outlineLevel="1">
      <c r="A407" s="812">
        <v>26</v>
      </c>
      <c r="B407" s="725"/>
      <c r="C407" s="726" t="s">
        <v>298</v>
      </c>
      <c r="D407" s="667"/>
      <c r="E407" s="668">
        <v>7.5</v>
      </c>
      <c r="F407" s="669"/>
      <c r="G407" s="1743"/>
      <c r="H407" s="729"/>
    </row>
    <row r="408" spans="1:8" s="634" customFormat="1" ht="15" outlineLevel="1">
      <c r="A408" s="807">
        <v>1</v>
      </c>
      <c r="B408" s="808"/>
      <c r="C408" s="809" t="s">
        <v>434</v>
      </c>
      <c r="D408" s="694"/>
      <c r="E408" s="695">
        <v>9.1999999999999993</v>
      </c>
      <c r="F408" s="696"/>
      <c r="G408" s="1745">
        <v>43223</v>
      </c>
      <c r="H408" s="861"/>
    </row>
    <row r="409" spans="1:8" s="634" customFormat="1" ht="15" outlineLevel="1">
      <c r="A409" s="718">
        <v>2</v>
      </c>
      <c r="B409" s="719"/>
      <c r="C409" s="720" t="s">
        <v>435</v>
      </c>
      <c r="D409" s="675"/>
      <c r="E409" s="676">
        <v>3.6</v>
      </c>
      <c r="F409" s="677"/>
      <c r="G409" s="1746"/>
      <c r="H409" s="862"/>
    </row>
    <row r="410" spans="1:8" s="634" customFormat="1" ht="15" outlineLevel="1">
      <c r="A410" s="718">
        <v>3</v>
      </c>
      <c r="B410" s="719"/>
      <c r="C410" s="720" t="s">
        <v>436</v>
      </c>
      <c r="D410" s="675"/>
      <c r="E410" s="676">
        <v>22</v>
      </c>
      <c r="F410" s="677"/>
      <c r="G410" s="1746"/>
      <c r="H410" s="862"/>
    </row>
    <row r="411" spans="1:8" s="634" customFormat="1" ht="15" outlineLevel="1">
      <c r="A411" s="718">
        <v>4</v>
      </c>
      <c r="B411" s="719"/>
      <c r="C411" s="720" t="s">
        <v>437</v>
      </c>
      <c r="D411" s="675"/>
      <c r="E411" s="676">
        <v>0.5</v>
      </c>
      <c r="F411" s="677"/>
      <c r="G411" s="1746"/>
      <c r="H411" s="862">
        <f>SUM(E408:E418)</f>
        <v>57.4</v>
      </c>
    </row>
    <row r="412" spans="1:8" s="634" customFormat="1" ht="15" outlineLevel="1">
      <c r="A412" s="718">
        <v>5</v>
      </c>
      <c r="B412" s="719"/>
      <c r="C412" s="720" t="s">
        <v>438</v>
      </c>
      <c r="D412" s="675"/>
      <c r="E412" s="676">
        <v>4</v>
      </c>
      <c r="F412" s="677"/>
      <c r="G412" s="1746"/>
      <c r="H412" s="862"/>
    </row>
    <row r="413" spans="1:8" s="634" customFormat="1" ht="15" outlineLevel="1">
      <c r="A413" s="718">
        <v>6</v>
      </c>
      <c r="B413" s="719"/>
      <c r="C413" s="720" t="s">
        <v>439</v>
      </c>
      <c r="D413" s="675"/>
      <c r="E413" s="676">
        <v>0.5</v>
      </c>
      <c r="F413" s="677"/>
      <c r="G413" s="1746"/>
      <c r="H413" s="862"/>
    </row>
    <row r="414" spans="1:8" s="634" customFormat="1" ht="15" outlineLevel="1">
      <c r="A414" s="718">
        <v>7</v>
      </c>
      <c r="B414" s="719"/>
      <c r="C414" s="720" t="s">
        <v>440</v>
      </c>
      <c r="D414" s="675"/>
      <c r="E414" s="676">
        <v>0.35</v>
      </c>
      <c r="F414" s="677"/>
      <c r="G414" s="1746"/>
      <c r="H414" s="862"/>
    </row>
    <row r="415" spans="1:8" s="634" customFormat="1" ht="15" outlineLevel="1">
      <c r="A415" s="718">
        <v>8</v>
      </c>
      <c r="B415" s="719"/>
      <c r="C415" s="720" t="s">
        <v>441</v>
      </c>
      <c r="D415" s="675"/>
      <c r="E415" s="676">
        <v>1.5</v>
      </c>
      <c r="F415" s="677"/>
      <c r="G415" s="1746"/>
      <c r="H415" s="862"/>
    </row>
    <row r="416" spans="1:8" s="634" customFormat="1" ht="15" outlineLevel="1">
      <c r="A416" s="718">
        <v>9</v>
      </c>
      <c r="B416" s="719"/>
      <c r="C416" s="720" t="s">
        <v>442</v>
      </c>
      <c r="D416" s="675"/>
      <c r="E416" s="676">
        <v>1</v>
      </c>
      <c r="F416" s="677"/>
      <c r="G416" s="1746"/>
      <c r="H416" s="862"/>
    </row>
    <row r="417" spans="1:9" s="634" customFormat="1" ht="15" outlineLevel="1">
      <c r="A417" s="718">
        <v>10</v>
      </c>
      <c r="B417" s="719"/>
      <c r="C417" s="720" t="s">
        <v>443</v>
      </c>
      <c r="D417" s="675"/>
      <c r="E417" s="676">
        <v>13.75</v>
      </c>
      <c r="F417" s="677"/>
      <c r="G417" s="1746"/>
      <c r="H417" s="862"/>
    </row>
    <row r="418" spans="1:9" s="634" customFormat="1" ht="15" outlineLevel="1">
      <c r="A418" s="812">
        <v>11</v>
      </c>
      <c r="B418" s="725"/>
      <c r="C418" s="726" t="s">
        <v>402</v>
      </c>
      <c r="D418" s="667"/>
      <c r="E418" s="668">
        <v>1</v>
      </c>
      <c r="F418" s="669"/>
      <c r="G418" s="1747"/>
      <c r="H418" s="863"/>
    </row>
    <row r="419" spans="1:9" s="634" customFormat="1" ht="15" outlineLevel="1">
      <c r="A419" s="807">
        <v>1</v>
      </c>
      <c r="B419" s="808"/>
      <c r="C419" s="809" t="s">
        <v>444</v>
      </c>
      <c r="D419" s="694"/>
      <c r="E419" s="695">
        <v>5.25</v>
      </c>
      <c r="F419" s="811"/>
      <c r="G419" s="1741">
        <v>43224</v>
      </c>
      <c r="H419" s="782">
        <f>SUM(E419:E420)</f>
        <v>23.25</v>
      </c>
      <c r="I419" s="793"/>
    </row>
    <row r="420" spans="1:9" s="634" customFormat="1" ht="15" outlineLevel="1">
      <c r="A420" s="812">
        <v>2</v>
      </c>
      <c r="B420" s="725"/>
      <c r="C420" s="726" t="s">
        <v>445</v>
      </c>
      <c r="D420" s="667"/>
      <c r="E420" s="668">
        <v>18</v>
      </c>
      <c r="F420" s="728"/>
      <c r="G420" s="1743"/>
      <c r="H420" s="729"/>
      <c r="I420" s="793"/>
    </row>
    <row r="421" spans="1:9" s="634" customFormat="1" ht="15" outlineLevel="1">
      <c r="A421" s="718"/>
      <c r="B421" s="719"/>
      <c r="C421" s="720"/>
      <c r="D421" s="675"/>
      <c r="E421" s="676"/>
      <c r="F421" s="722"/>
      <c r="G421" s="862"/>
      <c r="H421" s="729"/>
      <c r="I421" s="793"/>
    </row>
    <row r="422" spans="1:9" s="634" customFormat="1" ht="18.75" outlineLevel="1">
      <c r="A422" s="1726"/>
      <c r="B422" s="1727"/>
      <c r="C422" s="1727"/>
      <c r="D422" s="847">
        <f>SUBTOTAL(9,D121:D123)</f>
        <v>0</v>
      </c>
      <c r="E422" s="847">
        <f>SUM(E382:E421)</f>
        <v>1127.4999999999998</v>
      </c>
      <c r="F422" s="848"/>
      <c r="G422" s="849"/>
      <c r="H422" s="850">
        <f>E422*$H$3</f>
        <v>25594249.999999996</v>
      </c>
      <c r="I422" s="793"/>
    </row>
    <row r="423" spans="1:9" s="634" customFormat="1" ht="18.75">
      <c r="A423" s="851"/>
      <c r="B423" s="852" t="s">
        <v>38</v>
      </c>
      <c r="C423" s="852" t="s">
        <v>31</v>
      </c>
      <c r="D423" s="853"/>
      <c r="E423" s="854">
        <f>D422+E422</f>
        <v>1127.4999999999998</v>
      </c>
      <c r="F423" s="855"/>
      <c r="G423" s="856"/>
      <c r="H423" s="860">
        <f>E423*$H$3</f>
        <v>25594249.999999996</v>
      </c>
      <c r="I423" s="793"/>
    </row>
    <row r="424" spans="1:9" s="634" customFormat="1" ht="18.75">
      <c r="A424" s="633"/>
      <c r="B424" s="864"/>
      <c r="C424" s="864"/>
      <c r="D424" s="865"/>
      <c r="E424" s="865"/>
      <c r="F424" s="633"/>
      <c r="G424" s="866"/>
      <c r="H424" s="867"/>
      <c r="I424" s="793"/>
    </row>
    <row r="426" spans="1:9">
      <c r="E426" s="631" t="s">
        <v>446</v>
      </c>
    </row>
    <row r="427" spans="1:9" ht="18">
      <c r="E427" s="868">
        <v>996.15499999999997</v>
      </c>
      <c r="F427" s="869" t="s">
        <v>447</v>
      </c>
      <c r="H427" s="870">
        <f>E427*$H$3</f>
        <v>22612718.5</v>
      </c>
    </row>
  </sheetData>
  <autoFilter ref="A4:I420"/>
  <mergeCells count="41">
    <mergeCell ref="G335:G370"/>
    <mergeCell ref="G373:G379"/>
    <mergeCell ref="G382:G407"/>
    <mergeCell ref="G408:G418"/>
    <mergeCell ref="G419:G420"/>
    <mergeCell ref="G265:G295"/>
    <mergeCell ref="G296:G305"/>
    <mergeCell ref="G306:G323"/>
    <mergeCell ref="G324:G325"/>
    <mergeCell ref="G326:G334"/>
    <mergeCell ref="G184:G197"/>
    <mergeCell ref="G198:G201"/>
    <mergeCell ref="G204:G205"/>
    <mergeCell ref="G206:G230"/>
    <mergeCell ref="G231:G264"/>
    <mergeCell ref="G157:G158"/>
    <mergeCell ref="G159:G161"/>
    <mergeCell ref="G162:G168"/>
    <mergeCell ref="G169:G181"/>
    <mergeCell ref="G182:G183"/>
    <mergeCell ref="G118:G121"/>
    <mergeCell ref="G122:G123"/>
    <mergeCell ref="G127:G128"/>
    <mergeCell ref="G129:G154"/>
    <mergeCell ref="G155:G156"/>
    <mergeCell ref="C2:F2"/>
    <mergeCell ref="A202:C202"/>
    <mergeCell ref="A380:C380"/>
    <mergeCell ref="A422:C422"/>
    <mergeCell ref="G7:G34"/>
    <mergeCell ref="G35:G43"/>
    <mergeCell ref="G45:G51"/>
    <mergeCell ref="G52:G54"/>
    <mergeCell ref="G55:G57"/>
    <mergeCell ref="G58:G60"/>
    <mergeCell ref="G61:G62"/>
    <mergeCell ref="G63:G64"/>
    <mergeCell ref="G67:G68"/>
    <mergeCell ref="G70:G103"/>
    <mergeCell ref="G107:G108"/>
    <mergeCell ref="G109:G117"/>
  </mergeCells>
  <phoneticPr fontId="250" type="noConversion"/>
  <pageMargins left="0.75" right="0.75" top="1" bottom="1" header="0.51180555555555596" footer="0.51180555555555596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N25"/>
  <sheetViews>
    <sheetView workbookViewId="0">
      <selection activeCell="C37" sqref="C37"/>
    </sheetView>
  </sheetViews>
  <sheetFormatPr defaultColWidth="9" defaultRowHeight="12.75" outlineLevelRow="1"/>
  <cols>
    <col min="1" max="1" width="5.140625" style="1289" customWidth="1"/>
    <col min="2" max="2" width="64.140625" style="1289" bestFit="1" customWidth="1"/>
    <col min="3" max="3" width="56.28515625" style="1289" customWidth="1"/>
    <col min="4" max="4" width="16.5703125" style="1289" customWidth="1"/>
    <col min="5" max="29" width="0" style="1289" hidden="1" customWidth="1"/>
    <col min="30" max="35" width="9" style="1289"/>
    <col min="36" max="36" width="13.42578125" style="1289" customWidth="1"/>
    <col min="37" max="38" width="13.42578125" style="1289" hidden="1" customWidth="1"/>
    <col min="39" max="40" width="15.42578125" style="1289" hidden="1" customWidth="1"/>
    <col min="41" max="16384" width="9" style="1289"/>
  </cols>
  <sheetData>
    <row r="1" spans="1:39" outlineLevel="1">
      <c r="A1" s="1749" t="s">
        <v>39</v>
      </c>
      <c r="B1" s="1749"/>
    </row>
    <row r="2" spans="1:39" ht="13.5" outlineLevel="1" thickBot="1">
      <c r="A2" s="1290"/>
      <c r="B2" s="1291"/>
      <c r="C2" s="1271"/>
    </row>
    <row r="3" spans="1:39" s="1294" customFormat="1" ht="27" outlineLevel="1" thickTop="1">
      <c r="A3" s="1750" t="s">
        <v>40</v>
      </c>
      <c r="B3" s="1750"/>
      <c r="C3" s="1750"/>
      <c r="D3" s="1292"/>
      <c r="E3" s="1293"/>
      <c r="AM3" s="1295">
        <f ca="1">+TODAY()</f>
        <v>43338</v>
      </c>
    </row>
    <row r="4" spans="1:39" outlineLevel="1"/>
    <row r="5" spans="1:39" outlineLevel="1">
      <c r="A5" s="1751" t="s">
        <v>1004</v>
      </c>
      <c r="B5" s="1751"/>
    </row>
    <row r="6" spans="1:39" outlineLevel="1">
      <c r="A6" s="1752" t="s">
        <v>1182</v>
      </c>
      <c r="B6" s="1751"/>
    </row>
    <row r="7" spans="1:39" outlineLevel="1">
      <c r="C7" s="1296" t="s">
        <v>43</v>
      </c>
    </row>
    <row r="8" spans="1:39" s="1274" customFormat="1">
      <c r="A8" s="1272" t="s">
        <v>44</v>
      </c>
      <c r="B8" s="1297" t="s">
        <v>45</v>
      </c>
      <c r="C8" s="1273" t="s">
        <v>46</v>
      </c>
      <c r="AJ8" s="1274">
        <f>SUM(E8:AI8)*1.5</f>
        <v>0</v>
      </c>
    </row>
    <row r="9" spans="1:39" s="1274" customFormat="1" ht="15" hidden="1" outlineLevel="1">
      <c r="A9" s="1275">
        <v>1</v>
      </c>
      <c r="B9" s="1343" t="s">
        <v>983</v>
      </c>
      <c r="C9" s="1298">
        <f>[1]Hana!G75</f>
        <v>15000000</v>
      </c>
    </row>
    <row r="10" spans="1:39" hidden="1" outlineLevel="1">
      <c r="A10" s="1748" t="s">
        <v>47</v>
      </c>
      <c r="B10" s="1748"/>
      <c r="C10" s="1299">
        <f>SUM(C9:C9)</f>
        <v>15000000</v>
      </c>
    </row>
    <row r="11" spans="1:39" hidden="1" outlineLevel="1">
      <c r="A11" s="1748" t="s">
        <v>48</v>
      </c>
      <c r="B11" s="1748"/>
      <c r="C11" s="1299">
        <f>C10*0.1</f>
        <v>1500000</v>
      </c>
    </row>
    <row r="12" spans="1:39" collapsed="1">
      <c r="A12" s="1753" t="s">
        <v>1104</v>
      </c>
      <c r="B12" s="1748"/>
      <c r="C12" s="1299">
        <f>SUM(C10:C11)</f>
        <v>16500000</v>
      </c>
      <c r="D12" s="1300"/>
    </row>
    <row r="13" spans="1:39" ht="15" hidden="1" outlineLevel="1">
      <c r="A13" s="1339">
        <v>1</v>
      </c>
      <c r="B13" s="1343" t="s">
        <v>983</v>
      </c>
      <c r="C13" s="1565">
        <f>'Hana DAWON'!G37</f>
        <v>3330000</v>
      </c>
    </row>
    <row r="14" spans="1:39" hidden="1" outlineLevel="1">
      <c r="A14" s="1753" t="s">
        <v>47</v>
      </c>
      <c r="B14" s="1753"/>
      <c r="C14" s="1341">
        <f>SUM(C13:C13)</f>
        <v>3330000</v>
      </c>
    </row>
    <row r="15" spans="1:39" hidden="1" outlineLevel="1">
      <c r="A15" s="1753" t="s">
        <v>48</v>
      </c>
      <c r="B15" s="1753"/>
      <c r="C15" s="1341">
        <f>C14*0.1</f>
        <v>333000</v>
      </c>
    </row>
    <row r="16" spans="1:39" collapsed="1">
      <c r="A16" s="1753" t="s">
        <v>1143</v>
      </c>
      <c r="B16" s="1753"/>
      <c r="C16" s="1341">
        <f>SUM(C14:C15)</f>
        <v>3663000</v>
      </c>
    </row>
    <row r="17" spans="1:5" ht="15" hidden="1" outlineLevel="1">
      <c r="A17" s="1339">
        <v>1</v>
      </c>
      <c r="B17" s="1343" t="s">
        <v>983</v>
      </c>
      <c r="C17" s="1565">
        <f>'Hana DAWON'!G47</f>
        <v>940000</v>
      </c>
    </row>
    <row r="18" spans="1:5" hidden="1" outlineLevel="1">
      <c r="A18" s="1753" t="s">
        <v>47</v>
      </c>
      <c r="B18" s="1753"/>
      <c r="C18" s="1341">
        <f>SUM(C17:C17)</f>
        <v>940000</v>
      </c>
    </row>
    <row r="19" spans="1:5" hidden="1" outlineLevel="1">
      <c r="A19" s="1753" t="s">
        <v>48</v>
      </c>
      <c r="B19" s="1753"/>
      <c r="C19" s="1341">
        <f>C18*0.1</f>
        <v>94000</v>
      </c>
    </row>
    <row r="20" spans="1:5" collapsed="1">
      <c r="A20" s="1753" t="s">
        <v>1211</v>
      </c>
      <c r="B20" s="1753"/>
      <c r="C20" s="1341">
        <f>SUM(C18:C19)</f>
        <v>1034000</v>
      </c>
    </row>
    <row r="21" spans="1:5" s="1707" customFormat="1">
      <c r="A21" s="1670"/>
      <c r="B21" s="1670"/>
      <c r="C21" s="1671"/>
    </row>
    <row r="22" spans="1:5">
      <c r="B22" s="1300"/>
    </row>
    <row r="23" spans="1:5">
      <c r="B23" s="1300"/>
      <c r="C23" s="1754" t="s">
        <v>39</v>
      </c>
      <c r="D23" s="1754"/>
      <c r="E23" s="1754"/>
    </row>
    <row r="24" spans="1:5">
      <c r="C24" s="1755"/>
      <c r="D24" s="1755"/>
      <c r="E24" s="1755"/>
    </row>
    <row r="25" spans="1:5">
      <c r="C25" s="1755" t="s">
        <v>54</v>
      </c>
      <c r="D25" s="1755"/>
      <c r="E25" s="1755"/>
    </row>
  </sheetData>
  <mergeCells count="16">
    <mergeCell ref="A12:B12"/>
    <mergeCell ref="A14:B14"/>
    <mergeCell ref="C23:E23"/>
    <mergeCell ref="C24:E24"/>
    <mergeCell ref="C25:E25"/>
    <mergeCell ref="A15:B15"/>
    <mergeCell ref="A16:B16"/>
    <mergeCell ref="A18:B18"/>
    <mergeCell ref="A19:B19"/>
    <mergeCell ref="A20:B20"/>
    <mergeCell ref="A11:B11"/>
    <mergeCell ref="A1:B1"/>
    <mergeCell ref="A3:C3"/>
    <mergeCell ref="A5:B5"/>
    <mergeCell ref="A6:B6"/>
    <mergeCell ref="A10:B10"/>
  </mergeCells>
  <phoneticPr fontId="250" type="noConversion"/>
  <hyperlinks>
    <hyperlink ref="B9" location="'Hana DAWON2'!A1" display="Hana"/>
    <hyperlink ref="B13" location="'Hana DAWON2'!A1" display="Hana"/>
    <hyperlink ref="B17" location="'Hana DAWON2'!A1" display="Hana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A1:AN34"/>
  <sheetViews>
    <sheetView view="pageBreakPreview" zoomScaleSheetLayoutView="100" workbookViewId="0">
      <selection activeCell="B28" sqref="B28"/>
    </sheetView>
  </sheetViews>
  <sheetFormatPr defaultColWidth="9" defaultRowHeight="12.75" outlineLevelRow="1"/>
  <cols>
    <col min="1" max="1" width="5.140625" style="1326" customWidth="1"/>
    <col min="2" max="2" width="64.140625" style="1326" bestFit="1" customWidth="1"/>
    <col min="3" max="3" width="56.28515625" style="1326" customWidth="1"/>
    <col min="4" max="4" width="16.5703125" style="1326" customWidth="1"/>
    <col min="5" max="29" width="0" style="1326" hidden="1" customWidth="1"/>
    <col min="30" max="35" width="9" style="1326"/>
    <col min="36" max="36" width="13.42578125" style="1326" customWidth="1"/>
    <col min="37" max="38" width="13.42578125" style="1326" hidden="1" customWidth="1"/>
    <col min="39" max="40" width="15.42578125" style="1326" hidden="1" customWidth="1"/>
    <col min="41" max="16384" width="9" style="1326"/>
  </cols>
  <sheetData>
    <row r="1" spans="1:39" ht="17.25" customHeight="1" outlineLevel="1">
      <c r="A1" s="1757" t="s">
        <v>39</v>
      </c>
      <c r="B1" s="1757"/>
    </row>
    <row r="2" spans="1:39" ht="13.5" customHeight="1" outlineLevel="1" thickBot="1">
      <c r="A2" s="1327"/>
      <c r="B2" s="1328"/>
      <c r="C2" s="1329"/>
    </row>
    <row r="3" spans="1:39" s="1332" customFormat="1" ht="31.5" customHeight="1" outlineLevel="1" thickTop="1">
      <c r="A3" s="1758" t="s">
        <v>40</v>
      </c>
      <c r="B3" s="1758"/>
      <c r="C3" s="1758"/>
      <c r="D3" s="1330"/>
      <c r="E3" s="1331"/>
      <c r="AM3" s="1333">
        <f ca="1">+TODAY()</f>
        <v>43338</v>
      </c>
    </row>
    <row r="4" spans="1:39" outlineLevel="1"/>
    <row r="5" spans="1:39" ht="19.5" customHeight="1" outlineLevel="1">
      <c r="A5" s="1752" t="s">
        <v>980</v>
      </c>
      <c r="B5" s="1752"/>
    </row>
    <row r="6" spans="1:39" ht="19.5" customHeight="1" outlineLevel="1">
      <c r="A6" s="1752" t="s">
        <v>1182</v>
      </c>
      <c r="B6" s="1752"/>
    </row>
    <row r="7" spans="1:39" outlineLevel="1">
      <c r="C7" s="1334" t="s">
        <v>43</v>
      </c>
    </row>
    <row r="8" spans="1:39" s="1338" customFormat="1" ht="21.75" customHeight="1">
      <c r="A8" s="1335" t="s">
        <v>44</v>
      </c>
      <c r="B8" s="1336" t="s">
        <v>45</v>
      </c>
      <c r="C8" s="1337" t="s">
        <v>46</v>
      </c>
      <c r="AJ8" s="1338">
        <f>SUM(E8:AI8)*1.5</f>
        <v>0</v>
      </c>
    </row>
    <row r="9" spans="1:39" s="1338" customFormat="1" ht="22.5" hidden="1" customHeight="1" outlineLevel="1">
      <c r="A9" s="1339">
        <v>1</v>
      </c>
      <c r="B9" s="1672" t="s">
        <v>981</v>
      </c>
      <c r="C9" s="1340">
        <f>[2]Hana!G92</f>
        <v>34510000</v>
      </c>
    </row>
    <row r="10" spans="1:39" s="1338" customFormat="1" ht="22.5" hidden="1" customHeight="1" outlineLevel="1">
      <c r="A10" s="1390">
        <v>2</v>
      </c>
      <c r="B10" s="1389" t="s">
        <v>1053</v>
      </c>
      <c r="C10" s="1363">
        <f>'[2]K&amp;L'!G12</f>
        <v>2100000</v>
      </c>
    </row>
    <row r="11" spans="1:39" s="1338" customFormat="1" ht="22.5" hidden="1" customHeight="1" outlineLevel="1">
      <c r="A11" s="1390"/>
      <c r="B11" s="1362"/>
      <c r="C11" s="1363"/>
    </row>
    <row r="12" spans="1:39" ht="21.75" hidden="1" customHeight="1" outlineLevel="1">
      <c r="A12" s="1753" t="s">
        <v>47</v>
      </c>
      <c r="B12" s="1753"/>
      <c r="C12" s="1341">
        <f>SUM(C9:C11)</f>
        <v>36610000</v>
      </c>
    </row>
    <row r="13" spans="1:39" ht="21.75" hidden="1" customHeight="1" outlineLevel="1">
      <c r="A13" s="1753" t="s">
        <v>48</v>
      </c>
      <c r="B13" s="1753"/>
      <c r="C13" s="1341">
        <f>C12*0.1</f>
        <v>3661000</v>
      </c>
    </row>
    <row r="14" spans="1:39" ht="21.75" customHeight="1" collapsed="1">
      <c r="A14" s="1753" t="s">
        <v>53</v>
      </c>
      <c r="B14" s="1753"/>
      <c r="C14" s="1341">
        <f>SUM(C12:C13)</f>
        <v>40271000</v>
      </c>
      <c r="D14" s="1342"/>
    </row>
    <row r="15" spans="1:39" s="1338" customFormat="1" ht="22.5" hidden="1" customHeight="1" outlineLevel="1">
      <c r="A15" s="1339">
        <v>1</v>
      </c>
      <c r="B15" s="1672" t="s">
        <v>981</v>
      </c>
      <c r="C15" s="1340">
        <f>[3]Hana!G66</f>
        <v>100454000</v>
      </c>
    </row>
    <row r="16" spans="1:39" s="1338" customFormat="1" ht="22.5" hidden="1" customHeight="1" outlineLevel="1">
      <c r="A16" s="1390">
        <v>2</v>
      </c>
      <c r="B16" s="1389" t="s">
        <v>1053</v>
      </c>
      <c r="C16" s="1363">
        <f>'[3]K&amp;L'!G10</f>
        <v>6655000</v>
      </c>
    </row>
    <row r="17" spans="1:5" s="1338" customFormat="1" ht="22.5" hidden="1" customHeight="1" outlineLevel="1">
      <c r="A17" s="1391"/>
      <c r="B17" s="1392"/>
      <c r="C17" s="1393"/>
    </row>
    <row r="18" spans="1:5" ht="21.75" hidden="1" customHeight="1" outlineLevel="1">
      <c r="A18" s="1753" t="s">
        <v>47</v>
      </c>
      <c r="B18" s="1753"/>
      <c r="C18" s="1341">
        <f>SUM(C15:C17)</f>
        <v>107109000</v>
      </c>
    </row>
    <row r="19" spans="1:5" ht="21.75" hidden="1" customHeight="1" outlineLevel="1">
      <c r="A19" s="1753" t="s">
        <v>48</v>
      </c>
      <c r="B19" s="1753"/>
      <c r="C19" s="1341">
        <f>C18*0.1</f>
        <v>10710900</v>
      </c>
    </row>
    <row r="20" spans="1:5" ht="17.25" customHeight="1" collapsed="1">
      <c r="A20" s="1753" t="s">
        <v>1099</v>
      </c>
      <c r="B20" s="1753"/>
      <c r="C20" s="1341">
        <f>SUM(C18:C19)</f>
        <v>117819900</v>
      </c>
      <c r="D20" s="1342"/>
    </row>
    <row r="21" spans="1:5" ht="15" hidden="1" outlineLevel="1">
      <c r="A21" s="1339">
        <v>1</v>
      </c>
      <c r="B21" s="1672" t="s">
        <v>981</v>
      </c>
      <c r="C21" s="1565">
        <v>134139000</v>
      </c>
    </row>
    <row r="22" spans="1:5" ht="15" hidden="1" outlineLevel="1">
      <c r="A22" s="1390">
        <v>2</v>
      </c>
      <c r="B22" s="1389" t="s">
        <v>1053</v>
      </c>
      <c r="C22" s="1566"/>
    </row>
    <row r="23" spans="1:5" hidden="1" outlineLevel="1">
      <c r="A23" s="1391"/>
      <c r="B23" s="1392"/>
      <c r="C23" s="1567"/>
    </row>
    <row r="24" spans="1:5" hidden="1" outlineLevel="1">
      <c r="A24" s="1753" t="s">
        <v>47</v>
      </c>
      <c r="B24" s="1753"/>
      <c r="C24" s="1341">
        <f>SUM(C21:C23)</f>
        <v>134139000</v>
      </c>
    </row>
    <row r="25" spans="1:5" hidden="1" outlineLevel="1">
      <c r="A25" s="1753" t="s">
        <v>48</v>
      </c>
      <c r="B25" s="1753"/>
      <c r="C25" s="1341">
        <f>C24*0.1</f>
        <v>13413900</v>
      </c>
    </row>
    <row r="26" spans="1:5" ht="17.25" customHeight="1" collapsed="1">
      <c r="A26" s="1753" t="s">
        <v>1105</v>
      </c>
      <c r="B26" s="1753"/>
      <c r="C26" s="1341">
        <f>SUM(C24:C25)</f>
        <v>147552900</v>
      </c>
      <c r="D26" s="1551"/>
      <c r="E26" s="1551"/>
    </row>
    <row r="27" spans="1:5" ht="15" outlineLevel="1">
      <c r="A27" s="1339">
        <v>1</v>
      </c>
      <c r="B27" s="1672" t="s">
        <v>981</v>
      </c>
      <c r="C27" s="1565">
        <f>'Hana MRO'!G221</f>
        <v>19960000</v>
      </c>
    </row>
    <row r="28" spans="1:5" ht="15" outlineLevel="1">
      <c r="A28" s="1390">
        <v>2</v>
      </c>
      <c r="B28" s="1389" t="s">
        <v>1053</v>
      </c>
      <c r="C28" s="1566"/>
    </row>
    <row r="29" spans="1:5" outlineLevel="1">
      <c r="A29" s="1391"/>
      <c r="B29" s="1392"/>
      <c r="C29" s="1567"/>
    </row>
    <row r="30" spans="1:5" outlineLevel="1">
      <c r="A30" s="1753" t="s">
        <v>47</v>
      </c>
      <c r="B30" s="1753"/>
      <c r="C30" s="1341">
        <f>SUM(C27:C29)</f>
        <v>19960000</v>
      </c>
    </row>
    <row r="31" spans="1:5" outlineLevel="1">
      <c r="A31" s="1753" t="s">
        <v>48</v>
      </c>
      <c r="B31" s="1753"/>
      <c r="C31" s="1341">
        <f>C30*0.1</f>
        <v>1996000</v>
      </c>
    </row>
    <row r="32" spans="1:5" ht="17.25" customHeight="1">
      <c r="A32" s="1753" t="s">
        <v>1181</v>
      </c>
      <c r="B32" s="1753"/>
      <c r="C32" s="1341">
        <f>SUM(C30:C31)</f>
        <v>21956000</v>
      </c>
      <c r="D32" s="1551"/>
      <c r="E32" s="1551"/>
    </row>
    <row r="33" spans="3:5">
      <c r="C33" s="1756"/>
      <c r="D33" s="1756"/>
      <c r="E33" s="1756"/>
    </row>
    <row r="34" spans="3:5">
      <c r="C34" s="1756" t="s">
        <v>54</v>
      </c>
      <c r="D34" s="1756"/>
      <c r="E34" s="1756"/>
    </row>
  </sheetData>
  <mergeCells count="18">
    <mergeCell ref="A19:B19"/>
    <mergeCell ref="A1:B1"/>
    <mergeCell ref="A3:C3"/>
    <mergeCell ref="A5:B5"/>
    <mergeCell ref="A6:B6"/>
    <mergeCell ref="A18:B18"/>
    <mergeCell ref="A12:B12"/>
    <mergeCell ref="A13:B13"/>
    <mergeCell ref="A14:B14"/>
    <mergeCell ref="A20:B20"/>
    <mergeCell ref="C33:E33"/>
    <mergeCell ref="C34:E34"/>
    <mergeCell ref="A24:B24"/>
    <mergeCell ref="A25:B25"/>
    <mergeCell ref="A26:B26"/>
    <mergeCell ref="A30:B30"/>
    <mergeCell ref="A31:B31"/>
    <mergeCell ref="A32:B32"/>
  </mergeCells>
  <phoneticPr fontId="250" type="noConversion"/>
  <hyperlinks>
    <hyperlink ref="B27" location="'Hana - MRO'!Print_Area" display="Hana (sub materials)"/>
    <hyperlink ref="B28" location="'K&amp;L - MRO'!Print_Area" display="K&amp;L (biển quảng cáo)"/>
    <hyperlink ref="B21" location="'Hana - MRO'!Print_Area" display="Hana (sub materials)"/>
    <hyperlink ref="B22" location="'K&amp;L - MRO'!Print_Area" display="K&amp;L (biển quảng cáo)"/>
    <hyperlink ref="B15" location="'Hana - MRO'!Print_Area" display="Hana (sub materials)"/>
    <hyperlink ref="B16" location="'K&amp;L - MRO'!Print_Area" display="K&amp;L (biển quảng cáo)"/>
    <hyperlink ref="B9" location="'Hana - MRO'!Print_Area" display="Hana (sub materials)"/>
    <hyperlink ref="B10" location="'K&amp;L - MRO'!Print_Area" display="K&amp;L (biển quảng cáo)"/>
  </hyperlinks>
  <printOptions horizontalCentered="1"/>
  <pageMargins left="0.70866141732283505" right="0.70866141732283505" top="0.74803149606299202" bottom="0.74803149606299202" header="0.31496062992126" footer="0.31496062992126"/>
  <pageSetup paperSize="9" orientation="landscape" r:id="rId1"/>
  <headerFooter>
    <oddFooter>&amp;C1/4</oddFooter>
  </headerFooter>
  <colBreaks count="1" manualBreakCount="1">
    <brk id="3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K46"/>
  <sheetViews>
    <sheetView view="pageBreakPreview" zoomScale="115" zoomScaleSheetLayoutView="115" workbookViewId="0">
      <selection activeCell="F23" sqref="F23"/>
    </sheetView>
  </sheetViews>
  <sheetFormatPr defaultRowHeight="17.25" outlineLevelRow="1"/>
  <cols>
    <col min="1" max="1" width="7.7109375" style="3" customWidth="1"/>
    <col min="2" max="2" width="33.140625" style="3" customWidth="1"/>
    <col min="3" max="3" width="10.42578125" style="3" customWidth="1"/>
    <col min="4" max="4" width="8.42578125" style="4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3" customWidth="1"/>
    <col min="10" max="10" width="9.140625" style="3"/>
    <col min="11" max="11" width="15.7109375" style="63" bestFit="1" customWidth="1"/>
    <col min="12" max="12" width="9.5703125" style="3" bestFit="1" customWidth="1"/>
    <col min="13" max="257" width="9.140625" style="3"/>
    <col min="258" max="258" width="17.5703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5703125" style="3" bestFit="1" customWidth="1"/>
    <col min="266" max="266" width="9.140625" style="3"/>
    <col min="267" max="267" width="15.7109375" style="3" bestFit="1" customWidth="1"/>
    <col min="268" max="268" width="9.5703125" style="3" bestFit="1" customWidth="1"/>
    <col min="269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bestFit="1" customWidth="1"/>
    <col min="522" max="522" width="9.140625" style="3"/>
    <col min="523" max="523" width="15.7109375" style="3" bestFit="1" customWidth="1"/>
    <col min="524" max="524" width="9.5703125" style="3" bestFit="1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bestFit="1" customWidth="1"/>
    <col min="778" max="778" width="9.140625" style="3"/>
    <col min="779" max="779" width="15.7109375" style="3" bestFit="1" customWidth="1"/>
    <col min="780" max="780" width="9.5703125" style="3" bestFit="1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bestFit="1" customWidth="1"/>
    <col min="1034" max="1034" width="9.140625" style="3"/>
    <col min="1035" max="1035" width="15.7109375" style="3" bestFit="1" customWidth="1"/>
    <col min="1036" max="1036" width="9.5703125" style="3" bestFit="1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bestFit="1" customWidth="1"/>
    <col min="1290" max="1290" width="9.140625" style="3"/>
    <col min="1291" max="1291" width="15.7109375" style="3" bestFit="1" customWidth="1"/>
    <col min="1292" max="1292" width="9.5703125" style="3" bestFit="1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bestFit="1" customWidth="1"/>
    <col min="1546" max="1546" width="9.140625" style="3"/>
    <col min="1547" max="1547" width="15.7109375" style="3" bestFit="1" customWidth="1"/>
    <col min="1548" max="1548" width="9.5703125" style="3" bestFit="1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bestFit="1" customWidth="1"/>
    <col min="1802" max="1802" width="9.140625" style="3"/>
    <col min="1803" max="1803" width="15.7109375" style="3" bestFit="1" customWidth="1"/>
    <col min="1804" max="1804" width="9.5703125" style="3" bestFit="1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bestFit="1" customWidth="1"/>
    <col min="2058" max="2058" width="9.140625" style="3"/>
    <col min="2059" max="2059" width="15.7109375" style="3" bestFit="1" customWidth="1"/>
    <col min="2060" max="2060" width="9.5703125" style="3" bestFit="1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bestFit="1" customWidth="1"/>
    <col min="2314" max="2314" width="9.140625" style="3"/>
    <col min="2315" max="2315" width="15.7109375" style="3" bestFit="1" customWidth="1"/>
    <col min="2316" max="2316" width="9.5703125" style="3" bestFit="1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bestFit="1" customWidth="1"/>
    <col min="2570" max="2570" width="9.140625" style="3"/>
    <col min="2571" max="2571" width="15.7109375" style="3" bestFit="1" customWidth="1"/>
    <col min="2572" max="2572" width="9.5703125" style="3" bestFit="1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bestFit="1" customWidth="1"/>
    <col min="2826" max="2826" width="9.140625" style="3"/>
    <col min="2827" max="2827" width="15.7109375" style="3" bestFit="1" customWidth="1"/>
    <col min="2828" max="2828" width="9.5703125" style="3" bestFit="1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bestFit="1" customWidth="1"/>
    <col min="3082" max="3082" width="9.140625" style="3"/>
    <col min="3083" max="3083" width="15.7109375" style="3" bestFit="1" customWidth="1"/>
    <col min="3084" max="3084" width="9.5703125" style="3" bestFit="1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bestFit="1" customWidth="1"/>
    <col min="3338" max="3338" width="9.140625" style="3"/>
    <col min="3339" max="3339" width="15.7109375" style="3" bestFit="1" customWidth="1"/>
    <col min="3340" max="3340" width="9.5703125" style="3" bestFit="1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bestFit="1" customWidth="1"/>
    <col min="3594" max="3594" width="9.140625" style="3"/>
    <col min="3595" max="3595" width="15.7109375" style="3" bestFit="1" customWidth="1"/>
    <col min="3596" max="3596" width="9.5703125" style="3" bestFit="1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bestFit="1" customWidth="1"/>
    <col min="3850" max="3850" width="9.140625" style="3"/>
    <col min="3851" max="3851" width="15.7109375" style="3" bestFit="1" customWidth="1"/>
    <col min="3852" max="3852" width="9.5703125" style="3" bestFit="1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bestFit="1" customWidth="1"/>
    <col min="4106" max="4106" width="9.140625" style="3"/>
    <col min="4107" max="4107" width="15.7109375" style="3" bestFit="1" customWidth="1"/>
    <col min="4108" max="4108" width="9.5703125" style="3" bestFit="1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bestFit="1" customWidth="1"/>
    <col min="4362" max="4362" width="9.140625" style="3"/>
    <col min="4363" max="4363" width="15.7109375" style="3" bestFit="1" customWidth="1"/>
    <col min="4364" max="4364" width="9.5703125" style="3" bestFit="1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bestFit="1" customWidth="1"/>
    <col min="4618" max="4618" width="9.140625" style="3"/>
    <col min="4619" max="4619" width="15.7109375" style="3" bestFit="1" customWidth="1"/>
    <col min="4620" max="4620" width="9.5703125" style="3" bestFit="1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bestFit="1" customWidth="1"/>
    <col min="4874" max="4874" width="9.140625" style="3"/>
    <col min="4875" max="4875" width="15.7109375" style="3" bestFit="1" customWidth="1"/>
    <col min="4876" max="4876" width="9.5703125" style="3" bestFit="1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bestFit="1" customWidth="1"/>
    <col min="5130" max="5130" width="9.140625" style="3"/>
    <col min="5131" max="5131" width="15.7109375" style="3" bestFit="1" customWidth="1"/>
    <col min="5132" max="5132" width="9.5703125" style="3" bestFit="1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bestFit="1" customWidth="1"/>
    <col min="5386" max="5386" width="9.140625" style="3"/>
    <col min="5387" max="5387" width="15.7109375" style="3" bestFit="1" customWidth="1"/>
    <col min="5388" max="5388" width="9.5703125" style="3" bestFit="1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bestFit="1" customWidth="1"/>
    <col min="5642" max="5642" width="9.140625" style="3"/>
    <col min="5643" max="5643" width="15.7109375" style="3" bestFit="1" customWidth="1"/>
    <col min="5644" max="5644" width="9.5703125" style="3" bestFit="1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bestFit="1" customWidth="1"/>
    <col min="5898" max="5898" width="9.140625" style="3"/>
    <col min="5899" max="5899" width="15.7109375" style="3" bestFit="1" customWidth="1"/>
    <col min="5900" max="5900" width="9.5703125" style="3" bestFit="1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bestFit="1" customWidth="1"/>
    <col min="6154" max="6154" width="9.140625" style="3"/>
    <col min="6155" max="6155" width="15.7109375" style="3" bestFit="1" customWidth="1"/>
    <col min="6156" max="6156" width="9.5703125" style="3" bestFit="1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bestFit="1" customWidth="1"/>
    <col min="6410" max="6410" width="9.140625" style="3"/>
    <col min="6411" max="6411" width="15.7109375" style="3" bestFit="1" customWidth="1"/>
    <col min="6412" max="6412" width="9.5703125" style="3" bestFit="1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bestFit="1" customWidth="1"/>
    <col min="6666" max="6666" width="9.140625" style="3"/>
    <col min="6667" max="6667" width="15.7109375" style="3" bestFit="1" customWidth="1"/>
    <col min="6668" max="6668" width="9.5703125" style="3" bestFit="1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bestFit="1" customWidth="1"/>
    <col min="6922" max="6922" width="9.140625" style="3"/>
    <col min="6923" max="6923" width="15.7109375" style="3" bestFit="1" customWidth="1"/>
    <col min="6924" max="6924" width="9.5703125" style="3" bestFit="1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bestFit="1" customWidth="1"/>
    <col min="7178" max="7178" width="9.140625" style="3"/>
    <col min="7179" max="7179" width="15.7109375" style="3" bestFit="1" customWidth="1"/>
    <col min="7180" max="7180" width="9.5703125" style="3" bestFit="1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bestFit="1" customWidth="1"/>
    <col min="7434" max="7434" width="9.140625" style="3"/>
    <col min="7435" max="7435" width="15.7109375" style="3" bestFit="1" customWidth="1"/>
    <col min="7436" max="7436" width="9.5703125" style="3" bestFit="1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bestFit="1" customWidth="1"/>
    <col min="7690" max="7690" width="9.140625" style="3"/>
    <col min="7691" max="7691" width="15.7109375" style="3" bestFit="1" customWidth="1"/>
    <col min="7692" max="7692" width="9.5703125" style="3" bestFit="1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bestFit="1" customWidth="1"/>
    <col min="7946" max="7946" width="9.140625" style="3"/>
    <col min="7947" max="7947" width="15.7109375" style="3" bestFit="1" customWidth="1"/>
    <col min="7948" max="7948" width="9.5703125" style="3" bestFit="1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bestFit="1" customWidth="1"/>
    <col min="8202" max="8202" width="9.140625" style="3"/>
    <col min="8203" max="8203" width="15.7109375" style="3" bestFit="1" customWidth="1"/>
    <col min="8204" max="8204" width="9.5703125" style="3" bestFit="1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bestFit="1" customWidth="1"/>
    <col min="8458" max="8458" width="9.140625" style="3"/>
    <col min="8459" max="8459" width="15.7109375" style="3" bestFit="1" customWidth="1"/>
    <col min="8460" max="8460" width="9.5703125" style="3" bestFit="1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bestFit="1" customWidth="1"/>
    <col min="8714" max="8714" width="9.140625" style="3"/>
    <col min="8715" max="8715" width="15.7109375" style="3" bestFit="1" customWidth="1"/>
    <col min="8716" max="8716" width="9.5703125" style="3" bestFit="1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bestFit="1" customWidth="1"/>
    <col min="8970" max="8970" width="9.140625" style="3"/>
    <col min="8971" max="8971" width="15.7109375" style="3" bestFit="1" customWidth="1"/>
    <col min="8972" max="8972" width="9.5703125" style="3" bestFit="1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bestFit="1" customWidth="1"/>
    <col min="9226" max="9226" width="9.140625" style="3"/>
    <col min="9227" max="9227" width="15.7109375" style="3" bestFit="1" customWidth="1"/>
    <col min="9228" max="9228" width="9.5703125" style="3" bestFit="1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bestFit="1" customWidth="1"/>
    <col min="9482" max="9482" width="9.140625" style="3"/>
    <col min="9483" max="9483" width="15.7109375" style="3" bestFit="1" customWidth="1"/>
    <col min="9484" max="9484" width="9.5703125" style="3" bestFit="1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bestFit="1" customWidth="1"/>
    <col min="9738" max="9738" width="9.140625" style="3"/>
    <col min="9739" max="9739" width="15.7109375" style="3" bestFit="1" customWidth="1"/>
    <col min="9740" max="9740" width="9.5703125" style="3" bestFit="1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bestFit="1" customWidth="1"/>
    <col min="9994" max="9994" width="9.140625" style="3"/>
    <col min="9995" max="9995" width="15.7109375" style="3" bestFit="1" customWidth="1"/>
    <col min="9996" max="9996" width="9.5703125" style="3" bestFit="1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bestFit="1" customWidth="1"/>
    <col min="10250" max="10250" width="9.140625" style="3"/>
    <col min="10251" max="10251" width="15.7109375" style="3" bestFit="1" customWidth="1"/>
    <col min="10252" max="10252" width="9.5703125" style="3" bestFit="1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bestFit="1" customWidth="1"/>
    <col min="10506" max="10506" width="9.140625" style="3"/>
    <col min="10507" max="10507" width="15.7109375" style="3" bestFit="1" customWidth="1"/>
    <col min="10508" max="10508" width="9.5703125" style="3" bestFit="1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bestFit="1" customWidth="1"/>
    <col min="10762" max="10762" width="9.140625" style="3"/>
    <col min="10763" max="10763" width="15.7109375" style="3" bestFit="1" customWidth="1"/>
    <col min="10764" max="10764" width="9.5703125" style="3" bestFit="1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bestFit="1" customWidth="1"/>
    <col min="11018" max="11018" width="9.140625" style="3"/>
    <col min="11019" max="11019" width="15.7109375" style="3" bestFit="1" customWidth="1"/>
    <col min="11020" max="11020" width="9.5703125" style="3" bestFit="1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bestFit="1" customWidth="1"/>
    <col min="11274" max="11274" width="9.140625" style="3"/>
    <col min="11275" max="11275" width="15.7109375" style="3" bestFit="1" customWidth="1"/>
    <col min="11276" max="11276" width="9.5703125" style="3" bestFit="1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bestFit="1" customWidth="1"/>
    <col min="11530" max="11530" width="9.140625" style="3"/>
    <col min="11531" max="11531" width="15.7109375" style="3" bestFit="1" customWidth="1"/>
    <col min="11532" max="11532" width="9.5703125" style="3" bestFit="1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bestFit="1" customWidth="1"/>
    <col min="11786" max="11786" width="9.140625" style="3"/>
    <col min="11787" max="11787" width="15.7109375" style="3" bestFit="1" customWidth="1"/>
    <col min="11788" max="11788" width="9.5703125" style="3" bestFit="1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bestFit="1" customWidth="1"/>
    <col min="12042" max="12042" width="9.140625" style="3"/>
    <col min="12043" max="12043" width="15.7109375" style="3" bestFit="1" customWidth="1"/>
    <col min="12044" max="12044" width="9.5703125" style="3" bestFit="1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bestFit="1" customWidth="1"/>
    <col min="12298" max="12298" width="9.140625" style="3"/>
    <col min="12299" max="12299" width="15.7109375" style="3" bestFit="1" customWidth="1"/>
    <col min="12300" max="12300" width="9.5703125" style="3" bestFit="1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bestFit="1" customWidth="1"/>
    <col min="12554" max="12554" width="9.140625" style="3"/>
    <col min="12555" max="12555" width="15.7109375" style="3" bestFit="1" customWidth="1"/>
    <col min="12556" max="12556" width="9.5703125" style="3" bestFit="1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bestFit="1" customWidth="1"/>
    <col min="12810" max="12810" width="9.140625" style="3"/>
    <col min="12811" max="12811" width="15.7109375" style="3" bestFit="1" customWidth="1"/>
    <col min="12812" max="12812" width="9.5703125" style="3" bestFit="1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bestFit="1" customWidth="1"/>
    <col min="13066" max="13066" width="9.140625" style="3"/>
    <col min="13067" max="13067" width="15.7109375" style="3" bestFit="1" customWidth="1"/>
    <col min="13068" max="13068" width="9.5703125" style="3" bestFit="1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bestFit="1" customWidth="1"/>
    <col min="13322" max="13322" width="9.140625" style="3"/>
    <col min="13323" max="13323" width="15.7109375" style="3" bestFit="1" customWidth="1"/>
    <col min="13324" max="13324" width="9.5703125" style="3" bestFit="1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bestFit="1" customWidth="1"/>
    <col min="13578" max="13578" width="9.140625" style="3"/>
    <col min="13579" max="13579" width="15.7109375" style="3" bestFit="1" customWidth="1"/>
    <col min="13580" max="13580" width="9.5703125" style="3" bestFit="1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bestFit="1" customWidth="1"/>
    <col min="13834" max="13834" width="9.140625" style="3"/>
    <col min="13835" max="13835" width="15.7109375" style="3" bestFit="1" customWidth="1"/>
    <col min="13836" max="13836" width="9.5703125" style="3" bestFit="1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bestFit="1" customWidth="1"/>
    <col min="14090" max="14090" width="9.140625" style="3"/>
    <col min="14091" max="14091" width="15.7109375" style="3" bestFit="1" customWidth="1"/>
    <col min="14092" max="14092" width="9.5703125" style="3" bestFit="1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bestFit="1" customWidth="1"/>
    <col min="14346" max="14346" width="9.140625" style="3"/>
    <col min="14347" max="14347" width="15.7109375" style="3" bestFit="1" customWidth="1"/>
    <col min="14348" max="14348" width="9.5703125" style="3" bestFit="1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bestFit="1" customWidth="1"/>
    <col min="14602" max="14602" width="9.140625" style="3"/>
    <col min="14603" max="14603" width="15.7109375" style="3" bestFit="1" customWidth="1"/>
    <col min="14604" max="14604" width="9.5703125" style="3" bestFit="1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bestFit="1" customWidth="1"/>
    <col min="14858" max="14858" width="9.140625" style="3"/>
    <col min="14859" max="14859" width="15.7109375" style="3" bestFit="1" customWidth="1"/>
    <col min="14860" max="14860" width="9.5703125" style="3" bestFit="1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bestFit="1" customWidth="1"/>
    <col min="15114" max="15114" width="9.140625" style="3"/>
    <col min="15115" max="15115" width="15.7109375" style="3" bestFit="1" customWidth="1"/>
    <col min="15116" max="15116" width="9.5703125" style="3" bestFit="1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bestFit="1" customWidth="1"/>
    <col min="15370" max="15370" width="9.140625" style="3"/>
    <col min="15371" max="15371" width="15.7109375" style="3" bestFit="1" customWidth="1"/>
    <col min="15372" max="15372" width="9.5703125" style="3" bestFit="1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bestFit="1" customWidth="1"/>
    <col min="15626" max="15626" width="9.140625" style="3"/>
    <col min="15627" max="15627" width="15.7109375" style="3" bestFit="1" customWidth="1"/>
    <col min="15628" max="15628" width="9.5703125" style="3" bestFit="1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bestFit="1" customWidth="1"/>
    <col min="15882" max="15882" width="9.140625" style="3"/>
    <col min="15883" max="15883" width="15.7109375" style="3" bestFit="1" customWidth="1"/>
    <col min="15884" max="15884" width="9.5703125" style="3" bestFit="1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bestFit="1" customWidth="1"/>
    <col min="16138" max="16138" width="9.140625" style="3"/>
    <col min="16139" max="16139" width="15.7109375" style="3" bestFit="1" customWidth="1"/>
    <col min="16140" max="16140" width="9.5703125" style="3" bestFit="1" customWidth="1"/>
    <col min="16141" max="16384" width="9.140625" style="3"/>
  </cols>
  <sheetData>
    <row r="1" spans="1:479">
      <c r="F1" s="1771" t="s">
        <v>451</v>
      </c>
      <c r="G1" s="1771"/>
      <c r="H1" s="1771"/>
    </row>
    <row r="2" spans="1:479" s="1" customFormat="1">
      <c r="A2" s="1772" t="s">
        <v>1011</v>
      </c>
      <c r="B2" s="1772"/>
      <c r="C2" s="1772"/>
      <c r="D2" s="1772"/>
      <c r="E2" s="1772"/>
      <c r="F2" s="1772"/>
      <c r="G2" s="1772"/>
      <c r="H2" s="1772"/>
      <c r="K2" s="63"/>
    </row>
    <row r="3" spans="1:479" s="1" customFormat="1">
      <c r="A3" s="1772"/>
      <c r="B3" s="1772"/>
      <c r="C3" s="1772"/>
      <c r="D3" s="1772"/>
      <c r="E3" s="1772"/>
      <c r="F3" s="1772"/>
      <c r="G3" s="1772"/>
      <c r="H3" s="1772"/>
      <c r="K3" s="63"/>
    </row>
    <row r="4" spans="1:479" s="1" customFormat="1">
      <c r="A4" s="1773" t="s">
        <v>974</v>
      </c>
      <c r="B4" s="1773"/>
      <c r="C4" s="1773"/>
      <c r="D4" s="1773"/>
      <c r="E4" s="1773"/>
      <c r="F4" s="1773"/>
      <c r="G4" s="1773"/>
      <c r="H4" s="1773"/>
      <c r="K4" s="63"/>
    </row>
    <row r="5" spans="1:479" s="1" customFormat="1" ht="18" thickBot="1">
      <c r="A5" s="1774" t="s">
        <v>1012</v>
      </c>
      <c r="B5" s="1774"/>
      <c r="C5" s="1774"/>
      <c r="D5" s="1774"/>
      <c r="E5" s="1774"/>
      <c r="F5" s="1774"/>
      <c r="G5" s="1774"/>
      <c r="H5" s="1774"/>
      <c r="K5" s="63"/>
    </row>
    <row r="6" spans="1:479" s="2" customFormat="1" ht="18" thickBot="1">
      <c r="A6" s="6" t="s">
        <v>452</v>
      </c>
      <c r="B6" s="7" t="s">
        <v>45</v>
      </c>
      <c r="C6" s="7" t="s">
        <v>453</v>
      </c>
      <c r="D6" s="7" t="s">
        <v>454</v>
      </c>
      <c r="E6" s="8" t="s">
        <v>455</v>
      </c>
      <c r="F6" s="7" t="s">
        <v>456</v>
      </c>
      <c r="G6" s="7" t="s">
        <v>31</v>
      </c>
      <c r="H6" s="9" t="s">
        <v>8</v>
      </c>
      <c r="K6" s="151"/>
    </row>
    <row r="7" spans="1:479" s="2" customFormat="1" hidden="1" outlineLevel="1">
      <c r="A7" s="1364">
        <v>1</v>
      </c>
      <c r="B7" s="1365" t="s">
        <v>1013</v>
      </c>
      <c r="C7" s="1365" t="s">
        <v>464</v>
      </c>
      <c r="D7" s="1365">
        <v>2</v>
      </c>
      <c r="E7" s="1366">
        <v>1050000</v>
      </c>
      <c r="F7" s="1367">
        <f>E7*D7</f>
        <v>2100000</v>
      </c>
      <c r="G7" s="1367">
        <f>F7</f>
        <v>2100000</v>
      </c>
      <c r="H7" s="1368">
        <v>43242</v>
      </c>
      <c r="K7" s="151"/>
    </row>
    <row r="8" spans="1:479" s="2" customFormat="1" hidden="1" outlineLevel="1">
      <c r="A8" s="1369"/>
      <c r="B8" s="1370"/>
      <c r="C8" s="1370"/>
      <c r="D8" s="1370"/>
      <c r="E8" s="1371"/>
      <c r="F8" s="1370"/>
      <c r="G8" s="1370"/>
      <c r="H8" s="1372"/>
      <c r="K8" s="151"/>
    </row>
    <row r="9" spans="1:479" s="59" customFormat="1" hidden="1" outlineLevel="1">
      <c r="A9" s="1373"/>
      <c r="B9" s="1374"/>
      <c r="C9" s="1375"/>
      <c r="D9" s="1376"/>
      <c r="E9" s="1377"/>
      <c r="F9" s="1377">
        <f>E9*D9</f>
        <v>0</v>
      </c>
      <c r="G9" s="1378">
        <f>F9</f>
        <v>0</v>
      </c>
      <c r="H9" s="1379"/>
      <c r="I9" s="266"/>
      <c r="K9" s="151"/>
    </row>
    <row r="10" spans="1:479" hidden="1" outlineLevel="1">
      <c r="A10" s="1775" t="s">
        <v>456</v>
      </c>
      <c r="B10" s="1776"/>
      <c r="C10" s="1776"/>
      <c r="D10" s="1776"/>
      <c r="E10" s="1777"/>
      <c r="F10" s="1380">
        <f>SUM(F9:F9)</f>
        <v>0</v>
      </c>
      <c r="G10" s="1381">
        <f>SUM(G7:G9)</f>
        <v>2100000</v>
      </c>
      <c r="H10" s="1352"/>
      <c r="I10" s="54"/>
      <c r="K10" s="3"/>
    </row>
    <row r="11" spans="1:479" hidden="1" outlineLevel="1">
      <c r="A11" s="1778" t="s">
        <v>48</v>
      </c>
      <c r="B11" s="1779"/>
      <c r="C11" s="1779"/>
      <c r="D11" s="1779"/>
      <c r="E11" s="1780"/>
      <c r="F11" s="1382">
        <f>F10*0.1</f>
        <v>0</v>
      </c>
      <c r="G11" s="1383"/>
      <c r="H11" s="1384"/>
      <c r="I11" s="54"/>
      <c r="K11" s="3"/>
      <c r="N11" s="55"/>
    </row>
    <row r="12" spans="1:479" ht="18" collapsed="1" thickBot="1">
      <c r="A12" s="1768" t="s">
        <v>670</v>
      </c>
      <c r="B12" s="1769"/>
      <c r="C12" s="1769"/>
      <c r="D12" s="1769"/>
      <c r="E12" s="1770"/>
      <c r="F12" s="1385">
        <f>SUM(F10:F11)</f>
        <v>0</v>
      </c>
      <c r="G12" s="1386">
        <f>SUM(G10:G11)</f>
        <v>2100000</v>
      </c>
      <c r="H12" s="1387"/>
      <c r="K12" s="3"/>
    </row>
    <row r="13" spans="1:479" s="1461" customFormat="1" ht="23.25" hidden="1" customHeight="1" outlineLevel="1">
      <c r="A13" s="465">
        <v>1</v>
      </c>
      <c r="B13" s="1462" t="s">
        <v>1086</v>
      </c>
      <c r="C13" s="1463" t="s">
        <v>651</v>
      </c>
      <c r="D13" s="1518">
        <v>1.17</v>
      </c>
      <c r="E13" s="1465">
        <v>1500000</v>
      </c>
      <c r="F13" s="1466">
        <f>E13*D13</f>
        <v>1755000</v>
      </c>
      <c r="G13" s="1505">
        <f>SUM(F13)</f>
        <v>1755000</v>
      </c>
      <c r="H13" s="1519" t="s">
        <v>1087</v>
      </c>
      <c r="I13" s="1459"/>
      <c r="J13" s="1459"/>
      <c r="K13" s="1460"/>
      <c r="L13" s="1459"/>
      <c r="M13" s="1459"/>
      <c r="N13" s="1459"/>
      <c r="O13" s="1459"/>
      <c r="P13" s="1459"/>
      <c r="Q13" s="1459"/>
      <c r="R13" s="1459"/>
      <c r="S13" s="1459"/>
      <c r="T13" s="1459"/>
      <c r="U13" s="1459"/>
      <c r="V13" s="1459"/>
      <c r="W13" s="1459"/>
      <c r="X13" s="1459"/>
      <c r="Y13" s="1459"/>
      <c r="Z13" s="1459"/>
      <c r="AA13" s="1459"/>
      <c r="AB13" s="1459"/>
      <c r="AC13" s="1459"/>
      <c r="AD13" s="1459"/>
      <c r="AE13" s="1459"/>
      <c r="AF13" s="1459"/>
      <c r="AG13" s="1459"/>
      <c r="AH13" s="1459"/>
      <c r="AI13" s="1459"/>
      <c r="AJ13" s="1459"/>
      <c r="AK13" s="1459"/>
      <c r="AL13" s="1459"/>
      <c r="AM13" s="1459"/>
      <c r="AN13" s="1459"/>
      <c r="AO13" s="1459"/>
      <c r="AP13" s="1459"/>
      <c r="AQ13" s="1459"/>
      <c r="AR13" s="1459"/>
      <c r="AS13" s="1459"/>
      <c r="AT13" s="1459"/>
      <c r="AU13" s="1459"/>
      <c r="AV13" s="1459"/>
      <c r="AW13" s="1459"/>
      <c r="AX13" s="1459"/>
      <c r="AY13" s="1459"/>
      <c r="AZ13" s="1459"/>
      <c r="BA13" s="1459"/>
      <c r="BB13" s="1459"/>
      <c r="BC13" s="1459"/>
      <c r="BD13" s="1459"/>
      <c r="BE13" s="1459"/>
      <c r="BF13" s="1459"/>
      <c r="BG13" s="1459"/>
      <c r="BH13" s="1459"/>
      <c r="BI13" s="1459"/>
      <c r="BJ13" s="1459"/>
      <c r="BK13" s="1459"/>
      <c r="BL13" s="1459"/>
      <c r="BM13" s="1459"/>
      <c r="BN13" s="1459"/>
      <c r="BO13" s="1459"/>
      <c r="BP13" s="1459"/>
      <c r="BQ13" s="1459"/>
      <c r="BR13" s="1459"/>
      <c r="BS13" s="1459"/>
      <c r="BT13" s="1459"/>
      <c r="BU13" s="1459"/>
      <c r="BV13" s="1459"/>
      <c r="BW13" s="1459"/>
      <c r="BX13" s="1459"/>
      <c r="BY13" s="1459"/>
      <c r="BZ13" s="1459"/>
      <c r="CA13" s="1459"/>
      <c r="CB13" s="1459"/>
      <c r="CC13" s="1459"/>
      <c r="CD13" s="1459"/>
      <c r="CE13" s="1459"/>
      <c r="CF13" s="1459"/>
      <c r="CG13" s="1459"/>
      <c r="CH13" s="1459"/>
      <c r="CI13" s="1459"/>
      <c r="CJ13" s="1459"/>
      <c r="CK13" s="1459"/>
      <c r="CL13" s="1459"/>
      <c r="CM13" s="1459"/>
      <c r="CN13" s="1459"/>
      <c r="CO13" s="1459"/>
      <c r="CP13" s="1459"/>
      <c r="CQ13" s="1459"/>
      <c r="CR13" s="1459"/>
      <c r="CS13" s="1459"/>
      <c r="CT13" s="1459"/>
      <c r="CU13" s="1459"/>
      <c r="CV13" s="1459"/>
      <c r="CW13" s="1459"/>
      <c r="CX13" s="1459"/>
      <c r="CY13" s="1459"/>
      <c r="CZ13" s="1459"/>
      <c r="DA13" s="1459"/>
      <c r="DB13" s="1459"/>
      <c r="DC13" s="1459"/>
      <c r="DD13" s="1459"/>
      <c r="DE13" s="1459"/>
      <c r="DF13" s="1459"/>
      <c r="DG13" s="1459"/>
      <c r="DH13" s="1459"/>
      <c r="DI13" s="1459"/>
      <c r="DJ13" s="1459"/>
      <c r="DK13" s="1459"/>
      <c r="DL13" s="1459"/>
      <c r="DM13" s="1459"/>
      <c r="DN13" s="1459"/>
      <c r="DO13" s="1459"/>
      <c r="DP13" s="1459"/>
      <c r="DQ13" s="1459"/>
      <c r="DR13" s="1459"/>
      <c r="DS13" s="1459"/>
      <c r="DT13" s="1459"/>
      <c r="DU13" s="1459"/>
      <c r="DV13" s="1459"/>
      <c r="DW13" s="1459"/>
      <c r="DX13" s="1459"/>
      <c r="DY13" s="1459"/>
      <c r="DZ13" s="1459"/>
      <c r="EA13" s="1459"/>
      <c r="EB13" s="1459"/>
      <c r="EC13" s="1459"/>
      <c r="ED13" s="1459"/>
      <c r="EE13" s="1459"/>
      <c r="EF13" s="1459"/>
      <c r="EG13" s="1459"/>
      <c r="EH13" s="1459"/>
      <c r="EI13" s="1459"/>
      <c r="EJ13" s="1459"/>
      <c r="EK13" s="1459"/>
      <c r="EL13" s="1459"/>
      <c r="EM13" s="1459"/>
      <c r="EN13" s="1459"/>
      <c r="EO13" s="1459"/>
      <c r="EP13" s="1459"/>
      <c r="EQ13" s="1459"/>
      <c r="ER13" s="1459"/>
      <c r="ES13" s="1459"/>
      <c r="ET13" s="1459"/>
      <c r="EU13" s="1459"/>
      <c r="EV13" s="1459"/>
      <c r="EW13" s="1459"/>
      <c r="EX13" s="1459"/>
      <c r="EY13" s="1459"/>
      <c r="EZ13" s="1459"/>
      <c r="FA13" s="1459"/>
      <c r="FB13" s="1459"/>
      <c r="FC13" s="1459"/>
      <c r="FD13" s="1459"/>
      <c r="FE13" s="1459"/>
      <c r="FF13" s="1459"/>
      <c r="FG13" s="1459"/>
      <c r="FH13" s="1459"/>
      <c r="FI13" s="1459"/>
      <c r="FJ13" s="1459"/>
      <c r="FK13" s="1459"/>
      <c r="FL13" s="1459"/>
      <c r="FM13" s="1459"/>
      <c r="FN13" s="1459"/>
      <c r="FO13" s="1459"/>
      <c r="FP13" s="1459"/>
      <c r="FQ13" s="1459"/>
      <c r="FR13" s="1459"/>
      <c r="FS13" s="1459"/>
      <c r="FT13" s="1459"/>
      <c r="FU13" s="1459"/>
      <c r="FV13" s="1459"/>
      <c r="FW13" s="1459"/>
      <c r="FX13" s="1459"/>
      <c r="FY13" s="1459"/>
      <c r="FZ13" s="1459"/>
      <c r="GA13" s="1459"/>
      <c r="GB13" s="1459"/>
      <c r="GC13" s="1459"/>
      <c r="GD13" s="1459"/>
      <c r="GE13" s="1459"/>
      <c r="GF13" s="1459"/>
      <c r="GG13" s="1459"/>
      <c r="GH13" s="1459"/>
      <c r="GI13" s="1459"/>
      <c r="GJ13" s="1459"/>
      <c r="GK13" s="1459"/>
      <c r="GL13" s="1459"/>
      <c r="GM13" s="1459"/>
      <c r="GN13" s="1459"/>
      <c r="GO13" s="1459"/>
      <c r="GP13" s="1459"/>
      <c r="GQ13" s="1459"/>
      <c r="GR13" s="1459"/>
      <c r="GS13" s="1459"/>
      <c r="GT13" s="1459"/>
      <c r="GU13" s="1459"/>
      <c r="GV13" s="1459"/>
      <c r="GW13" s="1459"/>
      <c r="GX13" s="1459"/>
      <c r="GY13" s="1459"/>
      <c r="GZ13" s="1459"/>
      <c r="HA13" s="1459"/>
      <c r="HB13" s="1459"/>
      <c r="HC13" s="1459"/>
      <c r="HD13" s="1459"/>
      <c r="HE13" s="1459"/>
      <c r="HF13" s="1459"/>
      <c r="HG13" s="1459"/>
      <c r="HH13" s="1459"/>
      <c r="HI13" s="1459"/>
      <c r="HJ13" s="1459"/>
      <c r="HK13" s="1459"/>
      <c r="HL13" s="1459"/>
      <c r="HM13" s="1459"/>
      <c r="HN13" s="1459"/>
      <c r="HO13" s="1459"/>
      <c r="HP13" s="1459"/>
      <c r="HQ13" s="1459"/>
      <c r="HR13" s="1459"/>
      <c r="HS13" s="1459"/>
      <c r="HT13" s="1459"/>
      <c r="HU13" s="1459"/>
      <c r="HV13" s="1459"/>
      <c r="HW13" s="1459"/>
      <c r="HX13" s="1459"/>
      <c r="HY13" s="1459"/>
      <c r="HZ13" s="1459"/>
      <c r="IA13" s="1459"/>
      <c r="IB13" s="1459"/>
      <c r="IC13" s="1459"/>
      <c r="ID13" s="1459"/>
      <c r="IE13" s="1459"/>
      <c r="IF13" s="1459"/>
      <c r="IG13" s="1459"/>
      <c r="IH13" s="1459"/>
      <c r="II13" s="1459"/>
      <c r="IJ13" s="1459"/>
      <c r="IK13" s="1459"/>
      <c r="IL13" s="1459"/>
      <c r="IM13" s="1459"/>
      <c r="IN13" s="1459"/>
      <c r="IO13" s="1459"/>
      <c r="IP13" s="1459"/>
      <c r="IQ13" s="1459"/>
      <c r="IR13" s="1459"/>
      <c r="IS13" s="1459"/>
      <c r="IT13" s="1459"/>
      <c r="IU13" s="1459"/>
      <c r="IV13" s="1459"/>
      <c r="IW13" s="1459"/>
      <c r="IX13" s="1459"/>
      <c r="IY13" s="1459"/>
      <c r="IZ13" s="1459"/>
      <c r="JA13" s="1459"/>
      <c r="JB13" s="1459"/>
      <c r="JC13" s="1459"/>
      <c r="JD13" s="1459"/>
      <c r="JE13" s="1459"/>
      <c r="JF13" s="1459"/>
      <c r="JG13" s="1459"/>
      <c r="JH13" s="1459"/>
      <c r="JI13" s="1459"/>
      <c r="JJ13" s="1459"/>
      <c r="JK13" s="1459"/>
      <c r="JL13" s="1459"/>
      <c r="JM13" s="1459"/>
      <c r="JN13" s="1459"/>
      <c r="JO13" s="1459"/>
      <c r="JP13" s="1459"/>
      <c r="JQ13" s="1459"/>
      <c r="JR13" s="1459"/>
      <c r="JS13" s="1459"/>
      <c r="JT13" s="1459"/>
      <c r="JU13" s="1459"/>
      <c r="JV13" s="1459"/>
      <c r="JW13" s="1459"/>
      <c r="JX13" s="1459"/>
      <c r="JY13" s="1459"/>
      <c r="JZ13" s="1459"/>
      <c r="KA13" s="1459"/>
      <c r="KB13" s="1459"/>
      <c r="KC13" s="1459"/>
      <c r="KD13" s="1459"/>
      <c r="KE13" s="1459"/>
      <c r="KF13" s="1459"/>
      <c r="KG13" s="1459"/>
      <c r="KH13" s="1459"/>
      <c r="KI13" s="1459"/>
      <c r="KJ13" s="1459"/>
      <c r="KK13" s="1459"/>
      <c r="KL13" s="1459"/>
      <c r="KM13" s="1459"/>
      <c r="KN13" s="1459"/>
      <c r="KO13" s="1459"/>
      <c r="KP13" s="1459"/>
      <c r="KQ13" s="1459"/>
      <c r="KR13" s="1459"/>
      <c r="KS13" s="1459"/>
      <c r="KT13" s="1459"/>
      <c r="KU13" s="1459"/>
      <c r="KV13" s="1459"/>
      <c r="KW13" s="1459"/>
      <c r="KX13" s="1459"/>
      <c r="KY13" s="1459"/>
      <c r="KZ13" s="1459"/>
      <c r="LA13" s="1459"/>
      <c r="LB13" s="1459"/>
      <c r="LC13" s="1459"/>
      <c r="LD13" s="1459"/>
      <c r="LE13" s="1459"/>
      <c r="LF13" s="1459"/>
      <c r="LG13" s="1459"/>
      <c r="LH13" s="1459"/>
      <c r="LI13" s="1459"/>
      <c r="LJ13" s="1459"/>
      <c r="LK13" s="1459"/>
      <c r="LL13" s="1459"/>
      <c r="LM13" s="1459"/>
      <c r="LN13" s="1459"/>
      <c r="LO13" s="1459"/>
      <c r="LP13" s="1459"/>
      <c r="LQ13" s="1459"/>
      <c r="LR13" s="1459"/>
      <c r="LS13" s="1459"/>
      <c r="LT13" s="1459"/>
      <c r="LU13" s="1459"/>
      <c r="LV13" s="1459"/>
      <c r="LW13" s="1459"/>
      <c r="LX13" s="1459"/>
      <c r="LY13" s="1459"/>
      <c r="LZ13" s="1459"/>
      <c r="MA13" s="1459"/>
      <c r="MB13" s="1459"/>
      <c r="MC13" s="1459"/>
      <c r="MD13" s="1459"/>
      <c r="ME13" s="1459"/>
      <c r="MF13" s="1459"/>
      <c r="MG13" s="1459"/>
      <c r="MH13" s="1459"/>
      <c r="MI13" s="1459"/>
      <c r="MJ13" s="1459"/>
      <c r="MK13" s="1459"/>
      <c r="ML13" s="1459"/>
      <c r="MM13" s="1459"/>
      <c r="MN13" s="1459"/>
      <c r="MO13" s="1459"/>
      <c r="MP13" s="1459"/>
      <c r="MQ13" s="1459"/>
      <c r="MR13" s="1459"/>
      <c r="MS13" s="1459"/>
      <c r="MT13" s="1459"/>
      <c r="MU13" s="1459"/>
      <c r="MV13" s="1459"/>
      <c r="MW13" s="1459"/>
      <c r="MX13" s="1459"/>
      <c r="MY13" s="1459"/>
      <c r="MZ13" s="1459"/>
      <c r="NA13" s="1459"/>
      <c r="NB13" s="1459"/>
      <c r="NC13" s="1459"/>
      <c r="ND13" s="1459"/>
      <c r="NE13" s="1459"/>
      <c r="NF13" s="1459"/>
      <c r="NG13" s="1459"/>
      <c r="NH13" s="1459"/>
      <c r="NI13" s="1459"/>
      <c r="NJ13" s="1459"/>
      <c r="NK13" s="1459"/>
      <c r="NL13" s="1459"/>
      <c r="NM13" s="1459"/>
      <c r="NN13" s="1459"/>
      <c r="NO13" s="1459"/>
      <c r="NP13" s="1459"/>
      <c r="NQ13" s="1459"/>
      <c r="NR13" s="1459"/>
      <c r="NS13" s="1459"/>
      <c r="NT13" s="1459"/>
      <c r="NU13" s="1459"/>
      <c r="NV13" s="1459"/>
      <c r="NW13" s="1459"/>
      <c r="NX13" s="1459"/>
      <c r="NY13" s="1459"/>
      <c r="NZ13" s="1459"/>
      <c r="OA13" s="1459"/>
      <c r="OB13" s="1459"/>
      <c r="OC13" s="1459"/>
      <c r="OD13" s="1459"/>
      <c r="OE13" s="1459"/>
      <c r="OF13" s="1459"/>
      <c r="OG13" s="1459"/>
      <c r="OH13" s="1459"/>
      <c r="OI13" s="1459"/>
      <c r="OJ13" s="1459"/>
      <c r="OK13" s="1459"/>
      <c r="OL13" s="1459"/>
      <c r="OM13" s="1459"/>
      <c r="ON13" s="1459"/>
      <c r="OO13" s="1459"/>
      <c r="OP13" s="1459"/>
      <c r="OQ13" s="1459"/>
      <c r="OR13" s="1459"/>
      <c r="OS13" s="1459"/>
      <c r="OT13" s="1459"/>
      <c r="OU13" s="1459"/>
      <c r="OV13" s="1459"/>
      <c r="OW13" s="1459"/>
      <c r="OX13" s="1459"/>
      <c r="OY13" s="1459"/>
      <c r="OZ13" s="1459"/>
      <c r="PA13" s="1459"/>
      <c r="PB13" s="1459"/>
      <c r="PC13" s="1459"/>
      <c r="PD13" s="1459"/>
      <c r="PE13" s="1459"/>
      <c r="PF13" s="1459"/>
      <c r="PG13" s="1459"/>
      <c r="PH13" s="1459"/>
      <c r="PI13" s="1459"/>
      <c r="PJ13" s="1459"/>
      <c r="PK13" s="1459"/>
      <c r="PL13" s="1459"/>
      <c r="PM13" s="1459"/>
      <c r="PN13" s="1459"/>
      <c r="PO13" s="1459"/>
      <c r="PP13" s="1459"/>
      <c r="PQ13" s="1459"/>
      <c r="PR13" s="1459"/>
      <c r="PS13" s="1459"/>
      <c r="PT13" s="1459"/>
      <c r="PU13" s="1459"/>
      <c r="PV13" s="1459"/>
      <c r="PW13" s="1459"/>
      <c r="PX13" s="1459"/>
      <c r="PY13" s="1459"/>
      <c r="PZ13" s="1459"/>
      <c r="QA13" s="1459"/>
      <c r="QB13" s="1459"/>
      <c r="QC13" s="1459"/>
      <c r="QD13" s="1459"/>
      <c r="QE13" s="1459"/>
      <c r="QF13" s="1459"/>
      <c r="QG13" s="1459"/>
      <c r="QH13" s="1459"/>
      <c r="QI13" s="1459"/>
      <c r="QJ13" s="1459"/>
      <c r="QK13" s="1459"/>
      <c r="QL13" s="1459"/>
      <c r="QM13" s="1459"/>
      <c r="QN13" s="1459"/>
      <c r="QO13" s="1459"/>
      <c r="QP13" s="1459"/>
      <c r="QQ13" s="1459"/>
      <c r="QR13" s="1459"/>
      <c r="QS13" s="1459"/>
      <c r="QT13" s="1459"/>
      <c r="QU13" s="1459"/>
      <c r="QV13" s="1459"/>
      <c r="QW13" s="1459"/>
      <c r="QX13" s="1459"/>
      <c r="QY13" s="1459"/>
      <c r="QZ13" s="1459"/>
      <c r="RA13" s="1459"/>
      <c r="RB13" s="1459"/>
      <c r="RC13" s="1459"/>
      <c r="RD13" s="1459"/>
      <c r="RE13" s="1459"/>
      <c r="RF13" s="1459"/>
      <c r="RG13" s="1459"/>
      <c r="RH13" s="1459"/>
      <c r="RI13" s="1459"/>
      <c r="RJ13" s="1459"/>
      <c r="RK13" s="1459"/>
    </row>
    <row r="14" spans="1:479" s="1461" customFormat="1" ht="23.25" hidden="1" customHeight="1" outlineLevel="1">
      <c r="A14" s="465">
        <v>2</v>
      </c>
      <c r="B14" s="1467" t="s">
        <v>1088</v>
      </c>
      <c r="C14" s="1468" t="s">
        <v>458</v>
      </c>
      <c r="D14" s="1469">
        <v>1</v>
      </c>
      <c r="E14" s="1470">
        <v>2450000</v>
      </c>
      <c r="F14" s="1466">
        <f>SUM(E14)</f>
        <v>2450000</v>
      </c>
      <c r="G14" s="1520">
        <f>SUM(F14)</f>
        <v>2450000</v>
      </c>
      <c r="H14" s="1521" t="s">
        <v>1089</v>
      </c>
      <c r="I14" s="1459"/>
      <c r="J14" s="1459"/>
      <c r="K14" s="1460"/>
      <c r="L14" s="1459"/>
      <c r="M14" s="1459"/>
      <c r="N14" s="1459"/>
      <c r="O14" s="1459"/>
      <c r="P14" s="1459"/>
      <c r="Q14" s="1459"/>
      <c r="R14" s="1459"/>
      <c r="S14" s="1459"/>
      <c r="T14" s="1459"/>
      <c r="U14" s="1459"/>
      <c r="V14" s="1459"/>
      <c r="W14" s="1459"/>
      <c r="X14" s="1459"/>
      <c r="Y14" s="1459"/>
      <c r="Z14" s="1459"/>
      <c r="AA14" s="1459"/>
      <c r="AB14" s="1459"/>
      <c r="AC14" s="1459"/>
      <c r="AD14" s="1459"/>
      <c r="AE14" s="1459"/>
      <c r="AF14" s="1459"/>
      <c r="AG14" s="1459"/>
      <c r="AH14" s="1459"/>
      <c r="AI14" s="1459"/>
      <c r="AJ14" s="1459"/>
      <c r="AK14" s="1459"/>
      <c r="AL14" s="1459"/>
      <c r="AM14" s="1459"/>
      <c r="AN14" s="1459"/>
      <c r="AO14" s="1459"/>
      <c r="AP14" s="1459"/>
      <c r="AQ14" s="1459"/>
      <c r="AR14" s="1459"/>
      <c r="AS14" s="1459"/>
      <c r="AT14" s="1459"/>
      <c r="AU14" s="1459"/>
      <c r="AV14" s="1459"/>
      <c r="AW14" s="1459"/>
      <c r="AX14" s="1459"/>
      <c r="AY14" s="1459"/>
      <c r="AZ14" s="1459"/>
      <c r="BA14" s="1459"/>
      <c r="BB14" s="1459"/>
      <c r="BC14" s="1459"/>
      <c r="BD14" s="1459"/>
      <c r="BE14" s="1459"/>
      <c r="BF14" s="1459"/>
      <c r="BG14" s="1459"/>
      <c r="BH14" s="1459"/>
      <c r="BI14" s="1459"/>
      <c r="BJ14" s="1459"/>
      <c r="BK14" s="1459"/>
      <c r="BL14" s="1459"/>
      <c r="BM14" s="1459"/>
      <c r="BN14" s="1459"/>
      <c r="BO14" s="1459"/>
      <c r="BP14" s="1459"/>
      <c r="BQ14" s="1459"/>
      <c r="BR14" s="1459"/>
      <c r="BS14" s="1459"/>
      <c r="BT14" s="1459"/>
      <c r="BU14" s="1459"/>
      <c r="BV14" s="1459"/>
      <c r="BW14" s="1459"/>
      <c r="BX14" s="1459"/>
      <c r="BY14" s="1459"/>
      <c r="BZ14" s="1459"/>
      <c r="CA14" s="1459"/>
      <c r="CB14" s="1459"/>
      <c r="CC14" s="1459"/>
      <c r="CD14" s="1459"/>
      <c r="CE14" s="1459"/>
      <c r="CF14" s="1459"/>
      <c r="CG14" s="1459"/>
      <c r="CH14" s="1459"/>
      <c r="CI14" s="1459"/>
      <c r="CJ14" s="1459"/>
      <c r="CK14" s="1459"/>
      <c r="CL14" s="1459"/>
      <c r="CM14" s="1459"/>
      <c r="CN14" s="1459"/>
      <c r="CO14" s="1459"/>
      <c r="CP14" s="1459"/>
      <c r="CQ14" s="1459"/>
      <c r="CR14" s="1459"/>
      <c r="CS14" s="1459"/>
      <c r="CT14" s="1459"/>
      <c r="CU14" s="1459"/>
      <c r="CV14" s="1459"/>
      <c r="CW14" s="1459"/>
      <c r="CX14" s="1459"/>
      <c r="CY14" s="1459"/>
      <c r="CZ14" s="1459"/>
      <c r="DA14" s="1459"/>
      <c r="DB14" s="1459"/>
      <c r="DC14" s="1459"/>
      <c r="DD14" s="1459"/>
      <c r="DE14" s="1459"/>
      <c r="DF14" s="1459"/>
      <c r="DG14" s="1459"/>
      <c r="DH14" s="1459"/>
      <c r="DI14" s="1459"/>
      <c r="DJ14" s="1459"/>
      <c r="DK14" s="1459"/>
      <c r="DL14" s="1459"/>
      <c r="DM14" s="1459"/>
      <c r="DN14" s="1459"/>
      <c r="DO14" s="1459"/>
      <c r="DP14" s="1459"/>
      <c r="DQ14" s="1459"/>
      <c r="DR14" s="1459"/>
      <c r="DS14" s="1459"/>
      <c r="DT14" s="1459"/>
      <c r="DU14" s="1459"/>
      <c r="DV14" s="1459"/>
      <c r="DW14" s="1459"/>
      <c r="DX14" s="1459"/>
      <c r="DY14" s="1459"/>
      <c r="DZ14" s="1459"/>
      <c r="EA14" s="1459"/>
      <c r="EB14" s="1459"/>
      <c r="EC14" s="1459"/>
      <c r="ED14" s="1459"/>
      <c r="EE14" s="1459"/>
      <c r="EF14" s="1459"/>
      <c r="EG14" s="1459"/>
      <c r="EH14" s="1459"/>
      <c r="EI14" s="1459"/>
      <c r="EJ14" s="1459"/>
      <c r="EK14" s="1459"/>
      <c r="EL14" s="1459"/>
      <c r="EM14" s="1459"/>
      <c r="EN14" s="1459"/>
      <c r="EO14" s="1459"/>
      <c r="EP14" s="1459"/>
      <c r="EQ14" s="1459"/>
      <c r="ER14" s="1459"/>
      <c r="ES14" s="1459"/>
      <c r="ET14" s="1459"/>
      <c r="EU14" s="1459"/>
      <c r="EV14" s="1459"/>
      <c r="EW14" s="1459"/>
      <c r="EX14" s="1459"/>
      <c r="EY14" s="1459"/>
      <c r="EZ14" s="1459"/>
      <c r="FA14" s="1459"/>
      <c r="FB14" s="1459"/>
      <c r="FC14" s="1459"/>
      <c r="FD14" s="1459"/>
      <c r="FE14" s="1459"/>
      <c r="FF14" s="1459"/>
      <c r="FG14" s="1459"/>
      <c r="FH14" s="1459"/>
      <c r="FI14" s="1459"/>
      <c r="FJ14" s="1459"/>
      <c r="FK14" s="1459"/>
      <c r="FL14" s="1459"/>
      <c r="FM14" s="1459"/>
      <c r="FN14" s="1459"/>
      <c r="FO14" s="1459"/>
      <c r="FP14" s="1459"/>
      <c r="FQ14" s="1459"/>
      <c r="FR14" s="1459"/>
      <c r="FS14" s="1459"/>
      <c r="FT14" s="1459"/>
      <c r="FU14" s="1459"/>
      <c r="FV14" s="1459"/>
      <c r="FW14" s="1459"/>
      <c r="FX14" s="1459"/>
      <c r="FY14" s="1459"/>
      <c r="FZ14" s="1459"/>
      <c r="GA14" s="1459"/>
      <c r="GB14" s="1459"/>
      <c r="GC14" s="1459"/>
      <c r="GD14" s="1459"/>
      <c r="GE14" s="1459"/>
      <c r="GF14" s="1459"/>
      <c r="GG14" s="1459"/>
      <c r="GH14" s="1459"/>
      <c r="GI14" s="1459"/>
      <c r="GJ14" s="1459"/>
      <c r="GK14" s="1459"/>
      <c r="GL14" s="1459"/>
      <c r="GM14" s="1459"/>
      <c r="GN14" s="1459"/>
      <c r="GO14" s="1459"/>
      <c r="GP14" s="1459"/>
      <c r="GQ14" s="1459"/>
      <c r="GR14" s="1459"/>
      <c r="GS14" s="1459"/>
      <c r="GT14" s="1459"/>
      <c r="GU14" s="1459"/>
      <c r="GV14" s="1459"/>
      <c r="GW14" s="1459"/>
      <c r="GX14" s="1459"/>
      <c r="GY14" s="1459"/>
      <c r="GZ14" s="1459"/>
      <c r="HA14" s="1459"/>
      <c r="HB14" s="1459"/>
      <c r="HC14" s="1459"/>
      <c r="HD14" s="1459"/>
      <c r="HE14" s="1459"/>
      <c r="HF14" s="1459"/>
      <c r="HG14" s="1459"/>
      <c r="HH14" s="1459"/>
      <c r="HI14" s="1459"/>
      <c r="HJ14" s="1459"/>
      <c r="HK14" s="1459"/>
      <c r="HL14" s="1459"/>
      <c r="HM14" s="1459"/>
      <c r="HN14" s="1459"/>
      <c r="HO14" s="1459"/>
      <c r="HP14" s="1459"/>
      <c r="HQ14" s="1459"/>
      <c r="HR14" s="1459"/>
      <c r="HS14" s="1459"/>
      <c r="HT14" s="1459"/>
      <c r="HU14" s="1459"/>
      <c r="HV14" s="1459"/>
      <c r="HW14" s="1459"/>
      <c r="HX14" s="1459"/>
      <c r="HY14" s="1459"/>
      <c r="HZ14" s="1459"/>
      <c r="IA14" s="1459"/>
      <c r="IB14" s="1459"/>
      <c r="IC14" s="1459"/>
      <c r="ID14" s="1459"/>
      <c r="IE14" s="1459"/>
      <c r="IF14" s="1459"/>
      <c r="IG14" s="1459"/>
      <c r="IH14" s="1459"/>
      <c r="II14" s="1459"/>
      <c r="IJ14" s="1459"/>
      <c r="IK14" s="1459"/>
      <c r="IL14" s="1459"/>
      <c r="IM14" s="1459"/>
      <c r="IN14" s="1459"/>
      <c r="IO14" s="1459"/>
      <c r="IP14" s="1459"/>
      <c r="IQ14" s="1459"/>
      <c r="IR14" s="1459"/>
      <c r="IS14" s="1459"/>
      <c r="IT14" s="1459"/>
      <c r="IU14" s="1459"/>
      <c r="IV14" s="1459"/>
      <c r="IW14" s="1459"/>
      <c r="IX14" s="1459"/>
      <c r="IY14" s="1459"/>
      <c r="IZ14" s="1459"/>
      <c r="JA14" s="1459"/>
      <c r="JB14" s="1459"/>
      <c r="JC14" s="1459"/>
      <c r="JD14" s="1459"/>
      <c r="JE14" s="1459"/>
      <c r="JF14" s="1459"/>
      <c r="JG14" s="1459"/>
      <c r="JH14" s="1459"/>
      <c r="JI14" s="1459"/>
      <c r="JJ14" s="1459"/>
      <c r="JK14" s="1459"/>
      <c r="JL14" s="1459"/>
      <c r="JM14" s="1459"/>
      <c r="JN14" s="1459"/>
      <c r="JO14" s="1459"/>
      <c r="JP14" s="1459"/>
      <c r="JQ14" s="1459"/>
      <c r="JR14" s="1459"/>
      <c r="JS14" s="1459"/>
      <c r="JT14" s="1459"/>
      <c r="JU14" s="1459"/>
      <c r="JV14" s="1459"/>
      <c r="JW14" s="1459"/>
      <c r="JX14" s="1459"/>
      <c r="JY14" s="1459"/>
      <c r="JZ14" s="1459"/>
      <c r="KA14" s="1459"/>
      <c r="KB14" s="1459"/>
      <c r="KC14" s="1459"/>
      <c r="KD14" s="1459"/>
      <c r="KE14" s="1459"/>
      <c r="KF14" s="1459"/>
      <c r="KG14" s="1459"/>
      <c r="KH14" s="1459"/>
      <c r="KI14" s="1459"/>
      <c r="KJ14" s="1459"/>
      <c r="KK14" s="1459"/>
      <c r="KL14" s="1459"/>
      <c r="KM14" s="1459"/>
      <c r="KN14" s="1459"/>
      <c r="KO14" s="1459"/>
      <c r="KP14" s="1459"/>
      <c r="KQ14" s="1459"/>
      <c r="KR14" s="1459"/>
      <c r="KS14" s="1459"/>
      <c r="KT14" s="1459"/>
      <c r="KU14" s="1459"/>
      <c r="KV14" s="1459"/>
      <c r="KW14" s="1459"/>
      <c r="KX14" s="1459"/>
      <c r="KY14" s="1459"/>
      <c r="KZ14" s="1459"/>
      <c r="LA14" s="1459"/>
      <c r="LB14" s="1459"/>
      <c r="LC14" s="1459"/>
      <c r="LD14" s="1459"/>
      <c r="LE14" s="1459"/>
      <c r="LF14" s="1459"/>
      <c r="LG14" s="1459"/>
      <c r="LH14" s="1459"/>
      <c r="LI14" s="1459"/>
      <c r="LJ14" s="1459"/>
      <c r="LK14" s="1459"/>
      <c r="LL14" s="1459"/>
      <c r="LM14" s="1459"/>
      <c r="LN14" s="1459"/>
      <c r="LO14" s="1459"/>
      <c r="LP14" s="1459"/>
      <c r="LQ14" s="1459"/>
      <c r="LR14" s="1459"/>
      <c r="LS14" s="1459"/>
      <c r="LT14" s="1459"/>
      <c r="LU14" s="1459"/>
      <c r="LV14" s="1459"/>
      <c r="LW14" s="1459"/>
      <c r="LX14" s="1459"/>
      <c r="LY14" s="1459"/>
      <c r="LZ14" s="1459"/>
      <c r="MA14" s="1459"/>
      <c r="MB14" s="1459"/>
      <c r="MC14" s="1459"/>
      <c r="MD14" s="1459"/>
      <c r="ME14" s="1459"/>
      <c r="MF14" s="1459"/>
      <c r="MG14" s="1459"/>
      <c r="MH14" s="1459"/>
      <c r="MI14" s="1459"/>
      <c r="MJ14" s="1459"/>
      <c r="MK14" s="1459"/>
      <c r="ML14" s="1459"/>
      <c r="MM14" s="1459"/>
      <c r="MN14" s="1459"/>
      <c r="MO14" s="1459"/>
      <c r="MP14" s="1459"/>
      <c r="MQ14" s="1459"/>
      <c r="MR14" s="1459"/>
      <c r="MS14" s="1459"/>
      <c r="MT14" s="1459"/>
      <c r="MU14" s="1459"/>
      <c r="MV14" s="1459"/>
      <c r="MW14" s="1459"/>
      <c r="MX14" s="1459"/>
      <c r="MY14" s="1459"/>
      <c r="MZ14" s="1459"/>
      <c r="NA14" s="1459"/>
      <c r="NB14" s="1459"/>
      <c r="NC14" s="1459"/>
      <c r="ND14" s="1459"/>
      <c r="NE14" s="1459"/>
      <c r="NF14" s="1459"/>
      <c r="NG14" s="1459"/>
      <c r="NH14" s="1459"/>
      <c r="NI14" s="1459"/>
      <c r="NJ14" s="1459"/>
      <c r="NK14" s="1459"/>
      <c r="NL14" s="1459"/>
      <c r="NM14" s="1459"/>
      <c r="NN14" s="1459"/>
      <c r="NO14" s="1459"/>
      <c r="NP14" s="1459"/>
      <c r="NQ14" s="1459"/>
      <c r="NR14" s="1459"/>
      <c r="NS14" s="1459"/>
      <c r="NT14" s="1459"/>
      <c r="NU14" s="1459"/>
      <c r="NV14" s="1459"/>
      <c r="NW14" s="1459"/>
      <c r="NX14" s="1459"/>
      <c r="NY14" s="1459"/>
      <c r="NZ14" s="1459"/>
      <c r="OA14" s="1459"/>
      <c r="OB14" s="1459"/>
      <c r="OC14" s="1459"/>
      <c r="OD14" s="1459"/>
      <c r="OE14" s="1459"/>
      <c r="OF14" s="1459"/>
      <c r="OG14" s="1459"/>
      <c r="OH14" s="1459"/>
      <c r="OI14" s="1459"/>
      <c r="OJ14" s="1459"/>
      <c r="OK14" s="1459"/>
      <c r="OL14" s="1459"/>
      <c r="OM14" s="1459"/>
      <c r="ON14" s="1459"/>
      <c r="OO14" s="1459"/>
      <c r="OP14" s="1459"/>
      <c r="OQ14" s="1459"/>
      <c r="OR14" s="1459"/>
      <c r="OS14" s="1459"/>
      <c r="OT14" s="1459"/>
      <c r="OU14" s="1459"/>
      <c r="OV14" s="1459"/>
      <c r="OW14" s="1459"/>
      <c r="OX14" s="1459"/>
      <c r="OY14" s="1459"/>
      <c r="OZ14" s="1459"/>
      <c r="PA14" s="1459"/>
      <c r="PB14" s="1459"/>
      <c r="PC14" s="1459"/>
      <c r="PD14" s="1459"/>
      <c r="PE14" s="1459"/>
      <c r="PF14" s="1459"/>
      <c r="PG14" s="1459"/>
      <c r="PH14" s="1459"/>
      <c r="PI14" s="1459"/>
      <c r="PJ14" s="1459"/>
      <c r="PK14" s="1459"/>
      <c r="PL14" s="1459"/>
      <c r="PM14" s="1459"/>
      <c r="PN14" s="1459"/>
      <c r="PO14" s="1459"/>
      <c r="PP14" s="1459"/>
      <c r="PQ14" s="1459"/>
      <c r="PR14" s="1459"/>
      <c r="PS14" s="1459"/>
      <c r="PT14" s="1459"/>
      <c r="PU14" s="1459"/>
      <c r="PV14" s="1459"/>
      <c r="PW14" s="1459"/>
      <c r="PX14" s="1459"/>
      <c r="PY14" s="1459"/>
      <c r="PZ14" s="1459"/>
      <c r="QA14" s="1459"/>
      <c r="QB14" s="1459"/>
      <c r="QC14" s="1459"/>
      <c r="QD14" s="1459"/>
      <c r="QE14" s="1459"/>
      <c r="QF14" s="1459"/>
      <c r="QG14" s="1459"/>
      <c r="QH14" s="1459"/>
      <c r="QI14" s="1459"/>
      <c r="QJ14" s="1459"/>
      <c r="QK14" s="1459"/>
      <c r="QL14" s="1459"/>
      <c r="QM14" s="1459"/>
      <c r="QN14" s="1459"/>
      <c r="QO14" s="1459"/>
      <c r="QP14" s="1459"/>
      <c r="QQ14" s="1459"/>
      <c r="QR14" s="1459"/>
      <c r="QS14" s="1459"/>
      <c r="QT14" s="1459"/>
      <c r="QU14" s="1459"/>
      <c r="QV14" s="1459"/>
      <c r="QW14" s="1459"/>
      <c r="QX14" s="1459"/>
      <c r="QY14" s="1459"/>
      <c r="QZ14" s="1459"/>
      <c r="RA14" s="1459"/>
      <c r="RB14" s="1459"/>
      <c r="RC14" s="1459"/>
      <c r="RD14" s="1459"/>
      <c r="RE14" s="1459"/>
      <c r="RF14" s="1459"/>
      <c r="RG14" s="1459"/>
      <c r="RH14" s="1459"/>
      <c r="RI14" s="1459"/>
      <c r="RJ14" s="1459"/>
      <c r="RK14" s="1459"/>
    </row>
    <row r="15" spans="1:479" s="1461" customFormat="1" ht="23.25" hidden="1" customHeight="1" outlineLevel="1" thickBot="1">
      <c r="A15" s="465">
        <v>3</v>
      </c>
      <c r="B15" s="1467" t="s">
        <v>1088</v>
      </c>
      <c r="C15" s="1468" t="s">
        <v>458</v>
      </c>
      <c r="D15" s="1469">
        <v>1</v>
      </c>
      <c r="E15" s="1470">
        <v>2450000</v>
      </c>
      <c r="F15" s="1466">
        <f>SUM(E15)</f>
        <v>2450000</v>
      </c>
      <c r="G15" s="1522">
        <f>SUM(F15)</f>
        <v>2450000</v>
      </c>
      <c r="H15" s="1523" t="s">
        <v>1090</v>
      </c>
      <c r="I15" s="1459"/>
      <c r="J15" s="1459"/>
      <c r="K15" s="1460"/>
      <c r="L15" s="1459"/>
      <c r="M15" s="1459"/>
      <c r="N15" s="1459"/>
      <c r="O15" s="1459"/>
      <c r="P15" s="1459"/>
      <c r="Q15" s="1459"/>
      <c r="R15" s="1459"/>
      <c r="S15" s="1459"/>
      <c r="T15" s="1459"/>
      <c r="U15" s="1459"/>
      <c r="V15" s="1459"/>
      <c r="W15" s="1459"/>
      <c r="X15" s="1459"/>
      <c r="Y15" s="1459"/>
      <c r="Z15" s="1459"/>
      <c r="AA15" s="1459"/>
      <c r="AB15" s="1459"/>
      <c r="AC15" s="1459"/>
      <c r="AD15" s="1459"/>
      <c r="AE15" s="1459"/>
      <c r="AF15" s="1459"/>
      <c r="AG15" s="1459"/>
      <c r="AH15" s="1459"/>
      <c r="AI15" s="1459"/>
      <c r="AJ15" s="1459"/>
      <c r="AK15" s="1459"/>
      <c r="AL15" s="1459"/>
      <c r="AM15" s="1459"/>
      <c r="AN15" s="1459"/>
      <c r="AO15" s="1459"/>
      <c r="AP15" s="1459"/>
      <c r="AQ15" s="1459"/>
      <c r="AR15" s="1459"/>
      <c r="AS15" s="1459"/>
      <c r="AT15" s="1459"/>
      <c r="AU15" s="1459"/>
      <c r="AV15" s="1459"/>
      <c r="AW15" s="1459"/>
      <c r="AX15" s="1459"/>
      <c r="AY15" s="1459"/>
      <c r="AZ15" s="1459"/>
      <c r="BA15" s="1459"/>
      <c r="BB15" s="1459"/>
      <c r="BC15" s="1459"/>
      <c r="BD15" s="1459"/>
      <c r="BE15" s="1459"/>
      <c r="BF15" s="1459"/>
      <c r="BG15" s="1459"/>
      <c r="BH15" s="1459"/>
      <c r="BI15" s="1459"/>
      <c r="BJ15" s="1459"/>
      <c r="BK15" s="1459"/>
      <c r="BL15" s="1459"/>
      <c r="BM15" s="1459"/>
      <c r="BN15" s="1459"/>
      <c r="BO15" s="1459"/>
      <c r="BP15" s="1459"/>
      <c r="BQ15" s="1459"/>
      <c r="BR15" s="1459"/>
      <c r="BS15" s="1459"/>
      <c r="BT15" s="1459"/>
      <c r="BU15" s="1459"/>
      <c r="BV15" s="1459"/>
      <c r="BW15" s="1459"/>
      <c r="BX15" s="1459"/>
      <c r="BY15" s="1459"/>
      <c r="BZ15" s="1459"/>
      <c r="CA15" s="1459"/>
      <c r="CB15" s="1459"/>
      <c r="CC15" s="1459"/>
      <c r="CD15" s="1459"/>
      <c r="CE15" s="1459"/>
      <c r="CF15" s="1459"/>
      <c r="CG15" s="1459"/>
      <c r="CH15" s="1459"/>
      <c r="CI15" s="1459"/>
      <c r="CJ15" s="1459"/>
      <c r="CK15" s="1459"/>
      <c r="CL15" s="1459"/>
      <c r="CM15" s="1459"/>
      <c r="CN15" s="1459"/>
      <c r="CO15" s="1459"/>
      <c r="CP15" s="1459"/>
      <c r="CQ15" s="1459"/>
      <c r="CR15" s="1459"/>
      <c r="CS15" s="1459"/>
      <c r="CT15" s="1459"/>
      <c r="CU15" s="1459"/>
      <c r="CV15" s="1459"/>
      <c r="CW15" s="1459"/>
      <c r="CX15" s="1459"/>
      <c r="CY15" s="1459"/>
      <c r="CZ15" s="1459"/>
      <c r="DA15" s="1459"/>
      <c r="DB15" s="1459"/>
      <c r="DC15" s="1459"/>
      <c r="DD15" s="1459"/>
      <c r="DE15" s="1459"/>
      <c r="DF15" s="1459"/>
      <c r="DG15" s="1459"/>
      <c r="DH15" s="1459"/>
      <c r="DI15" s="1459"/>
      <c r="DJ15" s="1459"/>
      <c r="DK15" s="1459"/>
      <c r="DL15" s="1459"/>
      <c r="DM15" s="1459"/>
      <c r="DN15" s="1459"/>
      <c r="DO15" s="1459"/>
      <c r="DP15" s="1459"/>
      <c r="DQ15" s="1459"/>
      <c r="DR15" s="1459"/>
      <c r="DS15" s="1459"/>
      <c r="DT15" s="1459"/>
      <c r="DU15" s="1459"/>
      <c r="DV15" s="1459"/>
      <c r="DW15" s="1459"/>
      <c r="DX15" s="1459"/>
      <c r="DY15" s="1459"/>
      <c r="DZ15" s="1459"/>
      <c r="EA15" s="1459"/>
      <c r="EB15" s="1459"/>
      <c r="EC15" s="1459"/>
      <c r="ED15" s="1459"/>
      <c r="EE15" s="1459"/>
      <c r="EF15" s="1459"/>
      <c r="EG15" s="1459"/>
      <c r="EH15" s="1459"/>
      <c r="EI15" s="1459"/>
      <c r="EJ15" s="1459"/>
      <c r="EK15" s="1459"/>
      <c r="EL15" s="1459"/>
      <c r="EM15" s="1459"/>
      <c r="EN15" s="1459"/>
      <c r="EO15" s="1459"/>
      <c r="EP15" s="1459"/>
      <c r="EQ15" s="1459"/>
      <c r="ER15" s="1459"/>
      <c r="ES15" s="1459"/>
      <c r="ET15" s="1459"/>
      <c r="EU15" s="1459"/>
      <c r="EV15" s="1459"/>
      <c r="EW15" s="1459"/>
      <c r="EX15" s="1459"/>
      <c r="EY15" s="1459"/>
      <c r="EZ15" s="1459"/>
      <c r="FA15" s="1459"/>
      <c r="FB15" s="1459"/>
      <c r="FC15" s="1459"/>
      <c r="FD15" s="1459"/>
      <c r="FE15" s="1459"/>
      <c r="FF15" s="1459"/>
      <c r="FG15" s="1459"/>
      <c r="FH15" s="1459"/>
      <c r="FI15" s="1459"/>
      <c r="FJ15" s="1459"/>
      <c r="FK15" s="1459"/>
      <c r="FL15" s="1459"/>
      <c r="FM15" s="1459"/>
      <c r="FN15" s="1459"/>
      <c r="FO15" s="1459"/>
      <c r="FP15" s="1459"/>
      <c r="FQ15" s="1459"/>
      <c r="FR15" s="1459"/>
      <c r="FS15" s="1459"/>
      <c r="FT15" s="1459"/>
      <c r="FU15" s="1459"/>
      <c r="FV15" s="1459"/>
      <c r="FW15" s="1459"/>
      <c r="FX15" s="1459"/>
      <c r="FY15" s="1459"/>
      <c r="FZ15" s="1459"/>
      <c r="GA15" s="1459"/>
      <c r="GB15" s="1459"/>
      <c r="GC15" s="1459"/>
      <c r="GD15" s="1459"/>
      <c r="GE15" s="1459"/>
      <c r="GF15" s="1459"/>
      <c r="GG15" s="1459"/>
      <c r="GH15" s="1459"/>
      <c r="GI15" s="1459"/>
      <c r="GJ15" s="1459"/>
      <c r="GK15" s="1459"/>
      <c r="GL15" s="1459"/>
      <c r="GM15" s="1459"/>
      <c r="GN15" s="1459"/>
      <c r="GO15" s="1459"/>
      <c r="GP15" s="1459"/>
      <c r="GQ15" s="1459"/>
      <c r="GR15" s="1459"/>
      <c r="GS15" s="1459"/>
      <c r="GT15" s="1459"/>
      <c r="GU15" s="1459"/>
      <c r="GV15" s="1459"/>
      <c r="GW15" s="1459"/>
      <c r="GX15" s="1459"/>
      <c r="GY15" s="1459"/>
      <c r="GZ15" s="1459"/>
      <c r="HA15" s="1459"/>
      <c r="HB15" s="1459"/>
      <c r="HC15" s="1459"/>
      <c r="HD15" s="1459"/>
      <c r="HE15" s="1459"/>
      <c r="HF15" s="1459"/>
      <c r="HG15" s="1459"/>
      <c r="HH15" s="1459"/>
      <c r="HI15" s="1459"/>
      <c r="HJ15" s="1459"/>
      <c r="HK15" s="1459"/>
      <c r="HL15" s="1459"/>
      <c r="HM15" s="1459"/>
      <c r="HN15" s="1459"/>
      <c r="HO15" s="1459"/>
      <c r="HP15" s="1459"/>
      <c r="HQ15" s="1459"/>
      <c r="HR15" s="1459"/>
      <c r="HS15" s="1459"/>
      <c r="HT15" s="1459"/>
      <c r="HU15" s="1459"/>
      <c r="HV15" s="1459"/>
      <c r="HW15" s="1459"/>
      <c r="HX15" s="1459"/>
      <c r="HY15" s="1459"/>
      <c r="HZ15" s="1459"/>
      <c r="IA15" s="1459"/>
      <c r="IB15" s="1459"/>
      <c r="IC15" s="1459"/>
      <c r="ID15" s="1459"/>
      <c r="IE15" s="1459"/>
      <c r="IF15" s="1459"/>
      <c r="IG15" s="1459"/>
      <c r="IH15" s="1459"/>
      <c r="II15" s="1459"/>
      <c r="IJ15" s="1459"/>
      <c r="IK15" s="1459"/>
      <c r="IL15" s="1459"/>
      <c r="IM15" s="1459"/>
      <c r="IN15" s="1459"/>
      <c r="IO15" s="1459"/>
      <c r="IP15" s="1459"/>
      <c r="IQ15" s="1459"/>
      <c r="IR15" s="1459"/>
      <c r="IS15" s="1459"/>
      <c r="IT15" s="1459"/>
      <c r="IU15" s="1459"/>
      <c r="IV15" s="1459"/>
      <c r="IW15" s="1459"/>
      <c r="IX15" s="1459"/>
      <c r="IY15" s="1459"/>
      <c r="IZ15" s="1459"/>
      <c r="JA15" s="1459"/>
      <c r="JB15" s="1459"/>
      <c r="JC15" s="1459"/>
      <c r="JD15" s="1459"/>
      <c r="JE15" s="1459"/>
      <c r="JF15" s="1459"/>
      <c r="JG15" s="1459"/>
      <c r="JH15" s="1459"/>
      <c r="JI15" s="1459"/>
      <c r="JJ15" s="1459"/>
      <c r="JK15" s="1459"/>
      <c r="JL15" s="1459"/>
      <c r="JM15" s="1459"/>
      <c r="JN15" s="1459"/>
      <c r="JO15" s="1459"/>
      <c r="JP15" s="1459"/>
      <c r="JQ15" s="1459"/>
      <c r="JR15" s="1459"/>
      <c r="JS15" s="1459"/>
      <c r="JT15" s="1459"/>
      <c r="JU15" s="1459"/>
      <c r="JV15" s="1459"/>
      <c r="JW15" s="1459"/>
      <c r="JX15" s="1459"/>
      <c r="JY15" s="1459"/>
      <c r="JZ15" s="1459"/>
      <c r="KA15" s="1459"/>
      <c r="KB15" s="1459"/>
      <c r="KC15" s="1459"/>
      <c r="KD15" s="1459"/>
      <c r="KE15" s="1459"/>
      <c r="KF15" s="1459"/>
      <c r="KG15" s="1459"/>
      <c r="KH15" s="1459"/>
      <c r="KI15" s="1459"/>
      <c r="KJ15" s="1459"/>
      <c r="KK15" s="1459"/>
      <c r="KL15" s="1459"/>
      <c r="KM15" s="1459"/>
      <c r="KN15" s="1459"/>
      <c r="KO15" s="1459"/>
      <c r="KP15" s="1459"/>
      <c r="KQ15" s="1459"/>
      <c r="KR15" s="1459"/>
      <c r="KS15" s="1459"/>
      <c r="KT15" s="1459"/>
      <c r="KU15" s="1459"/>
      <c r="KV15" s="1459"/>
      <c r="KW15" s="1459"/>
      <c r="KX15" s="1459"/>
      <c r="KY15" s="1459"/>
      <c r="KZ15" s="1459"/>
      <c r="LA15" s="1459"/>
      <c r="LB15" s="1459"/>
      <c r="LC15" s="1459"/>
      <c r="LD15" s="1459"/>
      <c r="LE15" s="1459"/>
      <c r="LF15" s="1459"/>
      <c r="LG15" s="1459"/>
      <c r="LH15" s="1459"/>
      <c r="LI15" s="1459"/>
      <c r="LJ15" s="1459"/>
      <c r="LK15" s="1459"/>
      <c r="LL15" s="1459"/>
      <c r="LM15" s="1459"/>
      <c r="LN15" s="1459"/>
      <c r="LO15" s="1459"/>
      <c r="LP15" s="1459"/>
      <c r="LQ15" s="1459"/>
      <c r="LR15" s="1459"/>
      <c r="LS15" s="1459"/>
      <c r="LT15" s="1459"/>
      <c r="LU15" s="1459"/>
      <c r="LV15" s="1459"/>
      <c r="LW15" s="1459"/>
      <c r="LX15" s="1459"/>
      <c r="LY15" s="1459"/>
      <c r="LZ15" s="1459"/>
      <c r="MA15" s="1459"/>
      <c r="MB15" s="1459"/>
      <c r="MC15" s="1459"/>
      <c r="MD15" s="1459"/>
      <c r="ME15" s="1459"/>
      <c r="MF15" s="1459"/>
      <c r="MG15" s="1459"/>
      <c r="MH15" s="1459"/>
      <c r="MI15" s="1459"/>
      <c r="MJ15" s="1459"/>
      <c r="MK15" s="1459"/>
      <c r="ML15" s="1459"/>
      <c r="MM15" s="1459"/>
      <c r="MN15" s="1459"/>
      <c r="MO15" s="1459"/>
      <c r="MP15" s="1459"/>
      <c r="MQ15" s="1459"/>
      <c r="MR15" s="1459"/>
      <c r="MS15" s="1459"/>
      <c r="MT15" s="1459"/>
      <c r="MU15" s="1459"/>
      <c r="MV15" s="1459"/>
      <c r="MW15" s="1459"/>
      <c r="MX15" s="1459"/>
      <c r="MY15" s="1459"/>
      <c r="MZ15" s="1459"/>
      <c r="NA15" s="1459"/>
      <c r="NB15" s="1459"/>
      <c r="NC15" s="1459"/>
      <c r="ND15" s="1459"/>
      <c r="NE15" s="1459"/>
      <c r="NF15" s="1459"/>
      <c r="NG15" s="1459"/>
      <c r="NH15" s="1459"/>
      <c r="NI15" s="1459"/>
      <c r="NJ15" s="1459"/>
      <c r="NK15" s="1459"/>
      <c r="NL15" s="1459"/>
      <c r="NM15" s="1459"/>
      <c r="NN15" s="1459"/>
      <c r="NO15" s="1459"/>
      <c r="NP15" s="1459"/>
      <c r="NQ15" s="1459"/>
      <c r="NR15" s="1459"/>
      <c r="NS15" s="1459"/>
      <c r="NT15" s="1459"/>
      <c r="NU15" s="1459"/>
      <c r="NV15" s="1459"/>
      <c r="NW15" s="1459"/>
      <c r="NX15" s="1459"/>
      <c r="NY15" s="1459"/>
      <c r="NZ15" s="1459"/>
      <c r="OA15" s="1459"/>
      <c r="OB15" s="1459"/>
      <c r="OC15" s="1459"/>
      <c r="OD15" s="1459"/>
      <c r="OE15" s="1459"/>
      <c r="OF15" s="1459"/>
      <c r="OG15" s="1459"/>
      <c r="OH15" s="1459"/>
      <c r="OI15" s="1459"/>
      <c r="OJ15" s="1459"/>
      <c r="OK15" s="1459"/>
      <c r="OL15" s="1459"/>
      <c r="OM15" s="1459"/>
      <c r="ON15" s="1459"/>
      <c r="OO15" s="1459"/>
      <c r="OP15" s="1459"/>
      <c r="OQ15" s="1459"/>
      <c r="OR15" s="1459"/>
      <c r="OS15" s="1459"/>
      <c r="OT15" s="1459"/>
      <c r="OU15" s="1459"/>
      <c r="OV15" s="1459"/>
      <c r="OW15" s="1459"/>
      <c r="OX15" s="1459"/>
      <c r="OY15" s="1459"/>
      <c r="OZ15" s="1459"/>
      <c r="PA15" s="1459"/>
      <c r="PB15" s="1459"/>
      <c r="PC15" s="1459"/>
      <c r="PD15" s="1459"/>
      <c r="PE15" s="1459"/>
      <c r="PF15" s="1459"/>
      <c r="PG15" s="1459"/>
      <c r="PH15" s="1459"/>
      <c r="PI15" s="1459"/>
      <c r="PJ15" s="1459"/>
      <c r="PK15" s="1459"/>
      <c r="PL15" s="1459"/>
      <c r="PM15" s="1459"/>
      <c r="PN15" s="1459"/>
      <c r="PO15" s="1459"/>
      <c r="PP15" s="1459"/>
      <c r="PQ15" s="1459"/>
      <c r="PR15" s="1459"/>
      <c r="PS15" s="1459"/>
      <c r="PT15" s="1459"/>
      <c r="PU15" s="1459"/>
      <c r="PV15" s="1459"/>
      <c r="PW15" s="1459"/>
      <c r="PX15" s="1459"/>
      <c r="PY15" s="1459"/>
      <c r="PZ15" s="1459"/>
      <c r="QA15" s="1459"/>
      <c r="QB15" s="1459"/>
      <c r="QC15" s="1459"/>
      <c r="QD15" s="1459"/>
      <c r="QE15" s="1459"/>
      <c r="QF15" s="1459"/>
      <c r="QG15" s="1459"/>
      <c r="QH15" s="1459"/>
      <c r="QI15" s="1459"/>
      <c r="QJ15" s="1459"/>
      <c r="QK15" s="1459"/>
      <c r="QL15" s="1459"/>
      <c r="QM15" s="1459"/>
      <c r="QN15" s="1459"/>
      <c r="QO15" s="1459"/>
      <c r="QP15" s="1459"/>
      <c r="QQ15" s="1459"/>
      <c r="QR15" s="1459"/>
      <c r="QS15" s="1459"/>
      <c r="QT15" s="1459"/>
      <c r="QU15" s="1459"/>
      <c r="QV15" s="1459"/>
      <c r="QW15" s="1459"/>
      <c r="QX15" s="1459"/>
      <c r="QY15" s="1459"/>
      <c r="QZ15" s="1459"/>
      <c r="RA15" s="1459"/>
      <c r="RB15" s="1459"/>
      <c r="RC15" s="1459"/>
      <c r="RD15" s="1459"/>
      <c r="RE15" s="1459"/>
      <c r="RF15" s="1459"/>
      <c r="RG15" s="1459"/>
      <c r="RH15" s="1459"/>
      <c r="RI15" s="1459"/>
      <c r="RJ15" s="1459"/>
      <c r="RK15" s="1459"/>
    </row>
    <row r="16" spans="1:479" s="1461" customFormat="1" ht="23.25" hidden="1" customHeight="1" outlineLevel="1">
      <c r="A16" s="1759" t="s">
        <v>456</v>
      </c>
      <c r="B16" s="1760"/>
      <c r="C16" s="1760"/>
      <c r="D16" s="1760"/>
      <c r="E16" s="1761"/>
      <c r="F16" s="1511">
        <f>SUM(F13:F15)</f>
        <v>6655000</v>
      </c>
      <c r="G16" s="1511">
        <f>SUM(G13:G15)</f>
        <v>6655000</v>
      </c>
      <c r="H16" s="1512"/>
      <c r="I16" s="1513"/>
      <c r="J16" s="1459"/>
      <c r="K16" s="1459"/>
      <c r="L16" s="1459"/>
      <c r="M16" s="1459"/>
      <c r="N16" s="1459"/>
      <c r="O16" s="1459"/>
      <c r="P16" s="1459"/>
      <c r="Q16" s="1459"/>
      <c r="R16" s="1459"/>
      <c r="S16" s="1459"/>
      <c r="T16" s="1459"/>
      <c r="U16" s="1459"/>
      <c r="V16" s="1459"/>
      <c r="W16" s="1459"/>
      <c r="X16" s="1459"/>
      <c r="Y16" s="1459"/>
      <c r="Z16" s="1459"/>
      <c r="AA16" s="1459"/>
      <c r="AB16" s="1459"/>
      <c r="AC16" s="1459"/>
      <c r="AD16" s="1459"/>
      <c r="AE16" s="1459"/>
      <c r="AF16" s="1459"/>
      <c r="AG16" s="1459"/>
      <c r="AH16" s="1459"/>
      <c r="AI16" s="1459"/>
      <c r="AJ16" s="1459"/>
      <c r="AK16" s="1459"/>
      <c r="AL16" s="1459"/>
      <c r="AM16" s="1459"/>
      <c r="AN16" s="1459"/>
      <c r="AO16" s="1459"/>
      <c r="AP16" s="1459"/>
      <c r="AQ16" s="1459"/>
      <c r="AR16" s="1459"/>
      <c r="AS16" s="1459"/>
      <c r="AT16" s="1459"/>
      <c r="AU16" s="1459"/>
      <c r="AV16" s="1459"/>
      <c r="AW16" s="1459"/>
      <c r="AX16" s="1459"/>
      <c r="AY16" s="1459"/>
      <c r="AZ16" s="1459"/>
      <c r="BA16" s="1459"/>
      <c r="BB16" s="1459"/>
      <c r="BC16" s="1459"/>
      <c r="BD16" s="1459"/>
      <c r="BE16" s="1459"/>
      <c r="BF16" s="1459"/>
      <c r="BG16" s="1459"/>
      <c r="BH16" s="1459"/>
      <c r="BI16" s="1459"/>
      <c r="BJ16" s="1459"/>
      <c r="BK16" s="1459"/>
      <c r="BL16" s="1459"/>
      <c r="BM16" s="1459"/>
      <c r="BN16" s="1459"/>
      <c r="BO16" s="1459"/>
      <c r="BP16" s="1459"/>
      <c r="BQ16" s="1459"/>
      <c r="BR16" s="1459"/>
      <c r="BS16" s="1459"/>
      <c r="BT16" s="1459"/>
      <c r="BU16" s="1459"/>
      <c r="BV16" s="1459"/>
      <c r="BW16" s="1459"/>
      <c r="BX16" s="1459"/>
      <c r="BY16" s="1459"/>
      <c r="BZ16" s="1459"/>
      <c r="CA16" s="1459"/>
      <c r="CB16" s="1459"/>
      <c r="CC16" s="1459"/>
      <c r="CD16" s="1459"/>
      <c r="CE16" s="1459"/>
      <c r="CF16" s="1459"/>
      <c r="CG16" s="1459"/>
      <c r="CH16" s="1459"/>
      <c r="CI16" s="1459"/>
      <c r="CJ16" s="1459"/>
      <c r="CK16" s="1459"/>
      <c r="CL16" s="1459"/>
      <c r="CM16" s="1459"/>
      <c r="CN16" s="1459"/>
      <c r="CO16" s="1459"/>
      <c r="CP16" s="1459"/>
      <c r="CQ16" s="1459"/>
      <c r="CR16" s="1459"/>
      <c r="CS16" s="1459"/>
      <c r="CT16" s="1459"/>
      <c r="CU16" s="1459"/>
      <c r="CV16" s="1459"/>
      <c r="CW16" s="1459"/>
      <c r="CX16" s="1459"/>
      <c r="CY16" s="1459"/>
      <c r="CZ16" s="1459"/>
      <c r="DA16" s="1459"/>
      <c r="DB16" s="1459"/>
      <c r="DC16" s="1459"/>
      <c r="DD16" s="1459"/>
      <c r="DE16" s="1459"/>
      <c r="DF16" s="1459"/>
      <c r="DG16" s="1459"/>
      <c r="DH16" s="1459"/>
      <c r="DI16" s="1459"/>
      <c r="DJ16" s="1459"/>
      <c r="DK16" s="1459"/>
      <c r="DL16" s="1459"/>
      <c r="DM16" s="1459"/>
      <c r="DN16" s="1459"/>
      <c r="DO16" s="1459"/>
      <c r="DP16" s="1459"/>
      <c r="DQ16" s="1459"/>
      <c r="DR16" s="1459"/>
      <c r="DS16" s="1459"/>
      <c r="DT16" s="1459"/>
      <c r="DU16" s="1459"/>
      <c r="DV16" s="1459"/>
      <c r="DW16" s="1459"/>
      <c r="DX16" s="1459"/>
      <c r="DY16" s="1459"/>
      <c r="DZ16" s="1459"/>
      <c r="EA16" s="1459"/>
      <c r="EB16" s="1459"/>
      <c r="EC16" s="1459"/>
      <c r="ED16" s="1459"/>
      <c r="EE16" s="1459"/>
      <c r="EF16" s="1459"/>
      <c r="EG16" s="1459"/>
      <c r="EH16" s="1459"/>
      <c r="EI16" s="1459"/>
      <c r="EJ16" s="1459"/>
      <c r="EK16" s="1459"/>
      <c r="EL16" s="1459"/>
      <c r="EM16" s="1459"/>
      <c r="EN16" s="1459"/>
      <c r="EO16" s="1459"/>
      <c r="EP16" s="1459"/>
      <c r="EQ16" s="1459"/>
      <c r="ER16" s="1459"/>
      <c r="ES16" s="1459"/>
      <c r="ET16" s="1459"/>
      <c r="EU16" s="1459"/>
      <c r="EV16" s="1459"/>
      <c r="EW16" s="1459"/>
      <c r="EX16" s="1459"/>
      <c r="EY16" s="1459"/>
      <c r="EZ16" s="1459"/>
      <c r="FA16" s="1459"/>
      <c r="FB16" s="1459"/>
      <c r="FC16" s="1459"/>
      <c r="FD16" s="1459"/>
      <c r="FE16" s="1459"/>
      <c r="FF16" s="1459"/>
      <c r="FG16" s="1459"/>
      <c r="FH16" s="1459"/>
      <c r="FI16" s="1459"/>
      <c r="FJ16" s="1459"/>
      <c r="FK16" s="1459"/>
      <c r="FL16" s="1459"/>
      <c r="FM16" s="1459"/>
      <c r="FN16" s="1459"/>
      <c r="FO16" s="1459"/>
      <c r="FP16" s="1459"/>
      <c r="FQ16" s="1459"/>
      <c r="FR16" s="1459"/>
      <c r="FS16" s="1459"/>
      <c r="FT16" s="1459"/>
      <c r="FU16" s="1459"/>
      <c r="FV16" s="1459"/>
      <c r="FW16" s="1459"/>
      <c r="FX16" s="1459"/>
      <c r="FY16" s="1459"/>
      <c r="FZ16" s="1459"/>
      <c r="GA16" s="1459"/>
      <c r="GB16" s="1459"/>
      <c r="GC16" s="1459"/>
      <c r="GD16" s="1459"/>
      <c r="GE16" s="1459"/>
      <c r="GF16" s="1459"/>
      <c r="GG16" s="1459"/>
      <c r="GH16" s="1459"/>
      <c r="GI16" s="1459"/>
      <c r="GJ16" s="1459"/>
      <c r="GK16" s="1459"/>
      <c r="GL16" s="1459"/>
      <c r="GM16" s="1459"/>
      <c r="GN16" s="1459"/>
      <c r="GO16" s="1459"/>
      <c r="GP16" s="1459"/>
      <c r="GQ16" s="1459"/>
      <c r="GR16" s="1459"/>
      <c r="GS16" s="1459"/>
      <c r="GT16" s="1459"/>
      <c r="GU16" s="1459"/>
      <c r="GV16" s="1459"/>
      <c r="GW16" s="1459"/>
      <c r="GX16" s="1459"/>
      <c r="GY16" s="1459"/>
      <c r="GZ16" s="1459"/>
      <c r="HA16" s="1459"/>
      <c r="HB16" s="1459"/>
      <c r="HC16" s="1459"/>
      <c r="HD16" s="1459"/>
      <c r="HE16" s="1459"/>
      <c r="HF16" s="1459"/>
      <c r="HG16" s="1459"/>
      <c r="HH16" s="1459"/>
      <c r="HI16" s="1459"/>
      <c r="HJ16" s="1459"/>
      <c r="HK16" s="1459"/>
      <c r="HL16" s="1459"/>
      <c r="HM16" s="1459"/>
      <c r="HN16" s="1459"/>
      <c r="HO16" s="1459"/>
      <c r="HP16" s="1459"/>
      <c r="HQ16" s="1459"/>
      <c r="HR16" s="1459"/>
      <c r="HS16" s="1459"/>
      <c r="HT16" s="1459"/>
      <c r="HU16" s="1459"/>
      <c r="HV16" s="1459"/>
      <c r="HW16" s="1459"/>
      <c r="HX16" s="1459"/>
      <c r="HY16" s="1459"/>
      <c r="HZ16" s="1459"/>
      <c r="IA16" s="1459"/>
      <c r="IB16" s="1459"/>
      <c r="IC16" s="1459"/>
      <c r="ID16" s="1459"/>
      <c r="IE16" s="1459"/>
      <c r="IF16" s="1459"/>
      <c r="IG16" s="1459"/>
      <c r="IH16" s="1459"/>
      <c r="II16" s="1459"/>
      <c r="IJ16" s="1459"/>
      <c r="IK16" s="1459"/>
      <c r="IL16" s="1459"/>
      <c r="IM16" s="1459"/>
      <c r="IN16" s="1459"/>
      <c r="IO16" s="1459"/>
      <c r="IP16" s="1459"/>
      <c r="IQ16" s="1459"/>
      <c r="IR16" s="1459"/>
      <c r="IS16" s="1459"/>
      <c r="IT16" s="1459"/>
      <c r="IU16" s="1459"/>
      <c r="IV16" s="1459"/>
      <c r="IW16" s="1459"/>
      <c r="IX16" s="1459"/>
      <c r="IY16" s="1459"/>
      <c r="IZ16" s="1459"/>
      <c r="JA16" s="1459"/>
      <c r="JB16" s="1459"/>
      <c r="JC16" s="1459"/>
      <c r="JD16" s="1459"/>
      <c r="JE16" s="1459"/>
      <c r="JF16" s="1459"/>
      <c r="JG16" s="1459"/>
      <c r="JH16" s="1459"/>
      <c r="JI16" s="1459"/>
      <c r="JJ16" s="1459"/>
      <c r="JK16" s="1459"/>
      <c r="JL16" s="1459"/>
      <c r="JM16" s="1459"/>
      <c r="JN16" s="1459"/>
      <c r="JO16" s="1459"/>
      <c r="JP16" s="1459"/>
      <c r="JQ16" s="1459"/>
      <c r="JR16" s="1459"/>
      <c r="JS16" s="1459"/>
      <c r="JT16" s="1459"/>
      <c r="JU16" s="1459"/>
      <c r="JV16" s="1459"/>
      <c r="JW16" s="1459"/>
      <c r="JX16" s="1459"/>
      <c r="JY16" s="1459"/>
      <c r="JZ16" s="1459"/>
      <c r="KA16" s="1459"/>
      <c r="KB16" s="1459"/>
      <c r="KC16" s="1459"/>
      <c r="KD16" s="1459"/>
      <c r="KE16" s="1459"/>
      <c r="KF16" s="1459"/>
      <c r="KG16" s="1459"/>
      <c r="KH16" s="1459"/>
      <c r="KI16" s="1459"/>
      <c r="KJ16" s="1459"/>
      <c r="KK16" s="1459"/>
      <c r="KL16" s="1459"/>
      <c r="KM16" s="1459"/>
      <c r="KN16" s="1459"/>
      <c r="KO16" s="1459"/>
      <c r="KP16" s="1459"/>
      <c r="KQ16" s="1459"/>
      <c r="KR16" s="1459"/>
      <c r="KS16" s="1459"/>
      <c r="KT16" s="1459"/>
      <c r="KU16" s="1459"/>
      <c r="KV16" s="1459"/>
      <c r="KW16" s="1459"/>
      <c r="KX16" s="1459"/>
      <c r="KY16" s="1459"/>
      <c r="KZ16" s="1459"/>
      <c r="LA16" s="1459"/>
      <c r="LB16" s="1459"/>
      <c r="LC16" s="1459"/>
      <c r="LD16" s="1459"/>
      <c r="LE16" s="1459"/>
      <c r="LF16" s="1459"/>
      <c r="LG16" s="1459"/>
      <c r="LH16" s="1459"/>
      <c r="LI16" s="1459"/>
      <c r="LJ16" s="1459"/>
      <c r="LK16" s="1459"/>
      <c r="LL16" s="1459"/>
      <c r="LM16" s="1459"/>
      <c r="LN16" s="1459"/>
      <c r="LO16" s="1459"/>
      <c r="LP16" s="1459"/>
      <c r="LQ16" s="1459"/>
      <c r="LR16" s="1459"/>
      <c r="LS16" s="1459"/>
      <c r="LT16" s="1459"/>
      <c r="LU16" s="1459"/>
      <c r="LV16" s="1459"/>
      <c r="LW16" s="1459"/>
      <c r="LX16" s="1459"/>
      <c r="LY16" s="1459"/>
      <c r="LZ16" s="1459"/>
      <c r="MA16" s="1459"/>
      <c r="MB16" s="1459"/>
      <c r="MC16" s="1459"/>
      <c r="MD16" s="1459"/>
      <c r="ME16" s="1459"/>
      <c r="MF16" s="1459"/>
      <c r="MG16" s="1459"/>
      <c r="MH16" s="1459"/>
      <c r="MI16" s="1459"/>
      <c r="MJ16" s="1459"/>
      <c r="MK16" s="1459"/>
      <c r="ML16" s="1459"/>
      <c r="MM16" s="1459"/>
      <c r="MN16" s="1459"/>
      <c r="MO16" s="1459"/>
      <c r="MP16" s="1459"/>
      <c r="MQ16" s="1459"/>
      <c r="MR16" s="1459"/>
      <c r="MS16" s="1459"/>
      <c r="MT16" s="1459"/>
      <c r="MU16" s="1459"/>
      <c r="MV16" s="1459"/>
      <c r="MW16" s="1459"/>
      <c r="MX16" s="1459"/>
      <c r="MY16" s="1459"/>
      <c r="MZ16" s="1459"/>
      <c r="NA16" s="1459"/>
      <c r="NB16" s="1459"/>
      <c r="NC16" s="1459"/>
      <c r="ND16" s="1459"/>
      <c r="NE16" s="1459"/>
      <c r="NF16" s="1459"/>
      <c r="NG16" s="1459"/>
      <c r="NH16" s="1459"/>
      <c r="NI16" s="1459"/>
      <c r="NJ16" s="1459"/>
      <c r="NK16" s="1459"/>
      <c r="NL16" s="1459"/>
      <c r="NM16" s="1459"/>
      <c r="NN16" s="1459"/>
      <c r="NO16" s="1459"/>
      <c r="NP16" s="1459"/>
      <c r="NQ16" s="1459"/>
      <c r="NR16" s="1459"/>
      <c r="NS16" s="1459"/>
      <c r="NT16" s="1459"/>
      <c r="NU16" s="1459"/>
      <c r="NV16" s="1459"/>
      <c r="NW16" s="1459"/>
      <c r="NX16" s="1459"/>
      <c r="NY16" s="1459"/>
      <c r="NZ16" s="1459"/>
      <c r="OA16" s="1459"/>
      <c r="OB16" s="1459"/>
      <c r="OC16" s="1459"/>
      <c r="OD16" s="1459"/>
      <c r="OE16" s="1459"/>
      <c r="OF16" s="1459"/>
      <c r="OG16" s="1459"/>
      <c r="OH16" s="1459"/>
      <c r="OI16" s="1459"/>
      <c r="OJ16" s="1459"/>
      <c r="OK16" s="1459"/>
      <c r="OL16" s="1459"/>
      <c r="OM16" s="1459"/>
      <c r="ON16" s="1459"/>
      <c r="OO16" s="1459"/>
      <c r="OP16" s="1459"/>
      <c r="OQ16" s="1459"/>
      <c r="OR16" s="1459"/>
      <c r="OS16" s="1459"/>
      <c r="OT16" s="1459"/>
      <c r="OU16" s="1459"/>
      <c r="OV16" s="1459"/>
      <c r="OW16" s="1459"/>
      <c r="OX16" s="1459"/>
      <c r="OY16" s="1459"/>
      <c r="OZ16" s="1459"/>
      <c r="PA16" s="1459"/>
      <c r="PB16" s="1459"/>
      <c r="PC16" s="1459"/>
      <c r="PD16" s="1459"/>
      <c r="PE16" s="1459"/>
      <c r="PF16" s="1459"/>
      <c r="PG16" s="1459"/>
      <c r="PH16" s="1459"/>
      <c r="PI16" s="1459"/>
      <c r="PJ16" s="1459"/>
      <c r="PK16" s="1459"/>
      <c r="PL16" s="1459"/>
      <c r="PM16" s="1459"/>
      <c r="PN16" s="1459"/>
      <c r="PO16" s="1459"/>
      <c r="PP16" s="1459"/>
      <c r="PQ16" s="1459"/>
      <c r="PR16" s="1459"/>
      <c r="PS16" s="1459"/>
      <c r="PT16" s="1459"/>
      <c r="PU16" s="1459"/>
      <c r="PV16" s="1459"/>
      <c r="PW16" s="1459"/>
      <c r="PX16" s="1459"/>
      <c r="PY16" s="1459"/>
      <c r="PZ16" s="1459"/>
      <c r="QA16" s="1459"/>
      <c r="QB16" s="1459"/>
      <c r="QC16" s="1459"/>
      <c r="QD16" s="1459"/>
      <c r="QE16" s="1459"/>
      <c r="QF16" s="1459"/>
      <c r="QG16" s="1459"/>
      <c r="QH16" s="1459"/>
      <c r="QI16" s="1459"/>
      <c r="QJ16" s="1459"/>
      <c r="QK16" s="1459"/>
      <c r="QL16" s="1459"/>
      <c r="QM16" s="1459"/>
      <c r="QN16" s="1459"/>
      <c r="QO16" s="1459"/>
      <c r="QP16" s="1459"/>
      <c r="QQ16" s="1459"/>
      <c r="QR16" s="1459"/>
      <c r="QS16" s="1459"/>
      <c r="QT16" s="1459"/>
      <c r="QU16" s="1459"/>
      <c r="QV16" s="1459"/>
      <c r="QW16" s="1459"/>
      <c r="QX16" s="1459"/>
      <c r="QY16" s="1459"/>
      <c r="QZ16" s="1459"/>
      <c r="RA16" s="1459"/>
      <c r="RB16" s="1459"/>
      <c r="RC16" s="1459"/>
      <c r="RD16" s="1459"/>
      <c r="RE16" s="1459"/>
      <c r="RF16" s="1459"/>
      <c r="RG16" s="1459"/>
      <c r="RH16" s="1459"/>
      <c r="RI16" s="1459"/>
      <c r="RJ16" s="1459"/>
      <c r="RK16" s="1459"/>
    </row>
    <row r="17" spans="1:479" s="1461" customFormat="1" ht="23.25" hidden="1" customHeight="1" outlineLevel="1">
      <c r="A17" s="1762" t="s">
        <v>48</v>
      </c>
      <c r="B17" s="1763"/>
      <c r="C17" s="1763"/>
      <c r="D17" s="1763"/>
      <c r="E17" s="1764"/>
      <c r="F17" s="1514">
        <f>F16*0.1</f>
        <v>665500</v>
      </c>
      <c r="G17" s="1514">
        <f>G16*0.1</f>
        <v>665500</v>
      </c>
      <c r="H17" s="1515"/>
      <c r="I17" s="1513"/>
      <c r="J17" s="1459"/>
      <c r="K17" s="1459"/>
      <c r="L17" s="1459"/>
      <c r="M17" s="1459"/>
      <c r="N17" s="1459"/>
      <c r="O17" s="1459"/>
      <c r="P17" s="1459"/>
      <c r="Q17" s="1459"/>
      <c r="R17" s="1459"/>
      <c r="S17" s="1459"/>
      <c r="T17" s="1459"/>
      <c r="U17" s="1459"/>
      <c r="V17" s="1459"/>
      <c r="W17" s="1459"/>
      <c r="X17" s="1459"/>
      <c r="Y17" s="1459"/>
      <c r="Z17" s="1459"/>
      <c r="AA17" s="1459"/>
      <c r="AB17" s="1459"/>
      <c r="AC17" s="1459"/>
      <c r="AD17" s="1459"/>
      <c r="AE17" s="1459"/>
      <c r="AF17" s="1459"/>
      <c r="AG17" s="1459"/>
      <c r="AH17" s="1459"/>
      <c r="AI17" s="1459"/>
      <c r="AJ17" s="1459"/>
      <c r="AK17" s="1459"/>
      <c r="AL17" s="1459"/>
      <c r="AM17" s="1459"/>
      <c r="AN17" s="1459"/>
      <c r="AO17" s="1459"/>
      <c r="AP17" s="1459"/>
      <c r="AQ17" s="1459"/>
      <c r="AR17" s="1459"/>
      <c r="AS17" s="1459"/>
      <c r="AT17" s="1459"/>
      <c r="AU17" s="1459"/>
      <c r="AV17" s="1459"/>
      <c r="AW17" s="1459"/>
      <c r="AX17" s="1459"/>
      <c r="AY17" s="1459"/>
      <c r="AZ17" s="1459"/>
      <c r="BA17" s="1459"/>
      <c r="BB17" s="1459"/>
      <c r="BC17" s="1459"/>
      <c r="BD17" s="1459"/>
      <c r="BE17" s="1459"/>
      <c r="BF17" s="1459"/>
      <c r="BG17" s="1459"/>
      <c r="BH17" s="1459"/>
      <c r="BI17" s="1459"/>
      <c r="BJ17" s="1459"/>
      <c r="BK17" s="1459"/>
      <c r="BL17" s="1459"/>
      <c r="BM17" s="1459"/>
      <c r="BN17" s="1459"/>
      <c r="BO17" s="1459"/>
      <c r="BP17" s="1459"/>
      <c r="BQ17" s="1459"/>
      <c r="BR17" s="1459"/>
      <c r="BS17" s="1459"/>
      <c r="BT17" s="1459"/>
      <c r="BU17" s="1459"/>
      <c r="BV17" s="1459"/>
      <c r="BW17" s="1459"/>
      <c r="BX17" s="1459"/>
      <c r="BY17" s="1459"/>
      <c r="BZ17" s="1459"/>
      <c r="CA17" s="1459"/>
      <c r="CB17" s="1459"/>
      <c r="CC17" s="1459"/>
      <c r="CD17" s="1459"/>
      <c r="CE17" s="1459"/>
      <c r="CF17" s="1459"/>
      <c r="CG17" s="1459"/>
      <c r="CH17" s="1459"/>
      <c r="CI17" s="1459"/>
      <c r="CJ17" s="1459"/>
      <c r="CK17" s="1459"/>
      <c r="CL17" s="1459"/>
      <c r="CM17" s="1459"/>
      <c r="CN17" s="1459"/>
      <c r="CO17" s="1459"/>
      <c r="CP17" s="1459"/>
      <c r="CQ17" s="1459"/>
      <c r="CR17" s="1459"/>
      <c r="CS17" s="1459"/>
      <c r="CT17" s="1459"/>
      <c r="CU17" s="1459"/>
      <c r="CV17" s="1459"/>
      <c r="CW17" s="1459"/>
      <c r="CX17" s="1459"/>
      <c r="CY17" s="1459"/>
      <c r="CZ17" s="1459"/>
      <c r="DA17" s="1459"/>
      <c r="DB17" s="1459"/>
      <c r="DC17" s="1459"/>
      <c r="DD17" s="1459"/>
      <c r="DE17" s="1459"/>
      <c r="DF17" s="1459"/>
      <c r="DG17" s="1459"/>
      <c r="DH17" s="1459"/>
      <c r="DI17" s="1459"/>
      <c r="DJ17" s="1459"/>
      <c r="DK17" s="1459"/>
      <c r="DL17" s="1459"/>
      <c r="DM17" s="1459"/>
      <c r="DN17" s="1459"/>
      <c r="DO17" s="1459"/>
      <c r="DP17" s="1459"/>
      <c r="DQ17" s="1459"/>
      <c r="DR17" s="1459"/>
      <c r="DS17" s="1459"/>
      <c r="DT17" s="1459"/>
      <c r="DU17" s="1459"/>
      <c r="DV17" s="1459"/>
      <c r="DW17" s="1459"/>
      <c r="DX17" s="1459"/>
      <c r="DY17" s="1459"/>
      <c r="DZ17" s="1459"/>
      <c r="EA17" s="1459"/>
      <c r="EB17" s="1459"/>
      <c r="EC17" s="1459"/>
      <c r="ED17" s="1459"/>
      <c r="EE17" s="1459"/>
      <c r="EF17" s="1459"/>
      <c r="EG17" s="1459"/>
      <c r="EH17" s="1459"/>
      <c r="EI17" s="1459"/>
      <c r="EJ17" s="1459"/>
      <c r="EK17" s="1459"/>
      <c r="EL17" s="1459"/>
      <c r="EM17" s="1459"/>
      <c r="EN17" s="1459"/>
      <c r="EO17" s="1459"/>
      <c r="EP17" s="1459"/>
      <c r="EQ17" s="1459"/>
      <c r="ER17" s="1459"/>
      <c r="ES17" s="1459"/>
      <c r="ET17" s="1459"/>
      <c r="EU17" s="1459"/>
      <c r="EV17" s="1459"/>
      <c r="EW17" s="1459"/>
      <c r="EX17" s="1459"/>
      <c r="EY17" s="1459"/>
      <c r="EZ17" s="1459"/>
      <c r="FA17" s="1459"/>
      <c r="FB17" s="1459"/>
      <c r="FC17" s="1459"/>
      <c r="FD17" s="1459"/>
      <c r="FE17" s="1459"/>
      <c r="FF17" s="1459"/>
      <c r="FG17" s="1459"/>
      <c r="FH17" s="1459"/>
      <c r="FI17" s="1459"/>
      <c r="FJ17" s="1459"/>
      <c r="FK17" s="1459"/>
      <c r="FL17" s="1459"/>
      <c r="FM17" s="1459"/>
      <c r="FN17" s="1459"/>
      <c r="FO17" s="1459"/>
      <c r="FP17" s="1459"/>
      <c r="FQ17" s="1459"/>
      <c r="FR17" s="1459"/>
      <c r="FS17" s="1459"/>
      <c r="FT17" s="1459"/>
      <c r="FU17" s="1459"/>
      <c r="FV17" s="1459"/>
      <c r="FW17" s="1459"/>
      <c r="FX17" s="1459"/>
      <c r="FY17" s="1459"/>
      <c r="FZ17" s="1459"/>
      <c r="GA17" s="1459"/>
      <c r="GB17" s="1459"/>
      <c r="GC17" s="1459"/>
      <c r="GD17" s="1459"/>
      <c r="GE17" s="1459"/>
      <c r="GF17" s="1459"/>
      <c r="GG17" s="1459"/>
      <c r="GH17" s="1459"/>
      <c r="GI17" s="1459"/>
      <c r="GJ17" s="1459"/>
      <c r="GK17" s="1459"/>
      <c r="GL17" s="1459"/>
      <c r="GM17" s="1459"/>
      <c r="GN17" s="1459"/>
      <c r="GO17" s="1459"/>
      <c r="GP17" s="1459"/>
      <c r="GQ17" s="1459"/>
      <c r="GR17" s="1459"/>
      <c r="GS17" s="1459"/>
      <c r="GT17" s="1459"/>
      <c r="GU17" s="1459"/>
      <c r="GV17" s="1459"/>
      <c r="GW17" s="1459"/>
      <c r="GX17" s="1459"/>
      <c r="GY17" s="1459"/>
      <c r="GZ17" s="1459"/>
      <c r="HA17" s="1459"/>
      <c r="HB17" s="1459"/>
      <c r="HC17" s="1459"/>
      <c r="HD17" s="1459"/>
      <c r="HE17" s="1459"/>
      <c r="HF17" s="1459"/>
      <c r="HG17" s="1459"/>
      <c r="HH17" s="1459"/>
      <c r="HI17" s="1459"/>
      <c r="HJ17" s="1459"/>
      <c r="HK17" s="1459"/>
      <c r="HL17" s="1459"/>
      <c r="HM17" s="1459"/>
      <c r="HN17" s="1459"/>
      <c r="HO17" s="1459"/>
      <c r="HP17" s="1459"/>
      <c r="HQ17" s="1459"/>
      <c r="HR17" s="1459"/>
      <c r="HS17" s="1459"/>
      <c r="HT17" s="1459"/>
      <c r="HU17" s="1459"/>
      <c r="HV17" s="1459"/>
      <c r="HW17" s="1459"/>
      <c r="HX17" s="1459"/>
      <c r="HY17" s="1459"/>
      <c r="HZ17" s="1459"/>
      <c r="IA17" s="1459"/>
      <c r="IB17" s="1459"/>
      <c r="IC17" s="1459"/>
      <c r="ID17" s="1459"/>
      <c r="IE17" s="1459"/>
      <c r="IF17" s="1459"/>
      <c r="IG17" s="1459"/>
      <c r="IH17" s="1459"/>
      <c r="II17" s="1459"/>
      <c r="IJ17" s="1459"/>
      <c r="IK17" s="1459"/>
      <c r="IL17" s="1459"/>
      <c r="IM17" s="1459"/>
      <c r="IN17" s="1459"/>
      <c r="IO17" s="1459"/>
      <c r="IP17" s="1459"/>
      <c r="IQ17" s="1459"/>
      <c r="IR17" s="1459"/>
      <c r="IS17" s="1459"/>
      <c r="IT17" s="1459"/>
      <c r="IU17" s="1459"/>
      <c r="IV17" s="1459"/>
      <c r="IW17" s="1459"/>
      <c r="IX17" s="1459"/>
      <c r="IY17" s="1459"/>
      <c r="IZ17" s="1459"/>
      <c r="JA17" s="1459"/>
      <c r="JB17" s="1459"/>
      <c r="JC17" s="1459"/>
      <c r="JD17" s="1459"/>
      <c r="JE17" s="1459"/>
      <c r="JF17" s="1459"/>
      <c r="JG17" s="1459"/>
      <c r="JH17" s="1459"/>
      <c r="JI17" s="1459"/>
      <c r="JJ17" s="1459"/>
      <c r="JK17" s="1459"/>
      <c r="JL17" s="1459"/>
      <c r="JM17" s="1459"/>
      <c r="JN17" s="1459"/>
      <c r="JO17" s="1459"/>
      <c r="JP17" s="1459"/>
      <c r="JQ17" s="1459"/>
      <c r="JR17" s="1459"/>
      <c r="JS17" s="1459"/>
      <c r="JT17" s="1459"/>
      <c r="JU17" s="1459"/>
      <c r="JV17" s="1459"/>
      <c r="JW17" s="1459"/>
      <c r="JX17" s="1459"/>
      <c r="JY17" s="1459"/>
      <c r="JZ17" s="1459"/>
      <c r="KA17" s="1459"/>
      <c r="KB17" s="1459"/>
      <c r="KC17" s="1459"/>
      <c r="KD17" s="1459"/>
      <c r="KE17" s="1459"/>
      <c r="KF17" s="1459"/>
      <c r="KG17" s="1459"/>
      <c r="KH17" s="1459"/>
      <c r="KI17" s="1459"/>
      <c r="KJ17" s="1459"/>
      <c r="KK17" s="1459"/>
      <c r="KL17" s="1459"/>
      <c r="KM17" s="1459"/>
      <c r="KN17" s="1459"/>
      <c r="KO17" s="1459"/>
      <c r="KP17" s="1459"/>
      <c r="KQ17" s="1459"/>
      <c r="KR17" s="1459"/>
      <c r="KS17" s="1459"/>
      <c r="KT17" s="1459"/>
      <c r="KU17" s="1459"/>
      <c r="KV17" s="1459"/>
      <c r="KW17" s="1459"/>
      <c r="KX17" s="1459"/>
      <c r="KY17" s="1459"/>
      <c r="KZ17" s="1459"/>
      <c r="LA17" s="1459"/>
      <c r="LB17" s="1459"/>
      <c r="LC17" s="1459"/>
      <c r="LD17" s="1459"/>
      <c r="LE17" s="1459"/>
      <c r="LF17" s="1459"/>
      <c r="LG17" s="1459"/>
      <c r="LH17" s="1459"/>
      <c r="LI17" s="1459"/>
      <c r="LJ17" s="1459"/>
      <c r="LK17" s="1459"/>
      <c r="LL17" s="1459"/>
      <c r="LM17" s="1459"/>
      <c r="LN17" s="1459"/>
      <c r="LO17" s="1459"/>
      <c r="LP17" s="1459"/>
      <c r="LQ17" s="1459"/>
      <c r="LR17" s="1459"/>
      <c r="LS17" s="1459"/>
      <c r="LT17" s="1459"/>
      <c r="LU17" s="1459"/>
      <c r="LV17" s="1459"/>
      <c r="LW17" s="1459"/>
      <c r="LX17" s="1459"/>
      <c r="LY17" s="1459"/>
      <c r="LZ17" s="1459"/>
      <c r="MA17" s="1459"/>
      <c r="MB17" s="1459"/>
      <c r="MC17" s="1459"/>
      <c r="MD17" s="1459"/>
      <c r="ME17" s="1459"/>
      <c r="MF17" s="1459"/>
      <c r="MG17" s="1459"/>
      <c r="MH17" s="1459"/>
      <c r="MI17" s="1459"/>
      <c r="MJ17" s="1459"/>
      <c r="MK17" s="1459"/>
      <c r="ML17" s="1459"/>
      <c r="MM17" s="1459"/>
      <c r="MN17" s="1459"/>
      <c r="MO17" s="1459"/>
      <c r="MP17" s="1459"/>
      <c r="MQ17" s="1459"/>
      <c r="MR17" s="1459"/>
      <c r="MS17" s="1459"/>
      <c r="MT17" s="1459"/>
      <c r="MU17" s="1459"/>
      <c r="MV17" s="1459"/>
      <c r="MW17" s="1459"/>
      <c r="MX17" s="1459"/>
      <c r="MY17" s="1459"/>
      <c r="MZ17" s="1459"/>
      <c r="NA17" s="1459"/>
      <c r="NB17" s="1459"/>
      <c r="NC17" s="1459"/>
      <c r="ND17" s="1459"/>
      <c r="NE17" s="1459"/>
      <c r="NF17" s="1459"/>
      <c r="NG17" s="1459"/>
      <c r="NH17" s="1459"/>
      <c r="NI17" s="1459"/>
      <c r="NJ17" s="1459"/>
      <c r="NK17" s="1459"/>
      <c r="NL17" s="1459"/>
      <c r="NM17" s="1459"/>
      <c r="NN17" s="1459"/>
      <c r="NO17" s="1459"/>
      <c r="NP17" s="1459"/>
      <c r="NQ17" s="1459"/>
      <c r="NR17" s="1459"/>
      <c r="NS17" s="1459"/>
      <c r="NT17" s="1459"/>
      <c r="NU17" s="1459"/>
      <c r="NV17" s="1459"/>
      <c r="NW17" s="1459"/>
      <c r="NX17" s="1459"/>
      <c r="NY17" s="1459"/>
      <c r="NZ17" s="1459"/>
      <c r="OA17" s="1459"/>
      <c r="OB17" s="1459"/>
      <c r="OC17" s="1459"/>
      <c r="OD17" s="1459"/>
      <c r="OE17" s="1459"/>
      <c r="OF17" s="1459"/>
      <c r="OG17" s="1459"/>
      <c r="OH17" s="1459"/>
      <c r="OI17" s="1459"/>
      <c r="OJ17" s="1459"/>
      <c r="OK17" s="1459"/>
      <c r="OL17" s="1459"/>
      <c r="OM17" s="1459"/>
      <c r="ON17" s="1459"/>
      <c r="OO17" s="1459"/>
      <c r="OP17" s="1459"/>
      <c r="OQ17" s="1459"/>
      <c r="OR17" s="1459"/>
      <c r="OS17" s="1459"/>
      <c r="OT17" s="1459"/>
      <c r="OU17" s="1459"/>
      <c r="OV17" s="1459"/>
      <c r="OW17" s="1459"/>
      <c r="OX17" s="1459"/>
      <c r="OY17" s="1459"/>
      <c r="OZ17" s="1459"/>
      <c r="PA17" s="1459"/>
      <c r="PB17" s="1459"/>
      <c r="PC17" s="1459"/>
      <c r="PD17" s="1459"/>
      <c r="PE17" s="1459"/>
      <c r="PF17" s="1459"/>
      <c r="PG17" s="1459"/>
      <c r="PH17" s="1459"/>
      <c r="PI17" s="1459"/>
      <c r="PJ17" s="1459"/>
      <c r="PK17" s="1459"/>
      <c r="PL17" s="1459"/>
      <c r="PM17" s="1459"/>
      <c r="PN17" s="1459"/>
      <c r="PO17" s="1459"/>
      <c r="PP17" s="1459"/>
      <c r="PQ17" s="1459"/>
      <c r="PR17" s="1459"/>
      <c r="PS17" s="1459"/>
      <c r="PT17" s="1459"/>
      <c r="PU17" s="1459"/>
      <c r="PV17" s="1459"/>
      <c r="PW17" s="1459"/>
      <c r="PX17" s="1459"/>
      <c r="PY17" s="1459"/>
      <c r="PZ17" s="1459"/>
      <c r="QA17" s="1459"/>
      <c r="QB17" s="1459"/>
      <c r="QC17" s="1459"/>
      <c r="QD17" s="1459"/>
      <c r="QE17" s="1459"/>
      <c r="QF17" s="1459"/>
      <c r="QG17" s="1459"/>
      <c r="QH17" s="1459"/>
      <c r="QI17" s="1459"/>
      <c r="QJ17" s="1459"/>
      <c r="QK17" s="1459"/>
      <c r="QL17" s="1459"/>
      <c r="QM17" s="1459"/>
      <c r="QN17" s="1459"/>
      <c r="QO17" s="1459"/>
      <c r="QP17" s="1459"/>
      <c r="QQ17" s="1459"/>
      <c r="QR17" s="1459"/>
      <c r="QS17" s="1459"/>
      <c r="QT17" s="1459"/>
      <c r="QU17" s="1459"/>
      <c r="QV17" s="1459"/>
      <c r="QW17" s="1459"/>
      <c r="QX17" s="1459"/>
      <c r="QY17" s="1459"/>
      <c r="QZ17" s="1459"/>
      <c r="RA17" s="1459"/>
      <c r="RB17" s="1459"/>
      <c r="RC17" s="1459"/>
      <c r="RD17" s="1459"/>
      <c r="RE17" s="1459"/>
      <c r="RF17" s="1459"/>
      <c r="RG17" s="1459"/>
      <c r="RH17" s="1459"/>
      <c r="RI17" s="1459"/>
      <c r="RJ17" s="1459"/>
      <c r="RK17" s="1459"/>
    </row>
    <row r="18" spans="1:479" s="1461" customFormat="1" ht="23.25" customHeight="1" collapsed="1" thickBot="1">
      <c r="A18" s="1765" t="s">
        <v>1098</v>
      </c>
      <c r="B18" s="1766"/>
      <c r="C18" s="1766"/>
      <c r="D18" s="1766"/>
      <c r="E18" s="1767"/>
      <c r="F18" s="1516">
        <f>SUM(F16:F17)</f>
        <v>7320500</v>
      </c>
      <c r="G18" s="1516">
        <f>SUM(G16:G17)</f>
        <v>7320500</v>
      </c>
      <c r="H18" s="1517"/>
      <c r="I18" s="1459"/>
      <c r="J18" s="1459"/>
      <c r="K18" s="1459"/>
      <c r="L18" s="1459"/>
      <c r="M18" s="1459"/>
      <c r="N18" s="1459"/>
      <c r="O18" s="1459"/>
      <c r="P18" s="1459"/>
      <c r="Q18" s="1459"/>
      <c r="R18" s="1459"/>
      <c r="S18" s="1459"/>
      <c r="T18" s="1459"/>
      <c r="U18" s="1459"/>
      <c r="V18" s="1459"/>
      <c r="W18" s="1459"/>
      <c r="X18" s="1459"/>
      <c r="Y18" s="1459"/>
      <c r="Z18" s="1459"/>
      <c r="AA18" s="1459"/>
      <c r="AB18" s="1459"/>
      <c r="AC18" s="1459"/>
      <c r="AD18" s="1459"/>
      <c r="AE18" s="1459"/>
      <c r="AF18" s="1459"/>
      <c r="AG18" s="1459"/>
      <c r="AH18" s="1459"/>
      <c r="AI18" s="1459"/>
      <c r="AJ18" s="1459"/>
      <c r="AK18" s="1459"/>
      <c r="AL18" s="1459"/>
      <c r="AM18" s="1459"/>
      <c r="AN18" s="1459"/>
      <c r="AO18" s="1459"/>
      <c r="AP18" s="1459"/>
      <c r="AQ18" s="1459"/>
      <c r="AR18" s="1459"/>
      <c r="AS18" s="1459"/>
      <c r="AT18" s="1459"/>
      <c r="AU18" s="1459"/>
      <c r="AV18" s="1459"/>
      <c r="AW18" s="1459"/>
      <c r="AX18" s="1459"/>
      <c r="AY18" s="1459"/>
      <c r="AZ18" s="1459"/>
      <c r="BA18" s="1459"/>
      <c r="BB18" s="1459"/>
      <c r="BC18" s="1459"/>
      <c r="BD18" s="1459"/>
      <c r="BE18" s="1459"/>
      <c r="BF18" s="1459"/>
      <c r="BG18" s="1459"/>
      <c r="BH18" s="1459"/>
      <c r="BI18" s="1459"/>
      <c r="BJ18" s="1459"/>
      <c r="BK18" s="1459"/>
      <c r="BL18" s="1459"/>
      <c r="BM18" s="1459"/>
      <c r="BN18" s="1459"/>
      <c r="BO18" s="1459"/>
      <c r="BP18" s="1459"/>
      <c r="BQ18" s="1459"/>
      <c r="BR18" s="1459"/>
      <c r="BS18" s="1459"/>
      <c r="BT18" s="1459"/>
      <c r="BU18" s="1459"/>
      <c r="BV18" s="1459"/>
      <c r="BW18" s="1459"/>
      <c r="BX18" s="1459"/>
      <c r="BY18" s="1459"/>
      <c r="BZ18" s="1459"/>
      <c r="CA18" s="1459"/>
      <c r="CB18" s="1459"/>
      <c r="CC18" s="1459"/>
      <c r="CD18" s="1459"/>
      <c r="CE18" s="1459"/>
      <c r="CF18" s="1459"/>
      <c r="CG18" s="1459"/>
      <c r="CH18" s="1459"/>
      <c r="CI18" s="1459"/>
      <c r="CJ18" s="1459"/>
      <c r="CK18" s="1459"/>
      <c r="CL18" s="1459"/>
      <c r="CM18" s="1459"/>
      <c r="CN18" s="1459"/>
      <c r="CO18" s="1459"/>
      <c r="CP18" s="1459"/>
      <c r="CQ18" s="1459"/>
      <c r="CR18" s="1459"/>
      <c r="CS18" s="1459"/>
      <c r="CT18" s="1459"/>
      <c r="CU18" s="1459"/>
      <c r="CV18" s="1459"/>
      <c r="CW18" s="1459"/>
      <c r="CX18" s="1459"/>
      <c r="CY18" s="1459"/>
      <c r="CZ18" s="1459"/>
      <c r="DA18" s="1459"/>
      <c r="DB18" s="1459"/>
      <c r="DC18" s="1459"/>
      <c r="DD18" s="1459"/>
      <c r="DE18" s="1459"/>
      <c r="DF18" s="1459"/>
      <c r="DG18" s="1459"/>
      <c r="DH18" s="1459"/>
      <c r="DI18" s="1459"/>
      <c r="DJ18" s="1459"/>
      <c r="DK18" s="1459"/>
      <c r="DL18" s="1459"/>
      <c r="DM18" s="1459"/>
      <c r="DN18" s="1459"/>
      <c r="DO18" s="1459"/>
      <c r="DP18" s="1459"/>
      <c r="DQ18" s="1459"/>
      <c r="DR18" s="1459"/>
      <c r="DS18" s="1459"/>
      <c r="DT18" s="1459"/>
      <c r="DU18" s="1459"/>
      <c r="DV18" s="1459"/>
      <c r="DW18" s="1459"/>
      <c r="DX18" s="1459"/>
      <c r="DY18" s="1459"/>
      <c r="DZ18" s="1459"/>
      <c r="EA18" s="1459"/>
      <c r="EB18" s="1459"/>
      <c r="EC18" s="1459"/>
      <c r="ED18" s="1459"/>
      <c r="EE18" s="1459"/>
      <c r="EF18" s="1459"/>
      <c r="EG18" s="1459"/>
      <c r="EH18" s="1459"/>
      <c r="EI18" s="1459"/>
      <c r="EJ18" s="1459"/>
      <c r="EK18" s="1459"/>
      <c r="EL18" s="1459"/>
      <c r="EM18" s="1459"/>
      <c r="EN18" s="1459"/>
      <c r="EO18" s="1459"/>
      <c r="EP18" s="1459"/>
      <c r="EQ18" s="1459"/>
      <c r="ER18" s="1459"/>
      <c r="ES18" s="1459"/>
      <c r="ET18" s="1459"/>
      <c r="EU18" s="1459"/>
      <c r="EV18" s="1459"/>
      <c r="EW18" s="1459"/>
      <c r="EX18" s="1459"/>
      <c r="EY18" s="1459"/>
      <c r="EZ18" s="1459"/>
      <c r="FA18" s="1459"/>
      <c r="FB18" s="1459"/>
      <c r="FC18" s="1459"/>
      <c r="FD18" s="1459"/>
      <c r="FE18" s="1459"/>
      <c r="FF18" s="1459"/>
      <c r="FG18" s="1459"/>
      <c r="FH18" s="1459"/>
      <c r="FI18" s="1459"/>
      <c r="FJ18" s="1459"/>
      <c r="FK18" s="1459"/>
      <c r="FL18" s="1459"/>
      <c r="FM18" s="1459"/>
      <c r="FN18" s="1459"/>
      <c r="FO18" s="1459"/>
      <c r="FP18" s="1459"/>
      <c r="FQ18" s="1459"/>
      <c r="FR18" s="1459"/>
      <c r="FS18" s="1459"/>
      <c r="FT18" s="1459"/>
      <c r="FU18" s="1459"/>
      <c r="FV18" s="1459"/>
      <c r="FW18" s="1459"/>
      <c r="FX18" s="1459"/>
      <c r="FY18" s="1459"/>
      <c r="FZ18" s="1459"/>
      <c r="GA18" s="1459"/>
      <c r="GB18" s="1459"/>
      <c r="GC18" s="1459"/>
      <c r="GD18" s="1459"/>
      <c r="GE18" s="1459"/>
      <c r="GF18" s="1459"/>
      <c r="GG18" s="1459"/>
      <c r="GH18" s="1459"/>
      <c r="GI18" s="1459"/>
      <c r="GJ18" s="1459"/>
      <c r="GK18" s="1459"/>
      <c r="GL18" s="1459"/>
      <c r="GM18" s="1459"/>
      <c r="GN18" s="1459"/>
      <c r="GO18" s="1459"/>
      <c r="GP18" s="1459"/>
      <c r="GQ18" s="1459"/>
      <c r="GR18" s="1459"/>
      <c r="GS18" s="1459"/>
      <c r="GT18" s="1459"/>
      <c r="GU18" s="1459"/>
      <c r="GV18" s="1459"/>
      <c r="GW18" s="1459"/>
      <c r="GX18" s="1459"/>
      <c r="GY18" s="1459"/>
      <c r="GZ18" s="1459"/>
      <c r="HA18" s="1459"/>
      <c r="HB18" s="1459"/>
      <c r="HC18" s="1459"/>
      <c r="HD18" s="1459"/>
      <c r="HE18" s="1459"/>
      <c r="HF18" s="1459"/>
      <c r="HG18" s="1459"/>
      <c r="HH18" s="1459"/>
      <c r="HI18" s="1459"/>
      <c r="HJ18" s="1459"/>
      <c r="HK18" s="1459"/>
      <c r="HL18" s="1459"/>
      <c r="HM18" s="1459"/>
      <c r="HN18" s="1459"/>
      <c r="HO18" s="1459"/>
      <c r="HP18" s="1459"/>
      <c r="HQ18" s="1459"/>
      <c r="HR18" s="1459"/>
      <c r="HS18" s="1459"/>
      <c r="HT18" s="1459"/>
      <c r="HU18" s="1459"/>
      <c r="HV18" s="1459"/>
      <c r="HW18" s="1459"/>
      <c r="HX18" s="1459"/>
      <c r="HY18" s="1459"/>
      <c r="HZ18" s="1459"/>
      <c r="IA18" s="1459"/>
      <c r="IB18" s="1459"/>
      <c r="IC18" s="1459"/>
      <c r="ID18" s="1459"/>
      <c r="IE18" s="1459"/>
      <c r="IF18" s="1459"/>
      <c r="IG18" s="1459"/>
      <c r="IH18" s="1459"/>
      <c r="II18" s="1459"/>
      <c r="IJ18" s="1459"/>
      <c r="IK18" s="1459"/>
      <c r="IL18" s="1459"/>
      <c r="IM18" s="1459"/>
      <c r="IN18" s="1459"/>
      <c r="IO18" s="1459"/>
      <c r="IP18" s="1459"/>
      <c r="IQ18" s="1459"/>
      <c r="IR18" s="1459"/>
      <c r="IS18" s="1459"/>
      <c r="IT18" s="1459"/>
      <c r="IU18" s="1459"/>
      <c r="IV18" s="1459"/>
      <c r="IW18" s="1459"/>
      <c r="IX18" s="1459"/>
      <c r="IY18" s="1459"/>
      <c r="IZ18" s="1459"/>
      <c r="JA18" s="1459"/>
      <c r="JB18" s="1459"/>
      <c r="JC18" s="1459"/>
      <c r="JD18" s="1459"/>
      <c r="JE18" s="1459"/>
      <c r="JF18" s="1459"/>
      <c r="JG18" s="1459"/>
      <c r="JH18" s="1459"/>
      <c r="JI18" s="1459"/>
      <c r="JJ18" s="1459"/>
      <c r="JK18" s="1459"/>
      <c r="JL18" s="1459"/>
      <c r="JM18" s="1459"/>
      <c r="JN18" s="1459"/>
      <c r="JO18" s="1459"/>
      <c r="JP18" s="1459"/>
      <c r="JQ18" s="1459"/>
      <c r="JR18" s="1459"/>
      <c r="JS18" s="1459"/>
      <c r="JT18" s="1459"/>
      <c r="JU18" s="1459"/>
      <c r="JV18" s="1459"/>
      <c r="JW18" s="1459"/>
      <c r="JX18" s="1459"/>
      <c r="JY18" s="1459"/>
      <c r="JZ18" s="1459"/>
      <c r="KA18" s="1459"/>
      <c r="KB18" s="1459"/>
      <c r="KC18" s="1459"/>
      <c r="KD18" s="1459"/>
      <c r="KE18" s="1459"/>
      <c r="KF18" s="1459"/>
      <c r="KG18" s="1459"/>
      <c r="KH18" s="1459"/>
      <c r="KI18" s="1459"/>
      <c r="KJ18" s="1459"/>
      <c r="KK18" s="1459"/>
      <c r="KL18" s="1459"/>
      <c r="KM18" s="1459"/>
      <c r="KN18" s="1459"/>
      <c r="KO18" s="1459"/>
      <c r="KP18" s="1459"/>
      <c r="KQ18" s="1459"/>
      <c r="KR18" s="1459"/>
      <c r="KS18" s="1459"/>
      <c r="KT18" s="1459"/>
      <c r="KU18" s="1459"/>
      <c r="KV18" s="1459"/>
      <c r="KW18" s="1459"/>
      <c r="KX18" s="1459"/>
      <c r="KY18" s="1459"/>
      <c r="KZ18" s="1459"/>
      <c r="LA18" s="1459"/>
      <c r="LB18" s="1459"/>
      <c r="LC18" s="1459"/>
      <c r="LD18" s="1459"/>
      <c r="LE18" s="1459"/>
      <c r="LF18" s="1459"/>
      <c r="LG18" s="1459"/>
      <c r="LH18" s="1459"/>
      <c r="LI18" s="1459"/>
      <c r="LJ18" s="1459"/>
      <c r="LK18" s="1459"/>
      <c r="LL18" s="1459"/>
      <c r="LM18" s="1459"/>
      <c r="LN18" s="1459"/>
      <c r="LO18" s="1459"/>
      <c r="LP18" s="1459"/>
      <c r="LQ18" s="1459"/>
      <c r="LR18" s="1459"/>
      <c r="LS18" s="1459"/>
      <c r="LT18" s="1459"/>
      <c r="LU18" s="1459"/>
      <c r="LV18" s="1459"/>
      <c r="LW18" s="1459"/>
      <c r="LX18" s="1459"/>
      <c r="LY18" s="1459"/>
      <c r="LZ18" s="1459"/>
      <c r="MA18" s="1459"/>
      <c r="MB18" s="1459"/>
      <c r="MC18" s="1459"/>
      <c r="MD18" s="1459"/>
      <c r="ME18" s="1459"/>
      <c r="MF18" s="1459"/>
      <c r="MG18" s="1459"/>
      <c r="MH18" s="1459"/>
      <c r="MI18" s="1459"/>
      <c r="MJ18" s="1459"/>
      <c r="MK18" s="1459"/>
      <c r="ML18" s="1459"/>
      <c r="MM18" s="1459"/>
      <c r="MN18" s="1459"/>
      <c r="MO18" s="1459"/>
      <c r="MP18" s="1459"/>
      <c r="MQ18" s="1459"/>
      <c r="MR18" s="1459"/>
      <c r="MS18" s="1459"/>
      <c r="MT18" s="1459"/>
      <c r="MU18" s="1459"/>
      <c r="MV18" s="1459"/>
      <c r="MW18" s="1459"/>
      <c r="MX18" s="1459"/>
      <c r="MY18" s="1459"/>
      <c r="MZ18" s="1459"/>
      <c r="NA18" s="1459"/>
      <c r="NB18" s="1459"/>
      <c r="NC18" s="1459"/>
      <c r="ND18" s="1459"/>
      <c r="NE18" s="1459"/>
      <c r="NF18" s="1459"/>
      <c r="NG18" s="1459"/>
      <c r="NH18" s="1459"/>
      <c r="NI18" s="1459"/>
      <c r="NJ18" s="1459"/>
      <c r="NK18" s="1459"/>
      <c r="NL18" s="1459"/>
      <c r="NM18" s="1459"/>
      <c r="NN18" s="1459"/>
      <c r="NO18" s="1459"/>
      <c r="NP18" s="1459"/>
      <c r="NQ18" s="1459"/>
      <c r="NR18" s="1459"/>
      <c r="NS18" s="1459"/>
      <c r="NT18" s="1459"/>
      <c r="NU18" s="1459"/>
      <c r="NV18" s="1459"/>
      <c r="NW18" s="1459"/>
      <c r="NX18" s="1459"/>
      <c r="NY18" s="1459"/>
      <c r="NZ18" s="1459"/>
      <c r="OA18" s="1459"/>
      <c r="OB18" s="1459"/>
      <c r="OC18" s="1459"/>
      <c r="OD18" s="1459"/>
      <c r="OE18" s="1459"/>
      <c r="OF18" s="1459"/>
      <c r="OG18" s="1459"/>
      <c r="OH18" s="1459"/>
      <c r="OI18" s="1459"/>
      <c r="OJ18" s="1459"/>
      <c r="OK18" s="1459"/>
      <c r="OL18" s="1459"/>
      <c r="OM18" s="1459"/>
      <c r="ON18" s="1459"/>
      <c r="OO18" s="1459"/>
      <c r="OP18" s="1459"/>
      <c r="OQ18" s="1459"/>
      <c r="OR18" s="1459"/>
      <c r="OS18" s="1459"/>
      <c r="OT18" s="1459"/>
      <c r="OU18" s="1459"/>
      <c r="OV18" s="1459"/>
      <c r="OW18" s="1459"/>
      <c r="OX18" s="1459"/>
      <c r="OY18" s="1459"/>
      <c r="OZ18" s="1459"/>
      <c r="PA18" s="1459"/>
      <c r="PB18" s="1459"/>
      <c r="PC18" s="1459"/>
      <c r="PD18" s="1459"/>
      <c r="PE18" s="1459"/>
      <c r="PF18" s="1459"/>
      <c r="PG18" s="1459"/>
      <c r="PH18" s="1459"/>
      <c r="PI18" s="1459"/>
      <c r="PJ18" s="1459"/>
      <c r="PK18" s="1459"/>
      <c r="PL18" s="1459"/>
      <c r="PM18" s="1459"/>
      <c r="PN18" s="1459"/>
      <c r="PO18" s="1459"/>
      <c r="PP18" s="1459"/>
      <c r="PQ18" s="1459"/>
      <c r="PR18" s="1459"/>
      <c r="PS18" s="1459"/>
      <c r="PT18" s="1459"/>
      <c r="PU18" s="1459"/>
      <c r="PV18" s="1459"/>
      <c r="PW18" s="1459"/>
      <c r="PX18" s="1459"/>
      <c r="PY18" s="1459"/>
      <c r="PZ18" s="1459"/>
      <c r="QA18" s="1459"/>
      <c r="QB18" s="1459"/>
      <c r="QC18" s="1459"/>
      <c r="QD18" s="1459"/>
      <c r="QE18" s="1459"/>
      <c r="QF18" s="1459"/>
      <c r="QG18" s="1459"/>
      <c r="QH18" s="1459"/>
      <c r="QI18" s="1459"/>
      <c r="QJ18" s="1459"/>
      <c r="QK18" s="1459"/>
      <c r="QL18" s="1459"/>
      <c r="QM18" s="1459"/>
      <c r="QN18" s="1459"/>
      <c r="QO18" s="1459"/>
      <c r="QP18" s="1459"/>
      <c r="QQ18" s="1459"/>
      <c r="QR18" s="1459"/>
      <c r="QS18" s="1459"/>
      <c r="QT18" s="1459"/>
      <c r="QU18" s="1459"/>
      <c r="QV18" s="1459"/>
      <c r="QW18" s="1459"/>
      <c r="QX18" s="1459"/>
      <c r="QY18" s="1459"/>
      <c r="QZ18" s="1459"/>
      <c r="RA18" s="1459"/>
      <c r="RB18" s="1459"/>
      <c r="RC18" s="1459"/>
      <c r="RD18" s="1459"/>
      <c r="RE18" s="1459"/>
      <c r="RF18" s="1459"/>
      <c r="RG18" s="1459"/>
      <c r="RH18" s="1459"/>
      <c r="RI18" s="1459"/>
      <c r="RJ18" s="1459"/>
      <c r="RK18" s="1459"/>
    </row>
    <row r="19" spans="1:479">
      <c r="A19" s="402"/>
      <c r="B19" s="402"/>
      <c r="C19" s="403"/>
      <c r="D19" s="1388"/>
      <c r="E19" s="1388"/>
      <c r="F19" s="1388"/>
      <c r="G19" s="1388"/>
      <c r="H19" s="402"/>
      <c r="K19" s="3"/>
    </row>
    <row r="20" spans="1:479">
      <c r="A20" s="402"/>
      <c r="B20" s="402"/>
      <c r="C20" s="403"/>
      <c r="D20" s="1388"/>
      <c r="E20" s="1388"/>
      <c r="F20" s="1388"/>
      <c r="G20" s="1388"/>
      <c r="H20" s="402"/>
      <c r="K20" s="3"/>
    </row>
    <row r="21" spans="1:479">
      <c r="A21" s="402"/>
      <c r="B21" s="402"/>
      <c r="C21" s="403"/>
      <c r="D21" s="1388"/>
      <c r="E21" s="1388"/>
      <c r="F21" s="1388"/>
      <c r="G21" s="1388"/>
      <c r="H21" s="402"/>
      <c r="K21" s="3"/>
    </row>
    <row r="22" spans="1:479">
      <c r="A22" s="402"/>
      <c r="B22" s="402"/>
      <c r="C22" s="403"/>
      <c r="D22" s="1388"/>
      <c r="E22" s="1388"/>
      <c r="F22" s="1388"/>
      <c r="G22" s="1388"/>
      <c r="H22" s="402"/>
      <c r="K22" s="3"/>
    </row>
    <row r="23" spans="1:479">
      <c r="A23" s="402"/>
      <c r="B23" s="402"/>
      <c r="C23" s="403"/>
      <c r="D23" s="1388"/>
      <c r="E23" s="1388"/>
      <c r="F23" s="1388"/>
      <c r="G23" s="1388"/>
      <c r="H23" s="402"/>
      <c r="K23" s="3"/>
    </row>
    <row r="24" spans="1:479">
      <c r="A24" s="402"/>
      <c r="B24" s="402"/>
      <c r="C24" s="403"/>
      <c r="D24" s="1388"/>
      <c r="E24" s="1388"/>
      <c r="F24" s="1388"/>
      <c r="G24" s="1388"/>
      <c r="H24" s="402"/>
      <c r="K24" s="3"/>
    </row>
    <row r="25" spans="1:479">
      <c r="A25" s="402"/>
      <c r="B25" s="402"/>
      <c r="C25" s="403"/>
      <c r="D25" s="1388"/>
      <c r="E25" s="1388"/>
      <c r="F25" s="1388"/>
      <c r="G25" s="1388"/>
      <c r="H25" s="402"/>
      <c r="K25" s="3"/>
    </row>
    <row r="26" spans="1:479">
      <c r="A26" s="402"/>
      <c r="B26" s="402"/>
      <c r="C26" s="403"/>
      <c r="D26" s="1388"/>
      <c r="E26" s="1388"/>
      <c r="F26" s="1388"/>
      <c r="G26" s="1388"/>
      <c r="H26" s="402"/>
      <c r="K26" s="3"/>
    </row>
    <row r="27" spans="1:479">
      <c r="A27" s="402"/>
      <c r="B27" s="402"/>
      <c r="C27" s="403"/>
      <c r="D27" s="1388"/>
      <c r="E27" s="1388"/>
      <c r="F27" s="1388"/>
      <c r="G27" s="1388"/>
      <c r="H27" s="402"/>
      <c r="K27" s="3"/>
    </row>
    <row r="28" spans="1:479">
      <c r="A28" s="402"/>
      <c r="B28" s="402"/>
      <c r="C28" s="403"/>
      <c r="D28" s="1388"/>
      <c r="E28" s="1388"/>
      <c r="F28" s="1388"/>
      <c r="G28" s="1388"/>
      <c r="H28" s="402"/>
      <c r="K28" s="3"/>
    </row>
    <row r="29" spans="1:479">
      <c r="A29" s="402"/>
      <c r="B29" s="402"/>
      <c r="C29" s="403"/>
      <c r="D29" s="1388"/>
      <c r="E29" s="1388"/>
      <c r="F29" s="1388"/>
      <c r="G29" s="1388"/>
      <c r="H29" s="402"/>
      <c r="K29" s="3"/>
    </row>
    <row r="30" spans="1:479">
      <c r="A30" s="402"/>
      <c r="B30" s="402"/>
      <c r="C30" s="403"/>
      <c r="D30" s="1388"/>
      <c r="E30" s="1388"/>
      <c r="F30" s="1388"/>
      <c r="G30" s="1388"/>
      <c r="H30" s="402"/>
      <c r="K30" s="3"/>
    </row>
    <row r="31" spans="1:479">
      <c r="A31" s="402"/>
      <c r="B31" s="402"/>
      <c r="C31" s="403"/>
      <c r="D31" s="1388"/>
      <c r="E31" s="1388"/>
      <c r="F31" s="1388"/>
      <c r="G31" s="1388"/>
      <c r="H31" s="402"/>
      <c r="K31" s="3"/>
    </row>
    <row r="32" spans="1:479">
      <c r="A32" s="402"/>
      <c r="B32" s="402"/>
      <c r="C32" s="403"/>
      <c r="D32" s="1388"/>
      <c r="E32" s="1388"/>
      <c r="F32" s="1388"/>
      <c r="G32" s="1388"/>
      <c r="H32" s="402"/>
      <c r="K32" s="3"/>
    </row>
    <row r="33" spans="1:11">
      <c r="A33" s="402"/>
      <c r="B33" s="402"/>
      <c r="C33" s="403"/>
      <c r="D33" s="1388"/>
      <c r="E33" s="1388"/>
      <c r="F33" s="1388"/>
      <c r="G33" s="1388"/>
      <c r="H33" s="402"/>
      <c r="K33" s="3"/>
    </row>
    <row r="34" spans="1:11">
      <c r="A34" s="402"/>
      <c r="B34" s="402"/>
      <c r="C34" s="403"/>
      <c r="D34" s="1388"/>
      <c r="E34" s="1388"/>
      <c r="F34" s="1388"/>
      <c r="G34" s="1388"/>
      <c r="H34" s="402"/>
      <c r="K34" s="3"/>
    </row>
    <row r="35" spans="1:11">
      <c r="A35" s="402"/>
      <c r="B35" s="402"/>
      <c r="C35" s="403"/>
      <c r="D35" s="1388"/>
      <c r="E35" s="1388"/>
      <c r="F35" s="1388"/>
      <c r="G35" s="1388"/>
      <c r="H35" s="402"/>
      <c r="K35" s="3"/>
    </row>
    <row r="36" spans="1:11">
      <c r="A36" s="402"/>
      <c r="B36" s="402"/>
      <c r="C36" s="403"/>
      <c r="D36" s="1388"/>
      <c r="E36" s="1388"/>
      <c r="F36" s="1388"/>
      <c r="G36" s="1388"/>
      <c r="H36" s="402"/>
      <c r="K36" s="3"/>
    </row>
    <row r="37" spans="1:11">
      <c r="A37" s="402"/>
      <c r="B37" s="402"/>
      <c r="C37" s="403"/>
      <c r="D37" s="1388"/>
      <c r="E37" s="1388"/>
      <c r="F37" s="1388"/>
      <c r="G37" s="1388"/>
      <c r="H37" s="402"/>
      <c r="K37" s="3"/>
    </row>
    <row r="38" spans="1:11">
      <c r="A38" s="402"/>
      <c r="B38" s="402"/>
      <c r="C38" s="403"/>
      <c r="D38" s="1388"/>
      <c r="E38" s="1388"/>
      <c r="F38" s="1388"/>
      <c r="G38" s="1388"/>
      <c r="H38" s="402"/>
      <c r="K38" s="3"/>
    </row>
    <row r="39" spans="1:11">
      <c r="A39" s="402"/>
      <c r="B39" s="402"/>
      <c r="C39" s="403"/>
      <c r="D39" s="1388"/>
      <c r="E39" s="1388"/>
      <c r="F39" s="1388"/>
      <c r="G39" s="1388"/>
      <c r="H39" s="402"/>
      <c r="K39" s="3"/>
    </row>
    <row r="40" spans="1:11">
      <c r="A40" s="402"/>
      <c r="B40" s="402"/>
      <c r="C40" s="403"/>
      <c r="D40" s="1388"/>
      <c r="E40" s="1388"/>
      <c r="F40" s="1388"/>
      <c r="G40" s="1388"/>
      <c r="H40" s="402"/>
      <c r="K40" s="3"/>
    </row>
    <row r="41" spans="1:11">
      <c r="A41" s="402"/>
      <c r="B41" s="402"/>
      <c r="C41" s="403"/>
      <c r="D41" s="1388"/>
      <c r="E41" s="1388"/>
      <c r="F41" s="1388"/>
      <c r="G41" s="1388"/>
      <c r="H41" s="402"/>
      <c r="K41" s="3"/>
    </row>
    <row r="42" spans="1:11">
      <c r="A42" s="402"/>
      <c r="B42" s="402"/>
      <c r="C42" s="403"/>
      <c r="D42" s="1388"/>
      <c r="E42" s="1388"/>
      <c r="F42" s="1388"/>
      <c r="G42" s="1388"/>
      <c r="H42" s="402"/>
      <c r="K42" s="3"/>
    </row>
    <row r="43" spans="1:11">
      <c r="A43" s="402"/>
      <c r="B43" s="402"/>
      <c r="C43" s="403"/>
      <c r="D43" s="1388"/>
      <c r="E43" s="1388"/>
      <c r="F43" s="1388"/>
      <c r="G43" s="1388"/>
      <c r="H43" s="402"/>
      <c r="K43" s="3"/>
    </row>
    <row r="44" spans="1:11">
      <c r="A44" s="402"/>
      <c r="B44" s="402"/>
      <c r="C44" s="403"/>
      <c r="D44" s="1388"/>
      <c r="E44" s="1388"/>
      <c r="F44" s="1388"/>
      <c r="G44" s="1388"/>
      <c r="H44" s="402"/>
      <c r="K44" s="3"/>
    </row>
    <row r="45" spans="1:11">
      <c r="A45" s="402"/>
      <c r="B45" s="402"/>
      <c r="C45" s="403"/>
      <c r="D45" s="1388"/>
      <c r="E45" s="1388"/>
      <c r="F45" s="1388"/>
      <c r="G45" s="1388"/>
      <c r="H45" s="402"/>
      <c r="K45" s="3"/>
    </row>
    <row r="46" spans="1:11">
      <c r="A46" s="402"/>
      <c r="B46" s="402"/>
      <c r="C46" s="403"/>
      <c r="D46" s="1388"/>
      <c r="E46" s="1388"/>
      <c r="F46" s="1388"/>
      <c r="G46" s="1388"/>
      <c r="H46" s="402"/>
      <c r="K46" s="3"/>
    </row>
  </sheetData>
  <autoFilter ref="A6:H13"/>
  <mergeCells count="10">
    <mergeCell ref="A16:E16"/>
    <mergeCell ref="A17:E17"/>
    <mergeCell ref="A18:E18"/>
    <mergeCell ref="A12:E12"/>
    <mergeCell ref="F1:H1"/>
    <mergeCell ref="A2:H3"/>
    <mergeCell ref="A4:H4"/>
    <mergeCell ref="A5:H5"/>
    <mergeCell ref="A10:E10"/>
    <mergeCell ref="A11:E11"/>
  </mergeCells>
  <phoneticPr fontId="250" type="noConversion"/>
  <pageMargins left="0.7" right="0.7" top="0.75" bottom="0.75" header="0.3" footer="0.3"/>
  <pageSetup scale="72" orientation="portrait" r:id="rId1"/>
  <colBreaks count="1" manualBreakCount="1">
    <brk id="8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K223"/>
  <sheetViews>
    <sheetView zoomScaleNormal="100" zoomScaleSheetLayoutView="100" workbookViewId="0">
      <pane ySplit="6" topLeftCell="A7" activePane="bottomLeft" state="frozen"/>
      <selection activeCell="E79" sqref="E79"/>
      <selection pane="bottomLeft" activeCell="D229" sqref="D229"/>
    </sheetView>
  </sheetViews>
  <sheetFormatPr defaultRowHeight="17.25" outlineLevelRow="1"/>
  <cols>
    <col min="1" max="1" width="7.7109375" style="1447" customWidth="1"/>
    <col min="2" max="2" width="34.7109375" style="1448" customWidth="1"/>
    <col min="3" max="3" width="7.5703125" style="1449" customWidth="1"/>
    <col min="4" max="4" width="8.140625" style="1449" customWidth="1"/>
    <col min="5" max="6" width="13.5703125" style="1447" customWidth="1"/>
    <col min="7" max="7" width="14.7109375" style="1447" customWidth="1"/>
    <col min="8" max="8" width="15.85546875" style="1450" customWidth="1"/>
    <col min="9" max="9" width="13.28515625" style="599" customWidth="1"/>
    <col min="10" max="10" width="9.140625" style="59"/>
    <col min="11" max="11" width="15.7109375" style="151" bestFit="1" customWidth="1"/>
    <col min="12" max="12" width="9.5703125" style="59" bestFit="1" customWidth="1"/>
    <col min="13" max="257" width="9.140625" style="59"/>
    <col min="258" max="258" width="17.5703125" style="59" customWidth="1"/>
    <col min="259" max="259" width="37.42578125" style="59" customWidth="1"/>
    <col min="260" max="260" width="34.42578125" style="59" customWidth="1"/>
    <col min="261" max="261" width="12.42578125" style="59" customWidth="1"/>
    <col min="262" max="262" width="13.7109375" style="59" customWidth="1"/>
    <col min="263" max="264" width="19" style="59" customWidth="1"/>
    <col min="265" max="265" width="10.5703125" style="59" bestFit="1" customWidth="1"/>
    <col min="266" max="266" width="9.140625" style="59"/>
    <col min="267" max="267" width="15.7109375" style="59" bestFit="1" customWidth="1"/>
    <col min="268" max="268" width="9.5703125" style="59" bestFit="1" customWidth="1"/>
    <col min="269" max="479" width="9.140625" style="59"/>
    <col min="480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bestFit="1" customWidth="1"/>
    <col min="522" max="522" width="9.140625" style="3"/>
    <col min="523" max="523" width="15.7109375" style="3" bestFit="1" customWidth="1"/>
    <col min="524" max="524" width="9.5703125" style="3" bestFit="1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bestFit="1" customWidth="1"/>
    <col min="778" max="778" width="9.140625" style="3"/>
    <col min="779" max="779" width="15.7109375" style="3" bestFit="1" customWidth="1"/>
    <col min="780" max="780" width="9.5703125" style="3" bestFit="1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bestFit="1" customWidth="1"/>
    <col min="1034" max="1034" width="9.140625" style="3"/>
    <col min="1035" max="1035" width="15.7109375" style="3" bestFit="1" customWidth="1"/>
    <col min="1036" max="1036" width="9.5703125" style="3" bestFit="1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bestFit="1" customWidth="1"/>
    <col min="1290" max="1290" width="9.140625" style="3"/>
    <col min="1291" max="1291" width="15.7109375" style="3" bestFit="1" customWidth="1"/>
    <col min="1292" max="1292" width="9.5703125" style="3" bestFit="1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bestFit="1" customWidth="1"/>
    <col min="1546" max="1546" width="9.140625" style="3"/>
    <col min="1547" max="1547" width="15.7109375" style="3" bestFit="1" customWidth="1"/>
    <col min="1548" max="1548" width="9.5703125" style="3" bestFit="1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bestFit="1" customWidth="1"/>
    <col min="1802" max="1802" width="9.140625" style="3"/>
    <col min="1803" max="1803" width="15.7109375" style="3" bestFit="1" customWidth="1"/>
    <col min="1804" max="1804" width="9.5703125" style="3" bestFit="1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bestFit="1" customWidth="1"/>
    <col min="2058" max="2058" width="9.140625" style="3"/>
    <col min="2059" max="2059" width="15.7109375" style="3" bestFit="1" customWidth="1"/>
    <col min="2060" max="2060" width="9.5703125" style="3" bestFit="1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bestFit="1" customWidth="1"/>
    <col min="2314" max="2314" width="9.140625" style="3"/>
    <col min="2315" max="2315" width="15.7109375" style="3" bestFit="1" customWidth="1"/>
    <col min="2316" max="2316" width="9.5703125" style="3" bestFit="1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bestFit="1" customWidth="1"/>
    <col min="2570" max="2570" width="9.140625" style="3"/>
    <col min="2571" max="2571" width="15.7109375" style="3" bestFit="1" customWidth="1"/>
    <col min="2572" max="2572" width="9.5703125" style="3" bestFit="1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bestFit="1" customWidth="1"/>
    <col min="2826" max="2826" width="9.140625" style="3"/>
    <col min="2827" max="2827" width="15.7109375" style="3" bestFit="1" customWidth="1"/>
    <col min="2828" max="2828" width="9.5703125" style="3" bestFit="1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bestFit="1" customWidth="1"/>
    <col min="3082" max="3082" width="9.140625" style="3"/>
    <col min="3083" max="3083" width="15.7109375" style="3" bestFit="1" customWidth="1"/>
    <col min="3084" max="3084" width="9.5703125" style="3" bestFit="1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bestFit="1" customWidth="1"/>
    <col min="3338" max="3338" width="9.140625" style="3"/>
    <col min="3339" max="3339" width="15.7109375" style="3" bestFit="1" customWidth="1"/>
    <col min="3340" max="3340" width="9.5703125" style="3" bestFit="1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bestFit="1" customWidth="1"/>
    <col min="3594" max="3594" width="9.140625" style="3"/>
    <col min="3595" max="3595" width="15.7109375" style="3" bestFit="1" customWidth="1"/>
    <col min="3596" max="3596" width="9.5703125" style="3" bestFit="1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bestFit="1" customWidth="1"/>
    <col min="3850" max="3850" width="9.140625" style="3"/>
    <col min="3851" max="3851" width="15.7109375" style="3" bestFit="1" customWidth="1"/>
    <col min="3852" max="3852" width="9.5703125" style="3" bestFit="1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bestFit="1" customWidth="1"/>
    <col min="4106" max="4106" width="9.140625" style="3"/>
    <col min="4107" max="4107" width="15.7109375" style="3" bestFit="1" customWidth="1"/>
    <col min="4108" max="4108" width="9.5703125" style="3" bestFit="1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bestFit="1" customWidth="1"/>
    <col min="4362" max="4362" width="9.140625" style="3"/>
    <col min="4363" max="4363" width="15.7109375" style="3" bestFit="1" customWidth="1"/>
    <col min="4364" max="4364" width="9.5703125" style="3" bestFit="1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bestFit="1" customWidth="1"/>
    <col min="4618" max="4618" width="9.140625" style="3"/>
    <col min="4619" max="4619" width="15.7109375" style="3" bestFit="1" customWidth="1"/>
    <col min="4620" max="4620" width="9.5703125" style="3" bestFit="1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bestFit="1" customWidth="1"/>
    <col min="4874" max="4874" width="9.140625" style="3"/>
    <col min="4875" max="4875" width="15.7109375" style="3" bestFit="1" customWidth="1"/>
    <col min="4876" max="4876" width="9.5703125" style="3" bestFit="1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bestFit="1" customWidth="1"/>
    <col min="5130" max="5130" width="9.140625" style="3"/>
    <col min="5131" max="5131" width="15.7109375" style="3" bestFit="1" customWidth="1"/>
    <col min="5132" max="5132" width="9.5703125" style="3" bestFit="1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bestFit="1" customWidth="1"/>
    <col min="5386" max="5386" width="9.140625" style="3"/>
    <col min="5387" max="5387" width="15.7109375" style="3" bestFit="1" customWidth="1"/>
    <col min="5388" max="5388" width="9.5703125" style="3" bestFit="1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bestFit="1" customWidth="1"/>
    <col min="5642" max="5642" width="9.140625" style="3"/>
    <col min="5643" max="5643" width="15.7109375" style="3" bestFit="1" customWidth="1"/>
    <col min="5644" max="5644" width="9.5703125" style="3" bestFit="1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bestFit="1" customWidth="1"/>
    <col min="5898" max="5898" width="9.140625" style="3"/>
    <col min="5899" max="5899" width="15.7109375" style="3" bestFit="1" customWidth="1"/>
    <col min="5900" max="5900" width="9.5703125" style="3" bestFit="1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bestFit="1" customWidth="1"/>
    <col min="6154" max="6154" width="9.140625" style="3"/>
    <col min="6155" max="6155" width="15.7109375" style="3" bestFit="1" customWidth="1"/>
    <col min="6156" max="6156" width="9.5703125" style="3" bestFit="1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bestFit="1" customWidth="1"/>
    <col min="6410" max="6410" width="9.140625" style="3"/>
    <col min="6411" max="6411" width="15.7109375" style="3" bestFit="1" customWidth="1"/>
    <col min="6412" max="6412" width="9.5703125" style="3" bestFit="1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bestFit="1" customWidth="1"/>
    <col min="6666" max="6666" width="9.140625" style="3"/>
    <col min="6667" max="6667" width="15.7109375" style="3" bestFit="1" customWidth="1"/>
    <col min="6668" max="6668" width="9.5703125" style="3" bestFit="1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bestFit="1" customWidth="1"/>
    <col min="6922" max="6922" width="9.140625" style="3"/>
    <col min="6923" max="6923" width="15.7109375" style="3" bestFit="1" customWidth="1"/>
    <col min="6924" max="6924" width="9.5703125" style="3" bestFit="1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bestFit="1" customWidth="1"/>
    <col min="7178" max="7178" width="9.140625" style="3"/>
    <col min="7179" max="7179" width="15.7109375" style="3" bestFit="1" customWidth="1"/>
    <col min="7180" max="7180" width="9.5703125" style="3" bestFit="1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bestFit="1" customWidth="1"/>
    <col min="7434" max="7434" width="9.140625" style="3"/>
    <col min="7435" max="7435" width="15.7109375" style="3" bestFit="1" customWidth="1"/>
    <col min="7436" max="7436" width="9.5703125" style="3" bestFit="1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bestFit="1" customWidth="1"/>
    <col min="7690" max="7690" width="9.140625" style="3"/>
    <col min="7691" max="7691" width="15.7109375" style="3" bestFit="1" customWidth="1"/>
    <col min="7692" max="7692" width="9.5703125" style="3" bestFit="1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bestFit="1" customWidth="1"/>
    <col min="7946" max="7946" width="9.140625" style="3"/>
    <col min="7947" max="7947" width="15.7109375" style="3" bestFit="1" customWidth="1"/>
    <col min="7948" max="7948" width="9.5703125" style="3" bestFit="1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bestFit="1" customWidth="1"/>
    <col min="8202" max="8202" width="9.140625" style="3"/>
    <col min="8203" max="8203" width="15.7109375" style="3" bestFit="1" customWidth="1"/>
    <col min="8204" max="8204" width="9.5703125" style="3" bestFit="1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bestFit="1" customWidth="1"/>
    <col min="8458" max="8458" width="9.140625" style="3"/>
    <col min="8459" max="8459" width="15.7109375" style="3" bestFit="1" customWidth="1"/>
    <col min="8460" max="8460" width="9.5703125" style="3" bestFit="1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bestFit="1" customWidth="1"/>
    <col min="8714" max="8714" width="9.140625" style="3"/>
    <col min="8715" max="8715" width="15.7109375" style="3" bestFit="1" customWidth="1"/>
    <col min="8716" max="8716" width="9.5703125" style="3" bestFit="1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bestFit="1" customWidth="1"/>
    <col min="8970" max="8970" width="9.140625" style="3"/>
    <col min="8971" max="8971" width="15.7109375" style="3" bestFit="1" customWidth="1"/>
    <col min="8972" max="8972" width="9.5703125" style="3" bestFit="1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bestFit="1" customWidth="1"/>
    <col min="9226" max="9226" width="9.140625" style="3"/>
    <col min="9227" max="9227" width="15.7109375" style="3" bestFit="1" customWidth="1"/>
    <col min="9228" max="9228" width="9.5703125" style="3" bestFit="1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bestFit="1" customWidth="1"/>
    <col min="9482" max="9482" width="9.140625" style="3"/>
    <col min="9483" max="9483" width="15.7109375" style="3" bestFit="1" customWidth="1"/>
    <col min="9484" max="9484" width="9.5703125" style="3" bestFit="1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bestFit="1" customWidth="1"/>
    <col min="9738" max="9738" width="9.140625" style="3"/>
    <col min="9739" max="9739" width="15.7109375" style="3" bestFit="1" customWidth="1"/>
    <col min="9740" max="9740" width="9.5703125" style="3" bestFit="1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bestFit="1" customWidth="1"/>
    <col min="9994" max="9994" width="9.140625" style="3"/>
    <col min="9995" max="9995" width="15.7109375" style="3" bestFit="1" customWidth="1"/>
    <col min="9996" max="9996" width="9.5703125" style="3" bestFit="1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bestFit="1" customWidth="1"/>
    <col min="10250" max="10250" width="9.140625" style="3"/>
    <col min="10251" max="10251" width="15.7109375" style="3" bestFit="1" customWidth="1"/>
    <col min="10252" max="10252" width="9.5703125" style="3" bestFit="1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bestFit="1" customWidth="1"/>
    <col min="10506" max="10506" width="9.140625" style="3"/>
    <col min="10507" max="10507" width="15.7109375" style="3" bestFit="1" customWidth="1"/>
    <col min="10508" max="10508" width="9.5703125" style="3" bestFit="1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bestFit="1" customWidth="1"/>
    <col min="10762" max="10762" width="9.140625" style="3"/>
    <col min="10763" max="10763" width="15.7109375" style="3" bestFit="1" customWidth="1"/>
    <col min="10764" max="10764" width="9.5703125" style="3" bestFit="1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bestFit="1" customWidth="1"/>
    <col min="11018" max="11018" width="9.140625" style="3"/>
    <col min="11019" max="11019" width="15.7109375" style="3" bestFit="1" customWidth="1"/>
    <col min="11020" max="11020" width="9.5703125" style="3" bestFit="1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bestFit="1" customWidth="1"/>
    <col min="11274" max="11274" width="9.140625" style="3"/>
    <col min="11275" max="11275" width="15.7109375" style="3" bestFit="1" customWidth="1"/>
    <col min="11276" max="11276" width="9.5703125" style="3" bestFit="1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bestFit="1" customWidth="1"/>
    <col min="11530" max="11530" width="9.140625" style="3"/>
    <col min="11531" max="11531" width="15.7109375" style="3" bestFit="1" customWidth="1"/>
    <col min="11532" max="11532" width="9.5703125" style="3" bestFit="1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bestFit="1" customWidth="1"/>
    <col min="11786" max="11786" width="9.140625" style="3"/>
    <col min="11787" max="11787" width="15.7109375" style="3" bestFit="1" customWidth="1"/>
    <col min="11788" max="11788" width="9.5703125" style="3" bestFit="1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bestFit="1" customWidth="1"/>
    <col min="12042" max="12042" width="9.140625" style="3"/>
    <col min="12043" max="12043" width="15.7109375" style="3" bestFit="1" customWidth="1"/>
    <col min="12044" max="12044" width="9.5703125" style="3" bestFit="1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bestFit="1" customWidth="1"/>
    <col min="12298" max="12298" width="9.140625" style="3"/>
    <col min="12299" max="12299" width="15.7109375" style="3" bestFit="1" customWidth="1"/>
    <col min="12300" max="12300" width="9.5703125" style="3" bestFit="1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bestFit="1" customWidth="1"/>
    <col min="12554" max="12554" width="9.140625" style="3"/>
    <col min="12555" max="12555" width="15.7109375" style="3" bestFit="1" customWidth="1"/>
    <col min="12556" max="12556" width="9.5703125" style="3" bestFit="1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bestFit="1" customWidth="1"/>
    <col min="12810" max="12810" width="9.140625" style="3"/>
    <col min="12811" max="12811" width="15.7109375" style="3" bestFit="1" customWidth="1"/>
    <col min="12812" max="12812" width="9.5703125" style="3" bestFit="1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bestFit="1" customWidth="1"/>
    <col min="13066" max="13066" width="9.140625" style="3"/>
    <col min="13067" max="13067" width="15.7109375" style="3" bestFit="1" customWidth="1"/>
    <col min="13068" max="13068" width="9.5703125" style="3" bestFit="1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bestFit="1" customWidth="1"/>
    <col min="13322" max="13322" width="9.140625" style="3"/>
    <col min="13323" max="13323" width="15.7109375" style="3" bestFit="1" customWidth="1"/>
    <col min="13324" max="13324" width="9.5703125" style="3" bestFit="1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bestFit="1" customWidth="1"/>
    <col min="13578" max="13578" width="9.140625" style="3"/>
    <col min="13579" max="13579" width="15.7109375" style="3" bestFit="1" customWidth="1"/>
    <col min="13580" max="13580" width="9.5703125" style="3" bestFit="1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bestFit="1" customWidth="1"/>
    <col min="13834" max="13834" width="9.140625" style="3"/>
    <col min="13835" max="13835" width="15.7109375" style="3" bestFit="1" customWidth="1"/>
    <col min="13836" max="13836" width="9.5703125" style="3" bestFit="1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bestFit="1" customWidth="1"/>
    <col min="14090" max="14090" width="9.140625" style="3"/>
    <col min="14091" max="14091" width="15.7109375" style="3" bestFit="1" customWidth="1"/>
    <col min="14092" max="14092" width="9.5703125" style="3" bestFit="1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bestFit="1" customWidth="1"/>
    <col min="14346" max="14346" width="9.140625" style="3"/>
    <col min="14347" max="14347" width="15.7109375" style="3" bestFit="1" customWidth="1"/>
    <col min="14348" max="14348" width="9.5703125" style="3" bestFit="1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bestFit="1" customWidth="1"/>
    <col min="14602" max="14602" width="9.140625" style="3"/>
    <col min="14603" max="14603" width="15.7109375" style="3" bestFit="1" customWidth="1"/>
    <col min="14604" max="14604" width="9.5703125" style="3" bestFit="1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bestFit="1" customWidth="1"/>
    <col min="14858" max="14858" width="9.140625" style="3"/>
    <col min="14859" max="14859" width="15.7109375" style="3" bestFit="1" customWidth="1"/>
    <col min="14860" max="14860" width="9.5703125" style="3" bestFit="1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bestFit="1" customWidth="1"/>
    <col min="15114" max="15114" width="9.140625" style="3"/>
    <col min="15115" max="15115" width="15.7109375" style="3" bestFit="1" customWidth="1"/>
    <col min="15116" max="15116" width="9.5703125" style="3" bestFit="1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bestFit="1" customWidth="1"/>
    <col min="15370" max="15370" width="9.140625" style="3"/>
    <col min="15371" max="15371" width="15.7109375" style="3" bestFit="1" customWidth="1"/>
    <col min="15372" max="15372" width="9.5703125" style="3" bestFit="1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bestFit="1" customWidth="1"/>
    <col min="15626" max="15626" width="9.140625" style="3"/>
    <col min="15627" max="15627" width="15.7109375" style="3" bestFit="1" customWidth="1"/>
    <col min="15628" max="15628" width="9.5703125" style="3" bestFit="1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bestFit="1" customWidth="1"/>
    <col min="15882" max="15882" width="9.140625" style="3"/>
    <col min="15883" max="15883" width="15.7109375" style="3" bestFit="1" customWidth="1"/>
    <col min="15884" max="15884" width="9.5703125" style="3" bestFit="1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bestFit="1" customWidth="1"/>
    <col min="16138" max="16138" width="9.140625" style="3"/>
    <col min="16139" max="16139" width="15.7109375" style="3" bestFit="1" customWidth="1"/>
    <col min="16140" max="16140" width="9.5703125" style="3" bestFit="1" customWidth="1"/>
    <col min="16141" max="16384" width="9.140625" style="3"/>
  </cols>
  <sheetData>
    <row r="1" spans="1:479" ht="17.25" customHeight="1" outlineLevel="1">
      <c r="A1" s="1394"/>
      <c r="B1" s="1395"/>
      <c r="C1" s="1396"/>
      <c r="D1" s="1396"/>
      <c r="E1" s="1394"/>
      <c r="F1" s="1791" t="s">
        <v>451</v>
      </c>
      <c r="G1" s="1791"/>
      <c r="H1" s="1791"/>
    </row>
    <row r="2" spans="1:479" s="1" customFormat="1" ht="20.25" customHeight="1" outlineLevel="1">
      <c r="A2" s="1792" t="s">
        <v>1201</v>
      </c>
      <c r="B2" s="1792"/>
      <c r="C2" s="1792"/>
      <c r="D2" s="1792"/>
      <c r="E2" s="1792"/>
      <c r="F2" s="1792"/>
      <c r="G2" s="1792"/>
      <c r="H2" s="1792"/>
      <c r="I2" s="1397"/>
      <c r="J2" s="2"/>
      <c r="K2" s="151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</row>
    <row r="3" spans="1:479" s="1" customFormat="1" ht="20.25" customHeight="1" outlineLevel="1">
      <c r="A3" s="1792"/>
      <c r="B3" s="1792"/>
      <c r="C3" s="1792"/>
      <c r="D3" s="1792"/>
      <c r="E3" s="1792"/>
      <c r="F3" s="1792"/>
      <c r="G3" s="1792"/>
      <c r="H3" s="1792"/>
      <c r="I3" s="1397"/>
      <c r="J3" s="2"/>
      <c r="K3" s="151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</row>
    <row r="4" spans="1:479" s="1" customFormat="1" ht="14.25" customHeight="1" outlineLevel="1">
      <c r="A4" s="1793" t="s">
        <v>974</v>
      </c>
      <c r="B4" s="1793"/>
      <c r="C4" s="1793"/>
      <c r="D4" s="1793"/>
      <c r="E4" s="1793"/>
      <c r="F4" s="1793"/>
      <c r="G4" s="1793"/>
      <c r="H4" s="1793"/>
      <c r="I4" s="1397"/>
      <c r="J4" s="2"/>
      <c r="K4" s="151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</row>
    <row r="5" spans="1:479" s="1" customFormat="1" ht="15.75" customHeight="1" outlineLevel="1" thickBot="1">
      <c r="A5" s="1794" t="s">
        <v>450</v>
      </c>
      <c r="B5" s="1794"/>
      <c r="C5" s="1794"/>
      <c r="D5" s="1794"/>
      <c r="E5" s="1794"/>
      <c r="F5" s="1794"/>
      <c r="G5" s="1794"/>
      <c r="H5" s="1794"/>
      <c r="I5" s="1397"/>
      <c r="J5" s="2"/>
      <c r="K5" s="15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</row>
    <row r="6" spans="1:479" s="1" customFormat="1" ht="31.5" customHeight="1">
      <c r="A6" s="1398" t="s">
        <v>452</v>
      </c>
      <c r="B6" s="1399" t="s">
        <v>45</v>
      </c>
      <c r="C6" s="1400" t="s">
        <v>453</v>
      </c>
      <c r="D6" s="1400" t="s">
        <v>454</v>
      </c>
      <c r="E6" s="1401" t="s">
        <v>455</v>
      </c>
      <c r="F6" s="1402" t="s">
        <v>456</v>
      </c>
      <c r="G6" s="1402" t="s">
        <v>31</v>
      </c>
      <c r="H6" s="1403" t="s">
        <v>8</v>
      </c>
      <c r="I6" s="1397"/>
      <c r="J6" s="2"/>
      <c r="K6" s="151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</row>
    <row r="7" spans="1:479" ht="18.75" hidden="1" customHeight="1" outlineLevel="1">
      <c r="A7" s="568">
        <v>1</v>
      </c>
      <c r="B7" s="1404" t="s">
        <v>1014</v>
      </c>
      <c r="C7" s="1405" t="s">
        <v>512</v>
      </c>
      <c r="D7" s="1406">
        <v>70</v>
      </c>
      <c r="E7" s="1407">
        <v>130000</v>
      </c>
      <c r="F7" s="1408">
        <f>E7*D7</f>
        <v>9100000</v>
      </c>
      <c r="G7" s="1795">
        <f>SUM(F7:F8)</f>
        <v>9800000</v>
      </c>
      <c r="H7" s="1797">
        <v>43234</v>
      </c>
    </row>
    <row r="8" spans="1:479" ht="18.75" hidden="1" customHeight="1" outlineLevel="1">
      <c r="A8" s="1409">
        <v>2</v>
      </c>
      <c r="B8" s="1410" t="s">
        <v>1015</v>
      </c>
      <c r="C8" s="1411" t="s">
        <v>512</v>
      </c>
      <c r="D8" s="1412">
        <v>5</v>
      </c>
      <c r="E8" s="1413">
        <v>140000</v>
      </c>
      <c r="F8" s="1414">
        <f>E8*D8</f>
        <v>700000</v>
      </c>
      <c r="G8" s="1796"/>
      <c r="H8" s="1798"/>
    </row>
    <row r="9" spans="1:479" ht="18.75" hidden="1" customHeight="1" outlineLevel="1">
      <c r="A9" s="560">
        <v>3</v>
      </c>
      <c r="B9" s="1415" t="s">
        <v>1016</v>
      </c>
      <c r="C9" s="1416" t="s">
        <v>512</v>
      </c>
      <c r="D9" s="1417">
        <v>10</v>
      </c>
      <c r="E9" s="1418">
        <v>80000</v>
      </c>
      <c r="F9" s="1419">
        <f>D9*E9</f>
        <v>800000</v>
      </c>
      <c r="G9" s="1799">
        <f>SUM(F9:F14)</f>
        <v>3650000</v>
      </c>
      <c r="H9" s="1800">
        <v>43236</v>
      </c>
    </row>
    <row r="10" spans="1:479" ht="18.75" hidden="1" customHeight="1" outlineLevel="1">
      <c r="A10" s="568">
        <v>4</v>
      </c>
      <c r="B10" s="1420" t="s">
        <v>1017</v>
      </c>
      <c r="C10" s="1421" t="s">
        <v>512</v>
      </c>
      <c r="D10" s="1422">
        <v>5</v>
      </c>
      <c r="E10" s="1423">
        <v>140000</v>
      </c>
      <c r="F10" s="1419">
        <f t="shared" ref="F10:F46" si="0">D10*E10</f>
        <v>700000</v>
      </c>
      <c r="G10" s="1795"/>
      <c r="H10" s="1801"/>
    </row>
    <row r="11" spans="1:479" ht="18.75" hidden="1" customHeight="1" outlineLevel="1">
      <c r="A11" s="568">
        <v>5</v>
      </c>
      <c r="B11" s="1420" t="s">
        <v>1018</v>
      </c>
      <c r="C11" s="1421" t="s">
        <v>512</v>
      </c>
      <c r="D11" s="1422">
        <v>10</v>
      </c>
      <c r="E11" s="1423">
        <v>130000</v>
      </c>
      <c r="F11" s="1424">
        <f t="shared" si="0"/>
        <v>1300000</v>
      </c>
      <c r="G11" s="1795"/>
      <c r="H11" s="1801"/>
    </row>
    <row r="12" spans="1:479" ht="18.75" hidden="1" customHeight="1" outlineLevel="1">
      <c r="A12" s="568">
        <v>6</v>
      </c>
      <c r="B12" s="1425" t="s">
        <v>1019</v>
      </c>
      <c r="C12" s="1421" t="s">
        <v>464</v>
      </c>
      <c r="D12" s="1426">
        <v>20</v>
      </c>
      <c r="E12" s="1427">
        <v>10000</v>
      </c>
      <c r="F12" s="1424">
        <f t="shared" si="0"/>
        <v>200000</v>
      </c>
      <c r="G12" s="1795"/>
      <c r="H12" s="1801"/>
    </row>
    <row r="13" spans="1:479" ht="18.75" hidden="1" customHeight="1" outlineLevel="1">
      <c r="A13" s="568">
        <v>7</v>
      </c>
      <c r="B13" s="1425" t="s">
        <v>1020</v>
      </c>
      <c r="C13" s="1421" t="s">
        <v>464</v>
      </c>
      <c r="D13" s="1426">
        <v>10</v>
      </c>
      <c r="E13" s="1427">
        <v>40000</v>
      </c>
      <c r="F13" s="1424">
        <f t="shared" si="0"/>
        <v>400000</v>
      </c>
      <c r="G13" s="1795"/>
      <c r="H13" s="1801"/>
    </row>
    <row r="14" spans="1:479" ht="18.75" hidden="1" customHeight="1" outlineLevel="1">
      <c r="A14" s="568">
        <v>8</v>
      </c>
      <c r="B14" s="1428" t="s">
        <v>1021</v>
      </c>
      <c r="C14" s="1429" t="s">
        <v>464</v>
      </c>
      <c r="D14" s="1412">
        <v>50</v>
      </c>
      <c r="E14" s="1429">
        <v>5000</v>
      </c>
      <c r="F14" s="1414">
        <f t="shared" si="0"/>
        <v>250000</v>
      </c>
      <c r="G14" s="1796"/>
      <c r="H14" s="1802"/>
    </row>
    <row r="15" spans="1:479" ht="18.75" hidden="1" customHeight="1" outlineLevel="1">
      <c r="A15" s="568">
        <v>9</v>
      </c>
      <c r="B15" s="1430" t="s">
        <v>1016</v>
      </c>
      <c r="C15" s="1431" t="s">
        <v>464</v>
      </c>
      <c r="D15" s="1417">
        <v>5</v>
      </c>
      <c r="E15" s="1431">
        <v>80000</v>
      </c>
      <c r="F15" s="1419">
        <f t="shared" si="0"/>
        <v>400000</v>
      </c>
      <c r="G15" s="1799">
        <f>SUM(F15:F17)</f>
        <v>1100000</v>
      </c>
      <c r="H15" s="1800">
        <v>43239</v>
      </c>
    </row>
    <row r="16" spans="1:479" s="452" customFormat="1" ht="18.75" hidden="1" customHeight="1" outlineLevel="1">
      <c r="A16" s="568">
        <v>10</v>
      </c>
      <c r="B16" s="1432" t="s">
        <v>1018</v>
      </c>
      <c r="C16" s="1427" t="s">
        <v>458</v>
      </c>
      <c r="D16" s="1422">
        <v>5</v>
      </c>
      <c r="E16" s="1427">
        <v>130000</v>
      </c>
      <c r="F16" s="1424">
        <f t="shared" si="0"/>
        <v>650000</v>
      </c>
      <c r="G16" s="1795"/>
      <c r="H16" s="1801"/>
      <c r="I16" s="1433"/>
      <c r="J16" s="58"/>
      <c r="K16" s="150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  <c r="X16" s="58"/>
      <c r="Y16" s="58"/>
      <c r="Z16" s="58"/>
      <c r="AA16" s="58"/>
      <c r="AB16" s="58"/>
      <c r="AC16" s="58"/>
      <c r="AD16" s="58"/>
      <c r="AE16" s="58"/>
      <c r="AF16" s="58"/>
      <c r="AG16" s="58"/>
      <c r="AH16" s="58"/>
      <c r="AI16" s="58"/>
      <c r="AJ16" s="58"/>
      <c r="AK16" s="58"/>
      <c r="AL16" s="58"/>
      <c r="AM16" s="58"/>
      <c r="AN16" s="58"/>
      <c r="AO16" s="58"/>
      <c r="AP16" s="58"/>
      <c r="AQ16" s="58"/>
      <c r="AR16" s="58"/>
      <c r="AS16" s="58"/>
      <c r="AT16" s="58"/>
      <c r="AU16" s="58"/>
      <c r="AV16" s="58"/>
      <c r="AW16" s="58"/>
      <c r="AX16" s="58"/>
      <c r="AY16" s="58"/>
      <c r="AZ16" s="58"/>
      <c r="BA16" s="58"/>
      <c r="BB16" s="58"/>
      <c r="BC16" s="58"/>
      <c r="BD16" s="58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</row>
    <row r="17" spans="1:479" s="452" customFormat="1" ht="18.75" hidden="1" customHeight="1" outlineLevel="1">
      <c r="A17" s="568">
        <v>11</v>
      </c>
      <c r="B17" s="1428" t="s">
        <v>1022</v>
      </c>
      <c r="C17" s="1429" t="s">
        <v>464</v>
      </c>
      <c r="D17" s="1412">
        <v>1</v>
      </c>
      <c r="E17" s="1429">
        <v>50000</v>
      </c>
      <c r="F17" s="1414">
        <f t="shared" si="0"/>
        <v>50000</v>
      </c>
      <c r="G17" s="1796"/>
      <c r="H17" s="1802"/>
      <c r="I17" s="1433"/>
      <c r="J17" s="58"/>
      <c r="K17" s="150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  <c r="X17" s="58"/>
      <c r="Y17" s="58"/>
      <c r="Z17" s="58"/>
      <c r="AA17" s="58"/>
      <c r="AB17" s="58"/>
      <c r="AC17" s="58"/>
      <c r="AD17" s="58"/>
      <c r="AE17" s="58"/>
      <c r="AF17" s="58"/>
      <c r="AG17" s="58"/>
      <c r="AH17" s="58"/>
      <c r="AI17" s="58"/>
      <c r="AJ17" s="58"/>
      <c r="AK17" s="58"/>
      <c r="AL17" s="58"/>
      <c r="AM17" s="58"/>
      <c r="AN17" s="58"/>
      <c r="AO17" s="58"/>
      <c r="AP17" s="58"/>
      <c r="AQ17" s="58"/>
      <c r="AR17" s="58"/>
      <c r="AS17" s="58"/>
      <c r="AT17" s="58"/>
      <c r="AU17" s="58"/>
      <c r="AV17" s="58"/>
      <c r="AW17" s="58"/>
      <c r="AX17" s="58"/>
      <c r="AY17" s="58"/>
      <c r="AZ17" s="58"/>
      <c r="BA17" s="58"/>
      <c r="BB17" s="58"/>
      <c r="BC17" s="58"/>
      <c r="BD17" s="58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</row>
    <row r="18" spans="1:479" s="452" customFormat="1" ht="18.75" hidden="1" customHeight="1" outlineLevel="1">
      <c r="A18" s="568">
        <v>12</v>
      </c>
      <c r="B18" s="1430" t="s">
        <v>1023</v>
      </c>
      <c r="C18" s="1431" t="s">
        <v>458</v>
      </c>
      <c r="D18" s="1417">
        <v>10</v>
      </c>
      <c r="E18" s="1431">
        <v>50000</v>
      </c>
      <c r="F18" s="1419">
        <f t="shared" si="0"/>
        <v>500000</v>
      </c>
      <c r="G18" s="1799">
        <f>SUM(F18:F30)</f>
        <v>5860000</v>
      </c>
      <c r="H18" s="1803">
        <v>43242</v>
      </c>
      <c r="I18" s="1433"/>
      <c r="J18" s="58"/>
      <c r="K18" s="150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  <c r="X18" s="58"/>
      <c r="Y18" s="58"/>
      <c r="Z18" s="58"/>
      <c r="AA18" s="58"/>
      <c r="AB18" s="58"/>
      <c r="AC18" s="58"/>
      <c r="AD18" s="58"/>
      <c r="AE18" s="58"/>
      <c r="AF18" s="58"/>
      <c r="AG18" s="58"/>
      <c r="AH18" s="58"/>
      <c r="AI18" s="58"/>
      <c r="AJ18" s="58"/>
      <c r="AK18" s="58"/>
      <c r="AL18" s="58"/>
      <c r="AM18" s="58"/>
      <c r="AN18" s="58"/>
      <c r="AO18" s="58"/>
      <c r="AP18" s="58"/>
      <c r="AQ18" s="58"/>
      <c r="AR18" s="58"/>
      <c r="AS18" s="58"/>
      <c r="AT18" s="58"/>
      <c r="AU18" s="58"/>
      <c r="AV18" s="58"/>
      <c r="AW18" s="58"/>
      <c r="AX18" s="58"/>
      <c r="AY18" s="58"/>
      <c r="AZ18" s="58"/>
      <c r="BA18" s="58"/>
      <c r="BB18" s="58"/>
      <c r="BC18" s="58"/>
      <c r="BD18" s="58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</row>
    <row r="19" spans="1:479" s="452" customFormat="1" ht="18.75" hidden="1" customHeight="1" outlineLevel="1">
      <c r="A19" s="568">
        <v>13</v>
      </c>
      <c r="B19" s="1432" t="s">
        <v>1024</v>
      </c>
      <c r="C19" s="1427" t="s">
        <v>464</v>
      </c>
      <c r="D19" s="1422">
        <v>5</v>
      </c>
      <c r="E19" s="1427">
        <v>60000</v>
      </c>
      <c r="F19" s="1424">
        <f t="shared" si="0"/>
        <v>300000</v>
      </c>
      <c r="G19" s="1795"/>
      <c r="H19" s="1804"/>
      <c r="I19" s="1433"/>
      <c r="J19" s="58"/>
      <c r="K19" s="150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  <c r="X19" s="58"/>
      <c r="Y19" s="58"/>
      <c r="Z19" s="58"/>
      <c r="AA19" s="58"/>
      <c r="AB19" s="58"/>
      <c r="AC19" s="58"/>
      <c r="AD19" s="58"/>
      <c r="AE19" s="58"/>
      <c r="AF19" s="58"/>
      <c r="AG19" s="58"/>
      <c r="AH19" s="58"/>
      <c r="AI19" s="58"/>
      <c r="AJ19" s="58"/>
      <c r="AK19" s="58"/>
      <c r="AL19" s="58"/>
      <c r="AM19" s="58"/>
      <c r="AN19" s="58"/>
      <c r="AO19" s="58"/>
      <c r="AP19" s="58"/>
      <c r="AQ19" s="58"/>
      <c r="AR19" s="58"/>
      <c r="AS19" s="58"/>
      <c r="AT19" s="58"/>
      <c r="AU19" s="58"/>
      <c r="AV19" s="58"/>
      <c r="AW19" s="58"/>
      <c r="AX19" s="58"/>
      <c r="AY19" s="58"/>
      <c r="AZ19" s="58"/>
      <c r="BA19" s="58"/>
      <c r="BB19" s="58"/>
      <c r="BC19" s="58"/>
      <c r="BD19" s="58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</row>
    <row r="20" spans="1:479" s="452" customFormat="1" ht="18.75" hidden="1" customHeight="1" outlineLevel="1">
      <c r="A20" s="568">
        <v>14</v>
      </c>
      <c r="B20" s="1432" t="s">
        <v>516</v>
      </c>
      <c r="C20" s="1427" t="s">
        <v>464</v>
      </c>
      <c r="D20" s="1422">
        <v>5</v>
      </c>
      <c r="E20" s="1427">
        <v>50000</v>
      </c>
      <c r="F20" s="1424">
        <f t="shared" si="0"/>
        <v>250000</v>
      </c>
      <c r="G20" s="1795"/>
      <c r="H20" s="1804"/>
      <c r="I20" s="1433"/>
      <c r="J20" s="58"/>
      <c r="K20" s="150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</row>
    <row r="21" spans="1:479" s="452" customFormat="1" ht="18.75" hidden="1" customHeight="1" outlineLevel="1">
      <c r="A21" s="568">
        <v>15</v>
      </c>
      <c r="B21" s="1432" t="s">
        <v>1025</v>
      </c>
      <c r="C21" s="1427" t="s">
        <v>464</v>
      </c>
      <c r="D21" s="1422">
        <v>2</v>
      </c>
      <c r="E21" s="1427">
        <v>130000</v>
      </c>
      <c r="F21" s="1424">
        <f t="shared" si="0"/>
        <v>260000</v>
      </c>
      <c r="G21" s="1795"/>
      <c r="H21" s="1804"/>
      <c r="I21" s="1433"/>
      <c r="J21" s="58"/>
      <c r="K21" s="150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8"/>
      <c r="AB21" s="58"/>
      <c r="AC21" s="58"/>
      <c r="AD21" s="58"/>
      <c r="AE21" s="58"/>
      <c r="AF21" s="58"/>
      <c r="AG21" s="58"/>
      <c r="AH21" s="58"/>
      <c r="AI21" s="58"/>
      <c r="AJ21" s="58"/>
      <c r="AK21" s="58"/>
      <c r="AL21" s="58"/>
      <c r="AM21" s="58"/>
      <c r="AN21" s="58"/>
      <c r="AO21" s="58"/>
      <c r="AP21" s="58"/>
      <c r="AQ21" s="58"/>
      <c r="AR21" s="58"/>
      <c r="AS21" s="58"/>
      <c r="AT21" s="58"/>
      <c r="AU21" s="58"/>
      <c r="AV21" s="58"/>
      <c r="AW21" s="58"/>
      <c r="AX21" s="58"/>
      <c r="AY21" s="58"/>
      <c r="AZ21" s="58"/>
      <c r="BA21" s="58"/>
      <c r="BB21" s="58"/>
      <c r="BC21" s="58"/>
      <c r="BD21" s="58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</row>
    <row r="22" spans="1:479" s="452" customFormat="1" ht="18.75" hidden="1" customHeight="1" outlineLevel="1">
      <c r="A22" s="568">
        <v>16</v>
      </c>
      <c r="B22" s="1432" t="s">
        <v>1026</v>
      </c>
      <c r="C22" s="1427" t="s">
        <v>464</v>
      </c>
      <c r="D22" s="1422">
        <v>20</v>
      </c>
      <c r="E22" s="1427">
        <v>5000</v>
      </c>
      <c r="F22" s="1424">
        <f t="shared" si="0"/>
        <v>100000</v>
      </c>
      <c r="G22" s="1795"/>
      <c r="H22" s="1804"/>
      <c r="I22" s="1433"/>
      <c r="J22" s="58"/>
      <c r="K22" s="150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  <c r="X22" s="58"/>
      <c r="Y22" s="58"/>
      <c r="Z22" s="58"/>
      <c r="AA22" s="58"/>
      <c r="AB22" s="58"/>
      <c r="AC22" s="58"/>
      <c r="AD22" s="58"/>
      <c r="AE22" s="58"/>
      <c r="AF22" s="58"/>
      <c r="AG22" s="58"/>
      <c r="AH22" s="58"/>
      <c r="AI22" s="58"/>
      <c r="AJ22" s="58"/>
      <c r="AK22" s="58"/>
      <c r="AL22" s="58"/>
      <c r="AM22" s="58"/>
      <c r="AN22" s="58"/>
      <c r="AO22" s="58"/>
      <c r="AP22" s="58"/>
      <c r="AQ22" s="58"/>
      <c r="AR22" s="58"/>
      <c r="AS22" s="58"/>
      <c r="AT22" s="58"/>
      <c r="AU22" s="58"/>
      <c r="AV22" s="58"/>
      <c r="AW22" s="58"/>
      <c r="AX22" s="58"/>
      <c r="AY22" s="58"/>
      <c r="AZ22" s="58"/>
      <c r="BA22" s="58"/>
      <c r="BB22" s="58"/>
      <c r="BC22" s="58"/>
      <c r="BD22" s="58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</row>
    <row r="23" spans="1:479" s="452" customFormat="1" ht="18.75" hidden="1" customHeight="1" outlineLevel="1">
      <c r="A23" s="568">
        <v>17</v>
      </c>
      <c r="B23" s="1432" t="s">
        <v>1027</v>
      </c>
      <c r="C23" s="1427" t="s">
        <v>464</v>
      </c>
      <c r="D23" s="1422">
        <v>5</v>
      </c>
      <c r="E23" s="1427">
        <v>40000</v>
      </c>
      <c r="F23" s="1424">
        <f t="shared" si="0"/>
        <v>200000</v>
      </c>
      <c r="G23" s="1795"/>
      <c r="H23" s="1804"/>
      <c r="I23" s="1433"/>
      <c r="J23" s="58"/>
      <c r="K23" s="150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</row>
    <row r="24" spans="1:479" s="452" customFormat="1" ht="18.75" hidden="1" customHeight="1" outlineLevel="1">
      <c r="A24" s="568">
        <v>18</v>
      </c>
      <c r="B24" s="1432" t="s">
        <v>978</v>
      </c>
      <c r="C24" s="1427" t="s">
        <v>477</v>
      </c>
      <c r="D24" s="1422">
        <v>2</v>
      </c>
      <c r="E24" s="1427">
        <v>1000000</v>
      </c>
      <c r="F24" s="1424">
        <f t="shared" si="0"/>
        <v>2000000</v>
      </c>
      <c r="G24" s="1795"/>
      <c r="H24" s="1804"/>
      <c r="I24" s="1433"/>
      <c r="J24" s="58"/>
      <c r="K24" s="150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</row>
    <row r="25" spans="1:479" s="452" customFormat="1" ht="18.75" hidden="1" customHeight="1" outlineLevel="1">
      <c r="A25" s="568">
        <v>19</v>
      </c>
      <c r="B25" s="1432" t="s">
        <v>1028</v>
      </c>
      <c r="C25" s="1427" t="s">
        <v>464</v>
      </c>
      <c r="D25" s="1422">
        <v>20</v>
      </c>
      <c r="E25" s="1427">
        <v>40000</v>
      </c>
      <c r="F25" s="1424">
        <f t="shared" si="0"/>
        <v>800000</v>
      </c>
      <c r="G25" s="1795"/>
      <c r="H25" s="1804"/>
      <c r="I25" s="1433"/>
      <c r="J25" s="58"/>
      <c r="K25" s="150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</row>
    <row r="26" spans="1:479" s="452" customFormat="1" ht="18.75" hidden="1" customHeight="1" outlineLevel="1">
      <c r="A26" s="568">
        <v>20</v>
      </c>
      <c r="B26" s="1432" t="s">
        <v>1029</v>
      </c>
      <c r="C26" s="1427" t="s">
        <v>477</v>
      </c>
      <c r="D26" s="1422">
        <v>1</v>
      </c>
      <c r="E26" s="1427">
        <v>600000</v>
      </c>
      <c r="F26" s="1424">
        <f t="shared" si="0"/>
        <v>600000</v>
      </c>
      <c r="G26" s="1795"/>
      <c r="H26" s="1804"/>
      <c r="I26" s="1433"/>
      <c r="J26" s="58"/>
      <c r="K26" s="150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</row>
    <row r="27" spans="1:479" s="452" customFormat="1" ht="18.75" hidden="1" customHeight="1" outlineLevel="1">
      <c r="A27" s="568">
        <v>21</v>
      </c>
      <c r="B27" s="1432" t="s">
        <v>841</v>
      </c>
      <c r="C27" s="1427" t="s">
        <v>460</v>
      </c>
      <c r="D27" s="1422">
        <v>8</v>
      </c>
      <c r="E27" s="1427">
        <v>20000</v>
      </c>
      <c r="F27" s="1424">
        <f t="shared" si="0"/>
        <v>160000</v>
      </c>
      <c r="G27" s="1795"/>
      <c r="H27" s="1804"/>
      <c r="I27" s="1433"/>
      <c r="J27" s="58"/>
      <c r="K27" s="150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</row>
    <row r="28" spans="1:479" s="452" customFormat="1" ht="18.75" hidden="1" customHeight="1" outlineLevel="1">
      <c r="A28" s="568">
        <v>22</v>
      </c>
      <c r="B28" s="1432" t="s">
        <v>474</v>
      </c>
      <c r="C28" s="1427" t="s">
        <v>460</v>
      </c>
      <c r="D28" s="1422">
        <v>1</v>
      </c>
      <c r="E28" s="1427">
        <v>80000</v>
      </c>
      <c r="F28" s="1424">
        <f t="shared" si="0"/>
        <v>80000</v>
      </c>
      <c r="G28" s="1795"/>
      <c r="H28" s="1804"/>
      <c r="I28" s="1433"/>
      <c r="J28" s="58"/>
      <c r="K28" s="150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</row>
    <row r="29" spans="1:479" s="452" customFormat="1" ht="18.75" hidden="1" customHeight="1" outlineLevel="1">
      <c r="A29" s="568">
        <v>23</v>
      </c>
      <c r="B29" s="1432" t="s">
        <v>489</v>
      </c>
      <c r="C29" s="1427" t="s">
        <v>485</v>
      </c>
      <c r="D29" s="1422">
        <v>4</v>
      </c>
      <c r="E29" s="1427">
        <v>110000</v>
      </c>
      <c r="F29" s="1424">
        <f t="shared" si="0"/>
        <v>440000</v>
      </c>
      <c r="G29" s="1795"/>
      <c r="H29" s="1804"/>
      <c r="I29" s="1433"/>
      <c r="J29" s="58"/>
      <c r="K29" s="150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</row>
    <row r="30" spans="1:479" s="452" customFormat="1" ht="18.75" hidden="1" customHeight="1" outlineLevel="1">
      <c r="A30" s="568">
        <v>24</v>
      </c>
      <c r="B30" s="1428" t="s">
        <v>779</v>
      </c>
      <c r="C30" s="1429" t="s">
        <v>495</v>
      </c>
      <c r="D30" s="1412">
        <v>2</v>
      </c>
      <c r="E30" s="1429">
        <v>85000</v>
      </c>
      <c r="F30" s="1414">
        <f t="shared" si="0"/>
        <v>170000</v>
      </c>
      <c r="G30" s="1796"/>
      <c r="H30" s="1805"/>
      <c r="I30" s="1433"/>
      <c r="J30" s="58"/>
      <c r="K30" s="150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</row>
    <row r="31" spans="1:479" s="452" customFormat="1" ht="18.75" hidden="1" customHeight="1" outlineLevel="1">
      <c r="A31" s="568">
        <v>25</v>
      </c>
      <c r="B31" s="1430" t="s">
        <v>1030</v>
      </c>
      <c r="C31" s="1431" t="s">
        <v>737</v>
      </c>
      <c r="D31" s="1417">
        <v>1</v>
      </c>
      <c r="E31" s="1431">
        <v>320000</v>
      </c>
      <c r="F31" s="1419">
        <f t="shared" si="0"/>
        <v>320000</v>
      </c>
      <c r="G31" s="1799">
        <f>SUM(F31:F34)</f>
        <v>1060000</v>
      </c>
      <c r="H31" s="1803">
        <v>43243</v>
      </c>
      <c r="I31" s="1433"/>
      <c r="J31" s="58"/>
      <c r="K31" s="150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</row>
    <row r="32" spans="1:479" s="452" customFormat="1" ht="18.75" hidden="1" customHeight="1" outlineLevel="1">
      <c r="A32" s="568">
        <v>26</v>
      </c>
      <c r="B32" s="1432" t="s">
        <v>1031</v>
      </c>
      <c r="C32" s="1427" t="s">
        <v>495</v>
      </c>
      <c r="D32" s="1422">
        <v>5</v>
      </c>
      <c r="E32" s="1427">
        <v>120000</v>
      </c>
      <c r="F32" s="1424">
        <f t="shared" si="0"/>
        <v>600000</v>
      </c>
      <c r="G32" s="1795"/>
      <c r="H32" s="1804"/>
      <c r="I32" s="1433"/>
      <c r="J32" s="58"/>
      <c r="K32" s="150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</row>
    <row r="33" spans="1:479" s="452" customFormat="1" ht="18.75" hidden="1" customHeight="1" outlineLevel="1">
      <c r="A33" s="568">
        <v>27</v>
      </c>
      <c r="B33" s="1432" t="s">
        <v>1032</v>
      </c>
      <c r="C33" s="1427" t="s">
        <v>1033</v>
      </c>
      <c r="D33" s="1422">
        <v>7</v>
      </c>
      <c r="E33" s="1427">
        <v>10000</v>
      </c>
      <c r="F33" s="1424">
        <f t="shared" si="0"/>
        <v>70000</v>
      </c>
      <c r="G33" s="1795"/>
      <c r="H33" s="1804"/>
      <c r="I33" s="1433"/>
      <c r="J33" s="58"/>
      <c r="K33" s="150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</row>
    <row r="34" spans="1:479" s="452" customFormat="1" ht="18.75" hidden="1" customHeight="1" outlineLevel="1">
      <c r="A34" s="568">
        <v>28</v>
      </c>
      <c r="B34" s="1428" t="s">
        <v>1034</v>
      </c>
      <c r="C34" s="1429" t="s">
        <v>462</v>
      </c>
      <c r="D34" s="1412">
        <v>1</v>
      </c>
      <c r="E34" s="1429">
        <v>70000</v>
      </c>
      <c r="F34" s="1414">
        <f t="shared" si="0"/>
        <v>70000</v>
      </c>
      <c r="G34" s="1796"/>
      <c r="H34" s="1805"/>
      <c r="I34" s="1433"/>
      <c r="J34" s="58"/>
      <c r="K34" s="150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</row>
    <row r="35" spans="1:479" s="452" customFormat="1" ht="18.75" hidden="1" customHeight="1" outlineLevel="1">
      <c r="A35" s="568">
        <v>36</v>
      </c>
      <c r="B35" s="1430" t="s">
        <v>1035</v>
      </c>
      <c r="C35" s="1431" t="s">
        <v>464</v>
      </c>
      <c r="D35" s="1417">
        <v>5</v>
      </c>
      <c r="E35" s="1431">
        <v>50000</v>
      </c>
      <c r="F35" s="1419">
        <f t="shared" si="0"/>
        <v>250000</v>
      </c>
      <c r="G35" s="1799">
        <f>SUM(F35:F41)</f>
        <v>1990000</v>
      </c>
      <c r="H35" s="1803">
        <v>43245</v>
      </c>
      <c r="I35" s="1433"/>
      <c r="J35" s="58"/>
      <c r="K35" s="150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</row>
    <row r="36" spans="1:479" s="452" customFormat="1" ht="18.75" hidden="1" customHeight="1" outlineLevel="1">
      <c r="A36" s="568">
        <v>37</v>
      </c>
      <c r="B36" s="1432" t="s">
        <v>1029</v>
      </c>
      <c r="C36" s="1427" t="s">
        <v>477</v>
      </c>
      <c r="D36" s="1422">
        <v>1</v>
      </c>
      <c r="E36" s="1427">
        <v>600000</v>
      </c>
      <c r="F36" s="1408">
        <f t="shared" si="0"/>
        <v>600000</v>
      </c>
      <c r="G36" s="1795"/>
      <c r="H36" s="1804"/>
      <c r="I36" s="1433"/>
      <c r="J36" s="58"/>
      <c r="K36" s="150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</row>
    <row r="37" spans="1:479" s="452" customFormat="1" ht="18.75" hidden="1" customHeight="1" outlineLevel="1">
      <c r="A37" s="568">
        <v>38</v>
      </c>
      <c r="B37" s="1432" t="s">
        <v>1025</v>
      </c>
      <c r="C37" s="1427" t="s">
        <v>464</v>
      </c>
      <c r="D37" s="1422">
        <v>2</v>
      </c>
      <c r="E37" s="1427">
        <v>130000</v>
      </c>
      <c r="F37" s="1408">
        <f t="shared" si="0"/>
        <v>260000</v>
      </c>
      <c r="G37" s="1795"/>
      <c r="H37" s="1804"/>
      <c r="I37" s="1433"/>
      <c r="J37" s="58"/>
      <c r="K37" s="150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</row>
    <row r="38" spans="1:479" s="452" customFormat="1" ht="18.75" hidden="1" customHeight="1" outlineLevel="1">
      <c r="A38" s="568">
        <v>39</v>
      </c>
      <c r="B38" s="1432" t="s">
        <v>1036</v>
      </c>
      <c r="C38" s="1427" t="s">
        <v>467</v>
      </c>
      <c r="D38" s="1422">
        <v>1</v>
      </c>
      <c r="E38" s="1427">
        <v>220000</v>
      </c>
      <c r="F38" s="1408">
        <f t="shared" si="0"/>
        <v>220000</v>
      </c>
      <c r="G38" s="1795"/>
      <c r="H38" s="1804"/>
      <c r="I38" s="1433"/>
      <c r="J38" s="58"/>
      <c r="K38" s="150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</row>
    <row r="39" spans="1:479" s="452" customFormat="1" ht="18.75" hidden="1" customHeight="1" outlineLevel="1">
      <c r="A39" s="568">
        <v>40</v>
      </c>
      <c r="B39" s="1432" t="s">
        <v>474</v>
      </c>
      <c r="C39" s="1427" t="s">
        <v>460</v>
      </c>
      <c r="D39" s="1422">
        <v>3</v>
      </c>
      <c r="E39" s="1427">
        <v>80000</v>
      </c>
      <c r="F39" s="1408">
        <f t="shared" si="0"/>
        <v>240000</v>
      </c>
      <c r="G39" s="1795"/>
      <c r="H39" s="1804"/>
      <c r="I39" s="1433"/>
      <c r="J39" s="58"/>
      <c r="K39" s="150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</row>
    <row r="40" spans="1:479" s="452" customFormat="1" ht="18.75" hidden="1" customHeight="1" outlineLevel="1">
      <c r="A40" s="568">
        <v>41</v>
      </c>
      <c r="B40" s="1432" t="s">
        <v>489</v>
      </c>
      <c r="C40" s="1427" t="s">
        <v>485</v>
      </c>
      <c r="D40" s="1422">
        <v>2</v>
      </c>
      <c r="E40" s="1427">
        <v>110000</v>
      </c>
      <c r="F40" s="1408">
        <f t="shared" si="0"/>
        <v>220000</v>
      </c>
      <c r="G40" s="1795"/>
      <c r="H40" s="1804"/>
      <c r="I40" s="1433"/>
      <c r="J40" s="58"/>
      <c r="K40" s="150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</row>
    <row r="41" spans="1:479" s="452" customFormat="1" ht="18.75" hidden="1" customHeight="1" outlineLevel="1">
      <c r="A41" s="568">
        <v>42</v>
      </c>
      <c r="B41" s="1428" t="s">
        <v>1037</v>
      </c>
      <c r="C41" s="1429" t="s">
        <v>464</v>
      </c>
      <c r="D41" s="1412">
        <v>1</v>
      </c>
      <c r="E41" s="1429">
        <v>200000</v>
      </c>
      <c r="F41" s="1434">
        <f t="shared" si="0"/>
        <v>200000</v>
      </c>
      <c r="G41" s="1796"/>
      <c r="H41" s="1805"/>
      <c r="I41" s="1433"/>
      <c r="J41" s="58"/>
      <c r="K41" s="150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</row>
    <row r="42" spans="1:479" s="452" customFormat="1" ht="18.75" hidden="1" customHeight="1" outlineLevel="1">
      <c r="A42" s="568">
        <v>43</v>
      </c>
      <c r="B42" s="1430" t="s">
        <v>1038</v>
      </c>
      <c r="C42" s="1431" t="s">
        <v>464</v>
      </c>
      <c r="D42" s="1417">
        <v>5</v>
      </c>
      <c r="E42" s="1431">
        <v>40000</v>
      </c>
      <c r="F42" s="1419">
        <f t="shared" si="0"/>
        <v>200000</v>
      </c>
      <c r="G42" s="1799">
        <f>SUM(F42:F45)</f>
        <v>3325000</v>
      </c>
      <c r="H42" s="1803">
        <v>43246</v>
      </c>
      <c r="I42" s="1433"/>
      <c r="J42" s="58"/>
      <c r="K42" s="150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</row>
    <row r="43" spans="1:479" s="452" customFormat="1" ht="18.75" hidden="1" customHeight="1" outlineLevel="1">
      <c r="A43" s="568">
        <v>44</v>
      </c>
      <c r="B43" s="1432" t="s">
        <v>1039</v>
      </c>
      <c r="C43" s="1427" t="s">
        <v>458</v>
      </c>
      <c r="D43" s="1422">
        <v>1</v>
      </c>
      <c r="E43" s="1427">
        <v>2000000</v>
      </c>
      <c r="F43" s="1424">
        <f t="shared" si="0"/>
        <v>2000000</v>
      </c>
      <c r="G43" s="1795"/>
      <c r="H43" s="1804"/>
      <c r="I43" s="1433"/>
      <c r="J43" s="58"/>
      <c r="K43" s="150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</row>
    <row r="44" spans="1:479" s="452" customFormat="1" ht="18.75" hidden="1" customHeight="1" outlineLevel="1">
      <c r="A44" s="568">
        <v>45</v>
      </c>
      <c r="B44" s="1432" t="s">
        <v>669</v>
      </c>
      <c r="C44" s="1427" t="s">
        <v>485</v>
      </c>
      <c r="D44" s="1422">
        <v>2</v>
      </c>
      <c r="E44" s="1427">
        <v>450000</v>
      </c>
      <c r="F44" s="1424">
        <f t="shared" si="0"/>
        <v>900000</v>
      </c>
      <c r="G44" s="1795"/>
      <c r="H44" s="1804"/>
      <c r="I44" s="1433"/>
      <c r="J44" s="58"/>
      <c r="K44" s="150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</row>
    <row r="45" spans="1:479" s="452" customFormat="1" ht="18.75" hidden="1" customHeight="1" outlineLevel="1">
      <c r="A45" s="568">
        <v>46</v>
      </c>
      <c r="B45" s="1428" t="s">
        <v>1040</v>
      </c>
      <c r="C45" s="1429" t="s">
        <v>495</v>
      </c>
      <c r="D45" s="1412">
        <v>1</v>
      </c>
      <c r="E45" s="1429">
        <v>225000</v>
      </c>
      <c r="F45" s="1414">
        <f t="shared" si="0"/>
        <v>225000</v>
      </c>
      <c r="G45" s="1796"/>
      <c r="H45" s="1805"/>
      <c r="I45" s="1433"/>
      <c r="J45" s="58"/>
      <c r="K45" s="150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</row>
    <row r="46" spans="1:479" s="452" customFormat="1" ht="18.75" hidden="1" customHeight="1" outlineLevel="1">
      <c r="A46" s="568">
        <v>47</v>
      </c>
      <c r="B46" s="1451" t="s">
        <v>1029</v>
      </c>
      <c r="C46" s="1452" t="s">
        <v>477</v>
      </c>
      <c r="D46" s="1453">
        <v>2</v>
      </c>
      <c r="E46" s="1452">
        <v>600000</v>
      </c>
      <c r="F46" s="1454">
        <f t="shared" si="0"/>
        <v>1200000</v>
      </c>
      <c r="G46" s="1455">
        <f>SUM(F46)</f>
        <v>1200000</v>
      </c>
      <c r="H46" s="1456">
        <v>43247</v>
      </c>
      <c r="I46" s="1433"/>
      <c r="J46" s="58"/>
      <c r="K46" s="150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</row>
    <row r="47" spans="1:479" s="452" customFormat="1" ht="18.75" hidden="1" customHeight="1" outlineLevel="1">
      <c r="A47" s="568">
        <v>48</v>
      </c>
      <c r="B47" s="1430" t="s">
        <v>1041</v>
      </c>
      <c r="C47" s="1431" t="s">
        <v>458</v>
      </c>
      <c r="D47" s="1417">
        <v>5</v>
      </c>
      <c r="E47" s="1431">
        <v>230000</v>
      </c>
      <c r="F47" s="1419">
        <f>E47*D47</f>
        <v>1150000</v>
      </c>
      <c r="G47" s="1799">
        <f>SUM(F47:F49)</f>
        <v>5350000</v>
      </c>
      <c r="H47" s="1803">
        <v>43248</v>
      </c>
      <c r="I47" s="1433"/>
      <c r="J47" s="58"/>
      <c r="K47" s="150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</row>
    <row r="48" spans="1:479" s="452" customFormat="1" ht="18.75" hidden="1" customHeight="1" outlineLevel="1">
      <c r="A48" s="568">
        <v>49</v>
      </c>
      <c r="B48" s="1432" t="s">
        <v>1042</v>
      </c>
      <c r="C48" s="1427" t="s">
        <v>458</v>
      </c>
      <c r="D48" s="1422">
        <v>10</v>
      </c>
      <c r="E48" s="1427">
        <v>30000</v>
      </c>
      <c r="F48" s="1424">
        <f>E48*D48</f>
        <v>300000</v>
      </c>
      <c r="G48" s="1795"/>
      <c r="H48" s="1804"/>
      <c r="I48" s="1433"/>
      <c r="J48" s="58"/>
      <c r="K48" s="150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</row>
    <row r="49" spans="1:479" s="452" customFormat="1" ht="18.75" hidden="1" customHeight="1" outlineLevel="1">
      <c r="A49" s="568">
        <v>50</v>
      </c>
      <c r="B49" s="1428" t="s">
        <v>1043</v>
      </c>
      <c r="C49" s="1429" t="s">
        <v>464</v>
      </c>
      <c r="D49" s="1412">
        <v>3</v>
      </c>
      <c r="E49" s="1429">
        <v>1300000</v>
      </c>
      <c r="F49" s="1414">
        <f>E49*D49</f>
        <v>3900000</v>
      </c>
      <c r="G49" s="1796"/>
      <c r="H49" s="1805"/>
      <c r="I49" s="1433"/>
      <c r="J49" s="58"/>
      <c r="K49" s="150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</row>
    <row r="50" spans="1:479" s="452" customFormat="1" ht="18.75" hidden="1" customHeight="1" outlineLevel="1">
      <c r="A50" s="568">
        <v>51</v>
      </c>
      <c r="B50" s="1430" t="s">
        <v>1044</v>
      </c>
      <c r="C50" s="1431" t="s">
        <v>464</v>
      </c>
      <c r="D50" s="1417">
        <v>5</v>
      </c>
      <c r="E50" s="1431">
        <v>40000</v>
      </c>
      <c r="F50" s="1419">
        <f>E50*D50</f>
        <v>200000</v>
      </c>
      <c r="G50" s="1799">
        <f>SUM(F50:F55)</f>
        <v>1175000</v>
      </c>
      <c r="H50" s="1803">
        <v>43249</v>
      </c>
      <c r="I50" s="1433"/>
      <c r="J50" s="58"/>
      <c r="K50" s="150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</row>
    <row r="51" spans="1:479" s="452" customFormat="1" ht="18.75" hidden="1" customHeight="1" outlineLevel="1">
      <c r="A51" s="568">
        <v>52</v>
      </c>
      <c r="B51" s="1432" t="s">
        <v>1045</v>
      </c>
      <c r="C51" s="1427" t="s">
        <v>464</v>
      </c>
      <c r="D51" s="1422">
        <v>5</v>
      </c>
      <c r="E51" s="1427">
        <v>40000</v>
      </c>
      <c r="F51" s="1424">
        <f t="shared" ref="F51:F60" si="1">E51*D51</f>
        <v>200000</v>
      </c>
      <c r="G51" s="1795"/>
      <c r="H51" s="1804"/>
      <c r="I51" s="1433"/>
      <c r="J51" s="58"/>
      <c r="K51" s="150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</row>
    <row r="52" spans="1:479" s="452" customFormat="1" ht="18.75" hidden="1" customHeight="1" outlineLevel="1">
      <c r="A52" s="568">
        <v>53</v>
      </c>
      <c r="B52" s="1432" t="s">
        <v>666</v>
      </c>
      <c r="C52" s="1427" t="s">
        <v>458</v>
      </c>
      <c r="D52" s="1422">
        <v>100</v>
      </c>
      <c r="E52" s="1427">
        <v>4000</v>
      </c>
      <c r="F52" s="1424">
        <f t="shared" si="1"/>
        <v>400000</v>
      </c>
      <c r="G52" s="1795"/>
      <c r="H52" s="1804"/>
      <c r="I52" s="1433"/>
      <c r="J52" s="58"/>
      <c r="K52" s="150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</row>
    <row r="53" spans="1:479" s="452" customFormat="1" ht="18.75" hidden="1" customHeight="1" outlineLevel="1">
      <c r="A53" s="568">
        <v>54</v>
      </c>
      <c r="B53" s="1432" t="s">
        <v>1046</v>
      </c>
      <c r="C53" s="1427" t="s">
        <v>458</v>
      </c>
      <c r="D53" s="1422">
        <v>5</v>
      </c>
      <c r="E53" s="1427">
        <v>50000</v>
      </c>
      <c r="F53" s="1424">
        <f t="shared" si="1"/>
        <v>250000</v>
      </c>
      <c r="G53" s="1795"/>
      <c r="H53" s="1804"/>
      <c r="I53" s="1433"/>
      <c r="J53" s="58"/>
      <c r="K53" s="150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</row>
    <row r="54" spans="1:479" s="452" customFormat="1" ht="18.75" hidden="1" customHeight="1" outlineLevel="1">
      <c r="A54" s="568">
        <v>55</v>
      </c>
      <c r="B54" s="1432" t="s">
        <v>1047</v>
      </c>
      <c r="C54" s="1427" t="s">
        <v>464</v>
      </c>
      <c r="D54" s="1422">
        <v>2</v>
      </c>
      <c r="E54" s="1427">
        <v>25000</v>
      </c>
      <c r="F54" s="1424">
        <f t="shared" si="1"/>
        <v>50000</v>
      </c>
      <c r="G54" s="1795"/>
      <c r="H54" s="1804"/>
      <c r="I54" s="1433"/>
      <c r="J54" s="58"/>
      <c r="K54" s="150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</row>
    <row r="55" spans="1:479" s="452" customFormat="1" ht="18.75" hidden="1" customHeight="1" outlineLevel="1">
      <c r="A55" s="568">
        <v>56</v>
      </c>
      <c r="B55" s="1432" t="s">
        <v>505</v>
      </c>
      <c r="C55" s="1427" t="s">
        <v>464</v>
      </c>
      <c r="D55" s="1422">
        <v>25</v>
      </c>
      <c r="E55" s="1427">
        <v>3000</v>
      </c>
      <c r="F55" s="1424">
        <f t="shared" si="1"/>
        <v>75000</v>
      </c>
      <c r="G55" s="1795"/>
      <c r="H55" s="1804"/>
      <c r="I55" s="1433"/>
      <c r="J55" s="58"/>
      <c r="K55" s="150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</row>
    <row r="56" spans="1:479" s="452" customFormat="1" ht="18.75" hidden="1" customHeight="1" outlineLevel="1">
      <c r="A56" s="568">
        <v>57</v>
      </c>
      <c r="B56" s="1428" t="s">
        <v>1048</v>
      </c>
      <c r="C56" s="1429" t="s">
        <v>464</v>
      </c>
      <c r="D56" s="1412">
        <v>3</v>
      </c>
      <c r="E56" s="1429">
        <v>60000</v>
      </c>
      <c r="F56" s="1414">
        <f t="shared" si="1"/>
        <v>180000</v>
      </c>
      <c r="G56" s="1796"/>
      <c r="H56" s="1805"/>
      <c r="I56" s="1433"/>
      <c r="J56" s="58"/>
      <c r="K56" s="150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</row>
    <row r="57" spans="1:479" s="452" customFormat="1" ht="18.75" hidden="1" customHeight="1" outlineLevel="1">
      <c r="A57" s="568">
        <v>58</v>
      </c>
      <c r="B57" s="1430" t="s">
        <v>769</v>
      </c>
      <c r="C57" s="1431" t="s">
        <v>464</v>
      </c>
      <c r="D57" s="1417">
        <v>1</v>
      </c>
      <c r="E57" s="1431">
        <v>300000</v>
      </c>
      <c r="F57" s="1419">
        <f t="shared" si="1"/>
        <v>300000</v>
      </c>
      <c r="G57" s="1799">
        <f>SUM(F57:F60)</f>
        <v>2370000</v>
      </c>
      <c r="H57" s="1803">
        <v>43251</v>
      </c>
      <c r="I57" s="1433"/>
      <c r="J57" s="58"/>
      <c r="K57" s="150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</row>
    <row r="58" spans="1:479" s="452" customFormat="1" ht="18.75" hidden="1" customHeight="1" outlineLevel="1">
      <c r="A58" s="568">
        <v>59</v>
      </c>
      <c r="B58" s="1432" t="s">
        <v>1029</v>
      </c>
      <c r="C58" s="1427" t="s">
        <v>477</v>
      </c>
      <c r="D58" s="1422">
        <v>2</v>
      </c>
      <c r="E58" s="1427">
        <v>600000</v>
      </c>
      <c r="F58" s="1424">
        <f t="shared" si="1"/>
        <v>1200000</v>
      </c>
      <c r="G58" s="1795"/>
      <c r="H58" s="1804"/>
      <c r="I58" s="1433"/>
      <c r="J58" s="58"/>
      <c r="K58" s="150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</row>
    <row r="59" spans="1:479" s="452" customFormat="1" ht="18.75" hidden="1" customHeight="1" outlineLevel="1">
      <c r="A59" s="568">
        <v>60</v>
      </c>
      <c r="B59" s="1432" t="s">
        <v>1049</v>
      </c>
      <c r="C59" s="1427" t="s">
        <v>464</v>
      </c>
      <c r="D59" s="1422">
        <v>20</v>
      </c>
      <c r="E59" s="1427">
        <v>40000</v>
      </c>
      <c r="F59" s="1424">
        <f t="shared" si="1"/>
        <v>800000</v>
      </c>
      <c r="G59" s="1795"/>
      <c r="H59" s="1804"/>
      <c r="I59" s="1433"/>
      <c r="J59" s="58"/>
      <c r="K59" s="150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</row>
    <row r="60" spans="1:479" s="452" customFormat="1" ht="18.75" hidden="1" customHeight="1" outlineLevel="1">
      <c r="A60" s="568">
        <v>61</v>
      </c>
      <c r="B60" s="1428" t="s">
        <v>1050</v>
      </c>
      <c r="C60" s="1429" t="s">
        <v>740</v>
      </c>
      <c r="D60" s="1412">
        <v>1</v>
      </c>
      <c r="E60" s="1429">
        <v>70000</v>
      </c>
      <c r="F60" s="1414">
        <f t="shared" si="1"/>
        <v>70000</v>
      </c>
      <c r="G60" s="1796"/>
      <c r="H60" s="1805"/>
      <c r="I60" s="1433"/>
      <c r="J60" s="58"/>
      <c r="K60" s="150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</row>
    <row r="61" spans="1:479" s="452" customFormat="1" ht="18.75" hidden="1" customHeight="1" outlineLevel="1" thickBot="1">
      <c r="A61" s="568"/>
      <c r="B61" s="1435"/>
      <c r="C61" s="1436"/>
      <c r="D61" s="1437"/>
      <c r="E61" s="1436"/>
      <c r="F61" s="1438"/>
      <c r="G61" s="1439"/>
      <c r="H61" s="1440"/>
      <c r="I61" s="1433"/>
      <c r="J61" s="58"/>
      <c r="K61" s="150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</row>
    <row r="62" spans="1:479" ht="22.5" hidden="1" customHeight="1" outlineLevel="1">
      <c r="A62" s="1806" t="s">
        <v>456</v>
      </c>
      <c r="B62" s="1807"/>
      <c r="C62" s="1807"/>
      <c r="D62" s="1807"/>
      <c r="E62" s="1808"/>
      <c r="F62" s="1441">
        <f>SUM(F7:F61)</f>
        <v>37060000</v>
      </c>
      <c r="G62" s="1441">
        <f>SUM(G7:G61)</f>
        <v>36880000</v>
      </c>
      <c r="H62" s="1442"/>
      <c r="I62" s="630"/>
      <c r="K62" s="59"/>
    </row>
    <row r="63" spans="1:479" ht="22.5" hidden="1" customHeight="1" outlineLevel="1">
      <c r="A63" s="1809" t="s">
        <v>48</v>
      </c>
      <c r="B63" s="1810"/>
      <c r="C63" s="1810"/>
      <c r="D63" s="1810"/>
      <c r="E63" s="1811"/>
      <c r="F63" s="1443">
        <f>F62*0.1</f>
        <v>3706000</v>
      </c>
      <c r="G63" s="1443">
        <f>G62*0.1</f>
        <v>3688000</v>
      </c>
      <c r="H63" s="1444"/>
      <c r="I63" s="630"/>
      <c r="K63" s="59"/>
    </row>
    <row r="64" spans="1:479" ht="18" collapsed="1" thickBot="1">
      <c r="A64" s="1812" t="s">
        <v>670</v>
      </c>
      <c r="B64" s="1813"/>
      <c r="C64" s="1813"/>
      <c r="D64" s="1813"/>
      <c r="E64" s="1814"/>
      <c r="F64" s="1445">
        <f>SUM(F62:F63)</f>
        <v>40766000</v>
      </c>
      <c r="G64" s="1445">
        <f>SUM(G62:G63)</f>
        <v>40568000</v>
      </c>
      <c r="H64" s="1446"/>
      <c r="K64" s="59"/>
    </row>
    <row r="65" spans="1:11" hidden="1" outlineLevel="1">
      <c r="A65" s="465">
        <v>1</v>
      </c>
      <c r="B65" s="1462" t="s">
        <v>666</v>
      </c>
      <c r="C65" s="1463" t="s">
        <v>458</v>
      </c>
      <c r="D65" s="1464">
        <v>100</v>
      </c>
      <c r="E65" s="1465">
        <v>4000</v>
      </c>
      <c r="F65" s="1466">
        <f>E65*D65</f>
        <v>400000</v>
      </c>
      <c r="G65" s="1784">
        <f>SUM(F65:F68)</f>
        <v>1060000</v>
      </c>
      <c r="H65" s="1787">
        <v>43255</v>
      </c>
      <c r="K65" s="59"/>
    </row>
    <row r="66" spans="1:11" hidden="1" outlineLevel="1">
      <c r="A66" s="465">
        <v>2</v>
      </c>
      <c r="B66" s="1467" t="s">
        <v>975</v>
      </c>
      <c r="C66" s="1468" t="s">
        <v>495</v>
      </c>
      <c r="D66" s="1469">
        <v>2</v>
      </c>
      <c r="E66" s="1470">
        <v>120000</v>
      </c>
      <c r="F66" s="1466">
        <f t="shared" ref="F66:F121" si="2">E66*D66</f>
        <v>240000</v>
      </c>
      <c r="G66" s="1784"/>
      <c r="H66" s="1787"/>
      <c r="K66" s="59"/>
    </row>
    <row r="67" spans="1:11" hidden="1" outlineLevel="1">
      <c r="A67" s="465">
        <v>3</v>
      </c>
      <c r="B67" s="1467" t="s">
        <v>976</v>
      </c>
      <c r="C67" s="1468" t="s">
        <v>470</v>
      </c>
      <c r="D67" s="1469">
        <v>1</v>
      </c>
      <c r="E67" s="1470">
        <v>200000</v>
      </c>
      <c r="F67" s="1466">
        <f t="shared" si="2"/>
        <v>200000</v>
      </c>
      <c r="G67" s="1784"/>
      <c r="H67" s="1787"/>
      <c r="K67" s="59"/>
    </row>
    <row r="68" spans="1:11" hidden="1" outlineLevel="1">
      <c r="A68" s="465">
        <v>4</v>
      </c>
      <c r="B68" s="1471" t="s">
        <v>478</v>
      </c>
      <c r="C68" s="1472" t="s">
        <v>467</v>
      </c>
      <c r="D68" s="1473">
        <v>1</v>
      </c>
      <c r="E68" s="1474">
        <v>220000</v>
      </c>
      <c r="F68" s="1475">
        <f t="shared" si="2"/>
        <v>220000</v>
      </c>
      <c r="G68" s="1785"/>
      <c r="H68" s="1788"/>
      <c r="K68" s="59"/>
    </row>
    <row r="69" spans="1:11" hidden="1" outlineLevel="1">
      <c r="A69" s="465">
        <v>5</v>
      </c>
      <c r="B69" s="1476" t="s">
        <v>1056</v>
      </c>
      <c r="C69" s="1477" t="s">
        <v>467</v>
      </c>
      <c r="D69" s="1478">
        <v>1</v>
      </c>
      <c r="E69" s="1479">
        <v>230000</v>
      </c>
      <c r="F69" s="1480">
        <f t="shared" si="2"/>
        <v>230000</v>
      </c>
      <c r="G69" s="1783">
        <f>SUM(F69:F72)</f>
        <v>3510000</v>
      </c>
      <c r="H69" s="1786">
        <v>43256</v>
      </c>
      <c r="K69" s="59"/>
    </row>
    <row r="70" spans="1:11" hidden="1" outlineLevel="1">
      <c r="A70" s="465">
        <v>6</v>
      </c>
      <c r="B70" s="1481" t="s">
        <v>746</v>
      </c>
      <c r="C70" s="1468" t="s">
        <v>737</v>
      </c>
      <c r="D70" s="1482">
        <v>2</v>
      </c>
      <c r="E70" s="1483">
        <v>40000</v>
      </c>
      <c r="F70" s="1484">
        <f t="shared" si="2"/>
        <v>80000</v>
      </c>
      <c r="G70" s="1784"/>
      <c r="H70" s="1787"/>
      <c r="K70" s="59"/>
    </row>
    <row r="71" spans="1:11" hidden="1" outlineLevel="1">
      <c r="A71" s="465">
        <v>7</v>
      </c>
      <c r="B71" s="1481" t="s">
        <v>978</v>
      </c>
      <c r="C71" s="1468" t="s">
        <v>467</v>
      </c>
      <c r="D71" s="1482">
        <v>2</v>
      </c>
      <c r="E71" s="1483">
        <v>1000000</v>
      </c>
      <c r="F71" s="1484">
        <f t="shared" si="2"/>
        <v>2000000</v>
      </c>
      <c r="G71" s="1784"/>
      <c r="H71" s="1787"/>
      <c r="K71" s="59"/>
    </row>
    <row r="72" spans="1:11" hidden="1" outlineLevel="1">
      <c r="A72" s="465">
        <v>8</v>
      </c>
      <c r="B72" s="1485" t="s">
        <v>517</v>
      </c>
      <c r="C72" s="1486" t="s">
        <v>477</v>
      </c>
      <c r="D72" s="1473">
        <v>2</v>
      </c>
      <c r="E72" s="1486">
        <v>600000</v>
      </c>
      <c r="F72" s="1475">
        <f t="shared" si="2"/>
        <v>1200000</v>
      </c>
      <c r="G72" s="1785"/>
      <c r="H72" s="1788"/>
      <c r="K72" s="59"/>
    </row>
    <row r="73" spans="1:11" hidden="1" outlineLevel="1">
      <c r="A73" s="465">
        <v>9</v>
      </c>
      <c r="B73" s="1487" t="s">
        <v>979</v>
      </c>
      <c r="C73" s="1488" t="s">
        <v>458</v>
      </c>
      <c r="D73" s="1489">
        <v>5</v>
      </c>
      <c r="E73" s="1488">
        <v>100000</v>
      </c>
      <c r="F73" s="1490">
        <f t="shared" si="2"/>
        <v>500000</v>
      </c>
      <c r="G73" s="1491">
        <f>SUM(F73)</f>
        <v>500000</v>
      </c>
      <c r="H73" s="1492">
        <v>43257</v>
      </c>
      <c r="K73" s="59"/>
    </row>
    <row r="74" spans="1:11" hidden="1" outlineLevel="1">
      <c r="A74" s="465">
        <v>10</v>
      </c>
      <c r="B74" s="1493" t="s">
        <v>666</v>
      </c>
      <c r="C74" s="1494" t="s">
        <v>458</v>
      </c>
      <c r="D74" s="1478">
        <v>200</v>
      </c>
      <c r="E74" s="1494">
        <v>4000</v>
      </c>
      <c r="F74" s="1480">
        <f t="shared" si="2"/>
        <v>800000</v>
      </c>
      <c r="G74" s="1783">
        <f>SUM(F74:F75)</f>
        <v>824000</v>
      </c>
      <c r="H74" s="1786">
        <v>43262</v>
      </c>
      <c r="K74" s="59"/>
    </row>
    <row r="75" spans="1:11" hidden="1" outlineLevel="1">
      <c r="A75" s="465">
        <v>11</v>
      </c>
      <c r="B75" s="1485" t="s">
        <v>1057</v>
      </c>
      <c r="C75" s="1486" t="s">
        <v>464</v>
      </c>
      <c r="D75" s="1473">
        <v>2</v>
      </c>
      <c r="E75" s="1486">
        <v>12000</v>
      </c>
      <c r="F75" s="1475">
        <f t="shared" si="2"/>
        <v>24000</v>
      </c>
      <c r="G75" s="1785"/>
      <c r="H75" s="1788"/>
      <c r="K75" s="59"/>
    </row>
    <row r="76" spans="1:11" hidden="1" outlineLevel="1">
      <c r="A76" s="465">
        <v>12</v>
      </c>
      <c r="B76" s="1493" t="s">
        <v>1058</v>
      </c>
      <c r="C76" s="1494" t="s">
        <v>485</v>
      </c>
      <c r="D76" s="1478">
        <v>1</v>
      </c>
      <c r="E76" s="1494">
        <v>450000</v>
      </c>
      <c r="F76" s="1480">
        <f t="shared" si="2"/>
        <v>450000</v>
      </c>
      <c r="G76" s="1783">
        <f>SUM(F76:F78)</f>
        <v>1445000</v>
      </c>
      <c r="H76" s="1786">
        <v>43263</v>
      </c>
      <c r="K76" s="59"/>
    </row>
    <row r="77" spans="1:11" hidden="1" outlineLevel="1">
      <c r="A77" s="465">
        <v>13</v>
      </c>
      <c r="B77" s="1495" t="s">
        <v>1059</v>
      </c>
      <c r="C77" s="1483" t="s">
        <v>485</v>
      </c>
      <c r="D77" s="1469">
        <v>1</v>
      </c>
      <c r="E77" s="1483">
        <v>875000</v>
      </c>
      <c r="F77" s="1484">
        <f t="shared" si="2"/>
        <v>875000</v>
      </c>
      <c r="G77" s="1784"/>
      <c r="H77" s="1787"/>
      <c r="K77" s="59"/>
    </row>
    <row r="78" spans="1:11" hidden="1" outlineLevel="1">
      <c r="A78" s="465">
        <v>14</v>
      </c>
      <c r="B78" s="1485" t="s">
        <v>1060</v>
      </c>
      <c r="C78" s="1486" t="s">
        <v>464</v>
      </c>
      <c r="D78" s="1473">
        <v>2</v>
      </c>
      <c r="E78" s="1486">
        <v>60000</v>
      </c>
      <c r="F78" s="1475">
        <f t="shared" si="2"/>
        <v>120000</v>
      </c>
      <c r="G78" s="1785"/>
      <c r="H78" s="1788"/>
      <c r="K78" s="59"/>
    </row>
    <row r="79" spans="1:11" hidden="1" outlineLevel="1">
      <c r="A79" s="465">
        <v>15</v>
      </c>
      <c r="B79" s="1493" t="s">
        <v>1061</v>
      </c>
      <c r="C79" s="1494" t="s">
        <v>458</v>
      </c>
      <c r="D79" s="1478">
        <v>15</v>
      </c>
      <c r="E79" s="1494">
        <v>130000</v>
      </c>
      <c r="F79" s="1480">
        <f t="shared" si="2"/>
        <v>1950000</v>
      </c>
      <c r="G79" s="1783">
        <f>SUM(F79:F84)</f>
        <v>2600000</v>
      </c>
      <c r="H79" s="1786">
        <v>43264</v>
      </c>
      <c r="K79" s="59"/>
    </row>
    <row r="80" spans="1:11" hidden="1" outlineLevel="1">
      <c r="A80" s="465">
        <v>16</v>
      </c>
      <c r="B80" s="1495" t="s">
        <v>1062</v>
      </c>
      <c r="C80" s="1483" t="s">
        <v>458</v>
      </c>
      <c r="D80" s="1469">
        <v>15</v>
      </c>
      <c r="E80" s="1483">
        <v>10000</v>
      </c>
      <c r="F80" s="1484">
        <f t="shared" si="2"/>
        <v>150000</v>
      </c>
      <c r="G80" s="1784"/>
      <c r="H80" s="1787"/>
      <c r="K80" s="59"/>
    </row>
    <row r="81" spans="1:11" hidden="1" outlineLevel="1">
      <c r="A81" s="465">
        <v>17</v>
      </c>
      <c r="B81" s="1495" t="s">
        <v>812</v>
      </c>
      <c r="C81" s="1483" t="s">
        <v>464</v>
      </c>
      <c r="D81" s="1469">
        <v>30</v>
      </c>
      <c r="E81" s="1483">
        <v>3000</v>
      </c>
      <c r="F81" s="1484">
        <f t="shared" si="2"/>
        <v>90000</v>
      </c>
      <c r="G81" s="1784"/>
      <c r="H81" s="1787"/>
      <c r="K81" s="59"/>
    </row>
    <row r="82" spans="1:11" hidden="1" outlineLevel="1">
      <c r="A82" s="465">
        <v>18</v>
      </c>
      <c r="B82" s="1495" t="s">
        <v>1063</v>
      </c>
      <c r="C82" s="1483" t="s">
        <v>467</v>
      </c>
      <c r="D82" s="1469">
        <v>1</v>
      </c>
      <c r="E82" s="1483">
        <v>110000</v>
      </c>
      <c r="F82" s="1484">
        <f t="shared" si="2"/>
        <v>110000</v>
      </c>
      <c r="G82" s="1784"/>
      <c r="H82" s="1787"/>
      <c r="K82" s="59"/>
    </row>
    <row r="83" spans="1:11" hidden="1" outlineLevel="1">
      <c r="A83" s="465">
        <v>19</v>
      </c>
      <c r="B83" s="1495" t="s">
        <v>1036</v>
      </c>
      <c r="C83" s="1483" t="s">
        <v>467</v>
      </c>
      <c r="D83" s="1469">
        <v>1</v>
      </c>
      <c r="E83" s="1483">
        <v>220000</v>
      </c>
      <c r="F83" s="1484">
        <f t="shared" si="2"/>
        <v>220000</v>
      </c>
      <c r="G83" s="1784"/>
      <c r="H83" s="1787"/>
      <c r="K83" s="59"/>
    </row>
    <row r="84" spans="1:11" hidden="1" outlineLevel="1">
      <c r="A84" s="465">
        <v>20</v>
      </c>
      <c r="B84" s="1485" t="s">
        <v>1064</v>
      </c>
      <c r="C84" s="1486" t="s">
        <v>464</v>
      </c>
      <c r="D84" s="1473">
        <v>4</v>
      </c>
      <c r="E84" s="1486">
        <v>20000</v>
      </c>
      <c r="F84" s="1475">
        <f t="shared" si="2"/>
        <v>80000</v>
      </c>
      <c r="G84" s="1785"/>
      <c r="H84" s="1788"/>
      <c r="K84" s="59"/>
    </row>
    <row r="85" spans="1:11" hidden="1" outlineLevel="1">
      <c r="A85" s="465">
        <v>21</v>
      </c>
      <c r="B85" s="1493" t="s">
        <v>1065</v>
      </c>
      <c r="C85" s="1494" t="s">
        <v>464</v>
      </c>
      <c r="D85" s="1478">
        <v>2</v>
      </c>
      <c r="E85" s="1494">
        <v>60000</v>
      </c>
      <c r="F85" s="1480">
        <f t="shared" si="2"/>
        <v>120000</v>
      </c>
      <c r="G85" s="1783">
        <f>SUM(F85:F89)</f>
        <v>1020000</v>
      </c>
      <c r="H85" s="1786">
        <v>43266</v>
      </c>
      <c r="K85" s="59"/>
    </row>
    <row r="86" spans="1:11" hidden="1" outlineLevel="1">
      <c r="A86" s="465">
        <v>22</v>
      </c>
      <c r="B86" s="1495" t="s">
        <v>1066</v>
      </c>
      <c r="C86" s="1483" t="s">
        <v>462</v>
      </c>
      <c r="D86" s="1469">
        <v>1</v>
      </c>
      <c r="E86" s="1483">
        <v>140000</v>
      </c>
      <c r="F86" s="1484">
        <f t="shared" si="2"/>
        <v>140000</v>
      </c>
      <c r="G86" s="1784"/>
      <c r="H86" s="1787"/>
      <c r="K86" s="59"/>
    </row>
    <row r="87" spans="1:11" hidden="1" outlineLevel="1">
      <c r="A87" s="465">
        <v>23</v>
      </c>
      <c r="B87" s="1495" t="s">
        <v>1061</v>
      </c>
      <c r="C87" s="1483" t="s">
        <v>458</v>
      </c>
      <c r="D87" s="1469">
        <v>5</v>
      </c>
      <c r="E87" s="1483">
        <v>130000</v>
      </c>
      <c r="F87" s="1484">
        <f t="shared" si="2"/>
        <v>650000</v>
      </c>
      <c r="G87" s="1784"/>
      <c r="H87" s="1787"/>
      <c r="K87" s="59"/>
    </row>
    <row r="88" spans="1:11" hidden="1" outlineLevel="1">
      <c r="A88" s="465">
        <v>24</v>
      </c>
      <c r="B88" s="1495" t="s">
        <v>1067</v>
      </c>
      <c r="C88" s="1483" t="s">
        <v>462</v>
      </c>
      <c r="D88" s="1469">
        <v>1</v>
      </c>
      <c r="E88" s="1483">
        <v>70000</v>
      </c>
      <c r="F88" s="1484">
        <f t="shared" si="2"/>
        <v>70000</v>
      </c>
      <c r="G88" s="1784"/>
      <c r="H88" s="1787"/>
      <c r="K88" s="59"/>
    </row>
    <row r="89" spans="1:11" hidden="1" outlineLevel="1">
      <c r="A89" s="465">
        <v>25</v>
      </c>
      <c r="B89" s="1485" t="s">
        <v>1068</v>
      </c>
      <c r="C89" s="1486" t="s">
        <v>737</v>
      </c>
      <c r="D89" s="1473">
        <v>1</v>
      </c>
      <c r="E89" s="1486">
        <v>40000</v>
      </c>
      <c r="F89" s="1475">
        <f t="shared" si="2"/>
        <v>40000</v>
      </c>
      <c r="G89" s="1785"/>
      <c r="H89" s="1788"/>
      <c r="K89" s="59"/>
    </row>
    <row r="90" spans="1:11" hidden="1" outlineLevel="1">
      <c r="A90" s="465">
        <v>26</v>
      </c>
      <c r="B90" s="1496" t="s">
        <v>1066</v>
      </c>
      <c r="C90" s="1497" t="s">
        <v>886</v>
      </c>
      <c r="D90" s="1498">
        <v>4</v>
      </c>
      <c r="E90" s="1497">
        <v>280000</v>
      </c>
      <c r="F90" s="1499">
        <f t="shared" si="2"/>
        <v>1120000</v>
      </c>
      <c r="G90" s="1500">
        <f>SUM(F90)</f>
        <v>1120000</v>
      </c>
      <c r="H90" s="1501">
        <v>43267</v>
      </c>
      <c r="K90" s="59"/>
    </row>
    <row r="91" spans="1:11" hidden="1" outlineLevel="1">
      <c r="A91" s="465">
        <v>27</v>
      </c>
      <c r="B91" s="1493" t="s">
        <v>1069</v>
      </c>
      <c r="C91" s="1494" t="s">
        <v>464</v>
      </c>
      <c r="D91" s="1478">
        <v>1</v>
      </c>
      <c r="E91" s="1494">
        <v>350000</v>
      </c>
      <c r="F91" s="1480">
        <f t="shared" si="2"/>
        <v>350000</v>
      </c>
      <c r="G91" s="1783">
        <f>SUM(F91:F93)</f>
        <v>1550000</v>
      </c>
      <c r="H91" s="1786">
        <v>43267</v>
      </c>
      <c r="K91" s="59"/>
    </row>
    <row r="92" spans="1:11" hidden="1" outlineLevel="1">
      <c r="A92" s="465">
        <v>28</v>
      </c>
      <c r="B92" s="1495" t="s">
        <v>1070</v>
      </c>
      <c r="C92" s="1483" t="s">
        <v>464</v>
      </c>
      <c r="D92" s="1469">
        <v>5</v>
      </c>
      <c r="E92" s="1483">
        <v>40000</v>
      </c>
      <c r="F92" s="1484">
        <f t="shared" si="2"/>
        <v>200000</v>
      </c>
      <c r="G92" s="1784"/>
      <c r="H92" s="1787"/>
      <c r="K92" s="59"/>
    </row>
    <row r="93" spans="1:11" hidden="1" outlineLevel="1">
      <c r="A93" s="465">
        <v>29</v>
      </c>
      <c r="B93" s="1485" t="s">
        <v>1071</v>
      </c>
      <c r="C93" s="1486" t="s">
        <v>470</v>
      </c>
      <c r="D93" s="1473">
        <v>1</v>
      </c>
      <c r="E93" s="1486">
        <v>1000000</v>
      </c>
      <c r="F93" s="1499">
        <f t="shared" si="2"/>
        <v>1000000</v>
      </c>
      <c r="G93" s="1785"/>
      <c r="H93" s="1788"/>
      <c r="K93" s="59"/>
    </row>
    <row r="94" spans="1:11" hidden="1" outlineLevel="1">
      <c r="A94" s="465">
        <v>30</v>
      </c>
      <c r="B94" s="1502" t="s">
        <v>509</v>
      </c>
      <c r="C94" s="1494" t="s">
        <v>470</v>
      </c>
      <c r="D94" s="1478">
        <v>10</v>
      </c>
      <c r="E94" s="1494">
        <v>3000000</v>
      </c>
      <c r="F94" s="1480">
        <f t="shared" si="2"/>
        <v>30000000</v>
      </c>
      <c r="G94" s="1783">
        <f>SUM(F94:F95)</f>
        <v>30080000</v>
      </c>
      <c r="H94" s="1786">
        <v>43269</v>
      </c>
      <c r="K94" s="59"/>
    </row>
    <row r="95" spans="1:11" hidden="1" outlineLevel="1">
      <c r="A95" s="465">
        <v>31</v>
      </c>
      <c r="B95" s="1485" t="s">
        <v>480</v>
      </c>
      <c r="C95" s="1486" t="s">
        <v>464</v>
      </c>
      <c r="D95" s="1473">
        <v>2</v>
      </c>
      <c r="E95" s="1486">
        <v>40000</v>
      </c>
      <c r="F95" s="1499">
        <f t="shared" si="2"/>
        <v>80000</v>
      </c>
      <c r="G95" s="1785"/>
      <c r="H95" s="1788"/>
      <c r="K95" s="59"/>
    </row>
    <row r="96" spans="1:11" hidden="1" outlineLevel="1">
      <c r="A96" s="465">
        <v>32</v>
      </c>
      <c r="B96" s="1493" t="s">
        <v>1072</v>
      </c>
      <c r="C96" s="1494" t="s">
        <v>485</v>
      </c>
      <c r="D96" s="1478">
        <v>1</v>
      </c>
      <c r="E96" s="1494">
        <v>480000</v>
      </c>
      <c r="F96" s="1480">
        <f t="shared" si="2"/>
        <v>480000</v>
      </c>
      <c r="G96" s="1783">
        <f>SUM(F96:F100)</f>
        <v>4030000</v>
      </c>
      <c r="H96" s="1786">
        <v>43271</v>
      </c>
      <c r="K96" s="59"/>
    </row>
    <row r="97" spans="1:11" hidden="1" outlineLevel="1">
      <c r="A97" s="465">
        <v>33</v>
      </c>
      <c r="B97" s="1495" t="s">
        <v>1061</v>
      </c>
      <c r="C97" s="1483" t="s">
        <v>458</v>
      </c>
      <c r="D97" s="1469">
        <v>15</v>
      </c>
      <c r="E97" s="1483">
        <v>130000</v>
      </c>
      <c r="F97" s="1466">
        <f t="shared" si="2"/>
        <v>1950000</v>
      </c>
      <c r="G97" s="1784"/>
      <c r="H97" s="1787"/>
      <c r="K97" s="59"/>
    </row>
    <row r="98" spans="1:11" hidden="1" outlineLevel="1">
      <c r="A98" s="465">
        <v>34</v>
      </c>
      <c r="B98" s="1495" t="s">
        <v>1062</v>
      </c>
      <c r="C98" s="1483" t="s">
        <v>458</v>
      </c>
      <c r="D98" s="1469">
        <v>15</v>
      </c>
      <c r="E98" s="1483">
        <v>10000</v>
      </c>
      <c r="F98" s="1484">
        <f t="shared" si="2"/>
        <v>150000</v>
      </c>
      <c r="G98" s="1784"/>
      <c r="H98" s="1787"/>
      <c r="K98" s="59"/>
    </row>
    <row r="99" spans="1:11" hidden="1" outlineLevel="1">
      <c r="A99" s="465">
        <v>35</v>
      </c>
      <c r="B99" s="1495" t="s">
        <v>1073</v>
      </c>
      <c r="C99" s="1483" t="s">
        <v>562</v>
      </c>
      <c r="D99" s="1469">
        <v>50</v>
      </c>
      <c r="E99" s="1483">
        <v>5000</v>
      </c>
      <c r="F99" s="1484">
        <f t="shared" si="2"/>
        <v>250000</v>
      </c>
      <c r="G99" s="1784"/>
      <c r="H99" s="1787"/>
    </row>
    <row r="100" spans="1:11" hidden="1" outlineLevel="1">
      <c r="A100" s="465">
        <v>36</v>
      </c>
      <c r="B100" s="1485" t="s">
        <v>517</v>
      </c>
      <c r="C100" s="1486" t="s">
        <v>477</v>
      </c>
      <c r="D100" s="1473">
        <v>2</v>
      </c>
      <c r="E100" s="1486">
        <v>600000</v>
      </c>
      <c r="F100" s="1475">
        <f t="shared" si="2"/>
        <v>1200000</v>
      </c>
      <c r="G100" s="1785"/>
      <c r="H100" s="1788"/>
    </row>
    <row r="101" spans="1:11" hidden="1" outlineLevel="1">
      <c r="A101" s="465">
        <v>37</v>
      </c>
      <c r="B101" s="1487" t="s">
        <v>1074</v>
      </c>
      <c r="C101" s="1488" t="s">
        <v>477</v>
      </c>
      <c r="D101" s="1489">
        <v>2</v>
      </c>
      <c r="E101" s="1488">
        <v>1000000</v>
      </c>
      <c r="F101" s="1490">
        <f t="shared" si="2"/>
        <v>2000000</v>
      </c>
      <c r="G101" s="1491">
        <f>SUM(F101)</f>
        <v>2000000</v>
      </c>
      <c r="H101" s="1492">
        <v>43272</v>
      </c>
    </row>
    <row r="102" spans="1:11" hidden="1" outlineLevel="1">
      <c r="A102" s="465">
        <v>38</v>
      </c>
      <c r="B102" s="1493" t="s">
        <v>1075</v>
      </c>
      <c r="C102" s="1494" t="s">
        <v>464</v>
      </c>
      <c r="D102" s="1478">
        <v>50</v>
      </c>
      <c r="E102" s="1494">
        <v>110000</v>
      </c>
      <c r="F102" s="1480">
        <f t="shared" si="2"/>
        <v>5500000</v>
      </c>
      <c r="G102" s="1783">
        <f>SUM(F102:F103)</f>
        <v>6250000</v>
      </c>
      <c r="H102" s="1786">
        <v>43273</v>
      </c>
    </row>
    <row r="103" spans="1:11" hidden="1" outlineLevel="1">
      <c r="A103" s="465">
        <v>39</v>
      </c>
      <c r="B103" s="1485" t="s">
        <v>1076</v>
      </c>
      <c r="C103" s="1486" t="s">
        <v>464</v>
      </c>
      <c r="D103" s="1473">
        <v>1</v>
      </c>
      <c r="E103" s="1486">
        <v>750000</v>
      </c>
      <c r="F103" s="1475">
        <f t="shared" si="2"/>
        <v>750000</v>
      </c>
      <c r="G103" s="1785"/>
      <c r="H103" s="1788"/>
    </row>
    <row r="104" spans="1:11" hidden="1" outlineLevel="1">
      <c r="A104" s="465">
        <v>40</v>
      </c>
      <c r="B104" s="1487" t="s">
        <v>1077</v>
      </c>
      <c r="C104" s="1488" t="s">
        <v>470</v>
      </c>
      <c r="D104" s="1489">
        <v>2</v>
      </c>
      <c r="E104" s="1488">
        <v>600000</v>
      </c>
      <c r="F104" s="1490">
        <f t="shared" si="2"/>
        <v>1200000</v>
      </c>
      <c r="G104" s="1491">
        <f>SUM(F104)</f>
        <v>1200000</v>
      </c>
      <c r="H104" s="1492">
        <v>43274</v>
      </c>
    </row>
    <row r="105" spans="1:11" hidden="1" outlineLevel="1">
      <c r="A105" s="465">
        <v>41</v>
      </c>
      <c r="B105" s="1487" t="s">
        <v>509</v>
      </c>
      <c r="C105" s="1488" t="s">
        <v>470</v>
      </c>
      <c r="D105" s="1489">
        <v>10</v>
      </c>
      <c r="E105" s="1488">
        <v>3000000</v>
      </c>
      <c r="F105" s="1490">
        <f t="shared" si="2"/>
        <v>30000000</v>
      </c>
      <c r="G105" s="1491">
        <f>SUM(F105)</f>
        <v>30000000</v>
      </c>
      <c r="H105" s="1492">
        <v>43276</v>
      </c>
    </row>
    <row r="106" spans="1:11" hidden="1" outlineLevel="1">
      <c r="A106" s="465">
        <v>42</v>
      </c>
      <c r="B106" s="1493" t="s">
        <v>666</v>
      </c>
      <c r="C106" s="1494" t="s">
        <v>458</v>
      </c>
      <c r="D106" s="1478">
        <v>100</v>
      </c>
      <c r="E106" s="1494">
        <v>4000</v>
      </c>
      <c r="F106" s="1480">
        <f t="shared" si="2"/>
        <v>400000</v>
      </c>
      <c r="G106" s="1783">
        <f>SUM(F106:F110)</f>
        <v>2080000</v>
      </c>
      <c r="H106" s="1786">
        <v>43277</v>
      </c>
    </row>
    <row r="107" spans="1:11" hidden="1" outlineLevel="1">
      <c r="A107" s="465">
        <v>43</v>
      </c>
      <c r="B107" s="1495" t="s">
        <v>812</v>
      </c>
      <c r="C107" s="1483" t="s">
        <v>512</v>
      </c>
      <c r="D107" s="1469">
        <v>30</v>
      </c>
      <c r="E107" s="1483">
        <v>3000</v>
      </c>
      <c r="F107" s="1484">
        <f t="shared" si="2"/>
        <v>90000</v>
      </c>
      <c r="G107" s="1784"/>
      <c r="H107" s="1787"/>
    </row>
    <row r="108" spans="1:11" hidden="1" outlineLevel="1">
      <c r="A108" s="465">
        <v>44</v>
      </c>
      <c r="B108" s="1495" t="s">
        <v>1078</v>
      </c>
      <c r="C108" s="1483" t="s">
        <v>740</v>
      </c>
      <c r="D108" s="1469">
        <v>1</v>
      </c>
      <c r="E108" s="1483">
        <v>140000</v>
      </c>
      <c r="F108" s="1484">
        <f t="shared" si="2"/>
        <v>140000</v>
      </c>
      <c r="G108" s="1784"/>
      <c r="H108" s="1787"/>
    </row>
    <row r="109" spans="1:11" hidden="1" outlineLevel="1">
      <c r="A109" s="465">
        <v>45</v>
      </c>
      <c r="B109" s="1495" t="s">
        <v>1019</v>
      </c>
      <c r="C109" s="1483" t="s">
        <v>458</v>
      </c>
      <c r="D109" s="1469">
        <v>15</v>
      </c>
      <c r="E109" s="1483">
        <v>10000</v>
      </c>
      <c r="F109" s="1484">
        <f t="shared" si="2"/>
        <v>150000</v>
      </c>
      <c r="G109" s="1784"/>
      <c r="H109" s="1787"/>
    </row>
    <row r="110" spans="1:11" hidden="1" outlineLevel="1">
      <c r="A110" s="465">
        <v>46</v>
      </c>
      <c r="B110" s="1485" t="s">
        <v>1061</v>
      </c>
      <c r="C110" s="1486" t="s">
        <v>458</v>
      </c>
      <c r="D110" s="1473">
        <v>10</v>
      </c>
      <c r="E110" s="1486">
        <v>130000</v>
      </c>
      <c r="F110" s="1475">
        <f t="shared" si="2"/>
        <v>1300000</v>
      </c>
      <c r="G110" s="1785"/>
      <c r="H110" s="1788"/>
    </row>
    <row r="111" spans="1:11" hidden="1" outlineLevel="1">
      <c r="A111" s="465">
        <v>47</v>
      </c>
      <c r="B111" s="1493" t="s">
        <v>1079</v>
      </c>
      <c r="C111" s="1494" t="s">
        <v>464</v>
      </c>
      <c r="D111" s="1478">
        <v>4</v>
      </c>
      <c r="E111" s="1494">
        <v>400000</v>
      </c>
      <c r="F111" s="1480">
        <f t="shared" si="2"/>
        <v>1600000</v>
      </c>
      <c r="G111" s="1783">
        <f>SUM(F111:F112)</f>
        <v>4235000</v>
      </c>
      <c r="H111" s="1786">
        <v>43278</v>
      </c>
    </row>
    <row r="112" spans="1:11" hidden="1" outlineLevel="1">
      <c r="A112" s="465">
        <v>48</v>
      </c>
      <c r="B112" s="1485" t="s">
        <v>1080</v>
      </c>
      <c r="C112" s="1486" t="s">
        <v>464</v>
      </c>
      <c r="D112" s="1473">
        <v>17</v>
      </c>
      <c r="E112" s="1486">
        <v>155000</v>
      </c>
      <c r="F112" s="1475">
        <f t="shared" si="2"/>
        <v>2635000</v>
      </c>
      <c r="G112" s="1785"/>
      <c r="H112" s="1788"/>
    </row>
    <row r="113" spans="1:8" hidden="1" outlineLevel="1">
      <c r="A113" s="465">
        <v>49</v>
      </c>
      <c r="B113" s="1503" t="s">
        <v>1081</v>
      </c>
      <c r="C113" s="1504" t="s">
        <v>464</v>
      </c>
      <c r="D113" s="1464">
        <v>20</v>
      </c>
      <c r="E113" s="1504">
        <v>130000</v>
      </c>
      <c r="F113" s="1466">
        <f t="shared" si="2"/>
        <v>2600000</v>
      </c>
      <c r="G113" s="1783">
        <f>SUM(F113:F121)</f>
        <v>6950000</v>
      </c>
      <c r="H113" s="1786">
        <v>43281</v>
      </c>
    </row>
    <row r="114" spans="1:8" hidden="1" outlineLevel="1">
      <c r="A114" s="465">
        <v>50</v>
      </c>
      <c r="B114" s="1495" t="s">
        <v>1082</v>
      </c>
      <c r="C114" s="1483" t="s">
        <v>467</v>
      </c>
      <c r="D114" s="1469">
        <v>6</v>
      </c>
      <c r="E114" s="1483">
        <v>65000</v>
      </c>
      <c r="F114" s="1484">
        <f t="shared" si="2"/>
        <v>390000</v>
      </c>
      <c r="G114" s="1784"/>
      <c r="H114" s="1787"/>
    </row>
    <row r="115" spans="1:8" hidden="1" outlineLevel="1">
      <c r="A115" s="465">
        <v>51</v>
      </c>
      <c r="B115" s="1495" t="s">
        <v>1083</v>
      </c>
      <c r="C115" s="1483" t="s">
        <v>464</v>
      </c>
      <c r="D115" s="1469">
        <v>20</v>
      </c>
      <c r="E115" s="1483">
        <v>6000</v>
      </c>
      <c r="F115" s="1484">
        <f t="shared" si="2"/>
        <v>120000</v>
      </c>
      <c r="G115" s="1784"/>
      <c r="H115" s="1787"/>
    </row>
    <row r="116" spans="1:8" hidden="1" outlineLevel="1">
      <c r="A116" s="465">
        <v>52</v>
      </c>
      <c r="B116" s="1495" t="s">
        <v>502</v>
      </c>
      <c r="C116" s="1483" t="s">
        <v>485</v>
      </c>
      <c r="D116" s="1469">
        <v>1</v>
      </c>
      <c r="E116" s="1483">
        <v>1320000</v>
      </c>
      <c r="F116" s="1484">
        <f t="shared" si="2"/>
        <v>1320000</v>
      </c>
      <c r="G116" s="1784"/>
      <c r="H116" s="1787"/>
    </row>
    <row r="117" spans="1:8" hidden="1" outlineLevel="1">
      <c r="A117" s="465">
        <v>53</v>
      </c>
      <c r="B117" s="1495" t="s">
        <v>1084</v>
      </c>
      <c r="C117" s="1483" t="s">
        <v>495</v>
      </c>
      <c r="D117" s="1469">
        <v>1</v>
      </c>
      <c r="E117" s="1483">
        <v>150000</v>
      </c>
      <c r="F117" s="1484">
        <f t="shared" si="2"/>
        <v>150000</v>
      </c>
      <c r="G117" s="1784"/>
      <c r="H117" s="1787"/>
    </row>
    <row r="118" spans="1:8" hidden="1" outlineLevel="1">
      <c r="A118" s="465">
        <v>54</v>
      </c>
      <c r="B118" s="1495" t="s">
        <v>779</v>
      </c>
      <c r="C118" s="1483" t="s">
        <v>495</v>
      </c>
      <c r="D118" s="1469">
        <v>2</v>
      </c>
      <c r="E118" s="1483">
        <v>85000</v>
      </c>
      <c r="F118" s="1484">
        <f t="shared" si="2"/>
        <v>170000</v>
      </c>
      <c r="G118" s="1784"/>
      <c r="H118" s="1787"/>
    </row>
    <row r="119" spans="1:8" hidden="1" outlineLevel="1">
      <c r="A119" s="465">
        <v>55</v>
      </c>
      <c r="B119" s="1495" t="s">
        <v>1062</v>
      </c>
      <c r="C119" s="1483" t="s">
        <v>458</v>
      </c>
      <c r="D119" s="1469">
        <v>10</v>
      </c>
      <c r="E119" s="1483">
        <v>10000</v>
      </c>
      <c r="F119" s="1484">
        <f t="shared" si="2"/>
        <v>100000</v>
      </c>
      <c r="G119" s="1784"/>
      <c r="H119" s="1787"/>
    </row>
    <row r="120" spans="1:8" hidden="1" outlineLevel="1">
      <c r="A120" s="465">
        <v>56</v>
      </c>
      <c r="B120" s="1495" t="s">
        <v>1061</v>
      </c>
      <c r="C120" s="1483" t="s">
        <v>458</v>
      </c>
      <c r="D120" s="1469">
        <v>10</v>
      </c>
      <c r="E120" s="1483">
        <v>130000</v>
      </c>
      <c r="F120" s="1484">
        <f t="shared" si="2"/>
        <v>1300000</v>
      </c>
      <c r="G120" s="1784"/>
      <c r="H120" s="1787"/>
    </row>
    <row r="121" spans="1:8" hidden="1" outlineLevel="1">
      <c r="A121" s="465">
        <v>57</v>
      </c>
      <c r="B121" s="1485" t="s">
        <v>1085</v>
      </c>
      <c r="C121" s="1486" t="s">
        <v>464</v>
      </c>
      <c r="D121" s="1473">
        <v>10</v>
      </c>
      <c r="E121" s="1486">
        <v>80000</v>
      </c>
      <c r="F121" s="1475">
        <f t="shared" si="2"/>
        <v>800000</v>
      </c>
      <c r="G121" s="1785"/>
      <c r="H121" s="1788"/>
    </row>
    <row r="122" spans="1:8" hidden="1" outlineLevel="1">
      <c r="A122" s="465"/>
      <c r="B122" s="1503"/>
      <c r="C122" s="1504"/>
      <c r="D122" s="1464"/>
      <c r="E122" s="1504"/>
      <c r="F122" s="1466"/>
      <c r="G122" s="1505"/>
      <c r="H122" s="1506"/>
    </row>
    <row r="123" spans="1:8" ht="18" hidden="1" outlineLevel="1" thickBot="1">
      <c r="A123" s="1507"/>
      <c r="B123" s="1245"/>
      <c r="C123" s="1246"/>
      <c r="D123" s="1247"/>
      <c r="E123" s="1246"/>
      <c r="F123" s="1508"/>
      <c r="G123" s="1509"/>
      <c r="H123" s="1510"/>
    </row>
    <row r="124" spans="1:8" hidden="1" outlineLevel="1">
      <c r="A124" s="1759" t="s">
        <v>456</v>
      </c>
      <c r="B124" s="1760"/>
      <c r="C124" s="1760"/>
      <c r="D124" s="1760"/>
      <c r="E124" s="1761"/>
      <c r="F124" s="1511">
        <f>SUM(F65:F123)</f>
        <v>100454000</v>
      </c>
      <c r="G124" s="1511">
        <f>SUM(G65:G123)</f>
        <v>100454000</v>
      </c>
      <c r="H124" s="1512"/>
    </row>
    <row r="125" spans="1:8" hidden="1" outlineLevel="1">
      <c r="A125" s="1762" t="s">
        <v>48</v>
      </c>
      <c r="B125" s="1763"/>
      <c r="C125" s="1763"/>
      <c r="D125" s="1763"/>
      <c r="E125" s="1764"/>
      <c r="F125" s="1514">
        <f>F124*0.1</f>
        <v>10045400</v>
      </c>
      <c r="G125" s="1514">
        <f>G124*0.1</f>
        <v>10045400</v>
      </c>
      <c r="H125" s="1515"/>
    </row>
    <row r="126" spans="1:8" ht="18" collapsed="1" thickBot="1">
      <c r="A126" s="1765" t="s">
        <v>1098</v>
      </c>
      <c r="B126" s="1766"/>
      <c r="C126" s="1766"/>
      <c r="D126" s="1766"/>
      <c r="E126" s="1767"/>
      <c r="F126" s="1516">
        <f>SUM(F124:F125)</f>
        <v>110499400</v>
      </c>
      <c r="G126" s="1516">
        <f>SUM(G124:G125)</f>
        <v>110499400</v>
      </c>
      <c r="H126" s="1517"/>
    </row>
    <row r="127" spans="1:8" hidden="1" outlineLevel="1">
      <c r="A127" s="465">
        <v>1</v>
      </c>
      <c r="B127" s="1568" t="s">
        <v>666</v>
      </c>
      <c r="C127" s="1569" t="s">
        <v>458</v>
      </c>
      <c r="D127" s="1570">
        <v>200</v>
      </c>
      <c r="E127" s="1571">
        <v>4000</v>
      </c>
      <c r="F127" s="1466">
        <f t="shared" ref="F127:F157" si="3">SUM(E127*D127)</f>
        <v>800000</v>
      </c>
      <c r="G127" s="1784">
        <f>SUM(F127:F134)</f>
        <v>35085000</v>
      </c>
      <c r="H127" s="1787" t="s">
        <v>1106</v>
      </c>
    </row>
    <row r="128" spans="1:8" hidden="1" outlineLevel="1">
      <c r="A128" s="465">
        <v>2</v>
      </c>
      <c r="B128" s="1572" t="s">
        <v>1107</v>
      </c>
      <c r="C128" s="1573" t="s">
        <v>464</v>
      </c>
      <c r="D128" s="1574">
        <v>20</v>
      </c>
      <c r="E128" s="1575">
        <v>20000</v>
      </c>
      <c r="F128" s="1466">
        <f t="shared" si="3"/>
        <v>400000</v>
      </c>
      <c r="G128" s="1784"/>
      <c r="H128" s="1787"/>
    </row>
    <row r="129" spans="1:8" hidden="1" outlineLevel="1">
      <c r="A129" s="465">
        <v>3</v>
      </c>
      <c r="B129" s="1572" t="s">
        <v>1108</v>
      </c>
      <c r="C129" s="1573" t="s">
        <v>467</v>
      </c>
      <c r="D129" s="1574">
        <v>2</v>
      </c>
      <c r="E129" s="1575">
        <v>450000</v>
      </c>
      <c r="F129" s="1466">
        <f t="shared" si="3"/>
        <v>900000</v>
      </c>
      <c r="G129" s="1784"/>
      <c r="H129" s="1787"/>
    </row>
    <row r="130" spans="1:8" hidden="1" outlineLevel="1">
      <c r="A130" s="465">
        <v>4</v>
      </c>
      <c r="B130" s="1572" t="s">
        <v>1109</v>
      </c>
      <c r="C130" s="1573" t="s">
        <v>470</v>
      </c>
      <c r="D130" s="1574">
        <v>1</v>
      </c>
      <c r="E130" s="1575">
        <v>600000</v>
      </c>
      <c r="F130" s="1466">
        <f t="shared" si="3"/>
        <v>600000</v>
      </c>
      <c r="G130" s="1784"/>
      <c r="H130" s="1787"/>
    </row>
    <row r="131" spans="1:8" hidden="1" outlineLevel="1">
      <c r="A131" s="465">
        <v>5</v>
      </c>
      <c r="B131" s="1572" t="s">
        <v>1110</v>
      </c>
      <c r="C131" s="1573" t="s">
        <v>464</v>
      </c>
      <c r="D131" s="1574">
        <v>1</v>
      </c>
      <c r="E131" s="1575">
        <v>350000</v>
      </c>
      <c r="F131" s="1466">
        <f t="shared" si="3"/>
        <v>350000</v>
      </c>
      <c r="G131" s="1784"/>
      <c r="H131" s="1787"/>
    </row>
    <row r="132" spans="1:8" hidden="1" outlineLevel="1">
      <c r="A132" s="465">
        <v>6</v>
      </c>
      <c r="B132" s="1576" t="s">
        <v>1111</v>
      </c>
      <c r="C132" s="1577" t="s">
        <v>464</v>
      </c>
      <c r="D132" s="1578">
        <v>1</v>
      </c>
      <c r="E132" s="1579">
        <v>235000</v>
      </c>
      <c r="F132" s="1466">
        <f t="shared" si="3"/>
        <v>235000</v>
      </c>
      <c r="G132" s="1784"/>
      <c r="H132" s="1787"/>
    </row>
    <row r="133" spans="1:8" hidden="1" outlineLevel="1">
      <c r="A133" s="465">
        <v>7</v>
      </c>
      <c r="B133" s="1576" t="s">
        <v>1112</v>
      </c>
      <c r="C133" s="1577" t="s">
        <v>1113</v>
      </c>
      <c r="D133" s="1578">
        <v>10</v>
      </c>
      <c r="E133" s="1579">
        <v>3000000</v>
      </c>
      <c r="F133" s="1466">
        <f t="shared" si="3"/>
        <v>30000000</v>
      </c>
      <c r="G133" s="1784"/>
      <c r="H133" s="1787"/>
    </row>
    <row r="134" spans="1:8" hidden="1" outlineLevel="1">
      <c r="A134" s="465">
        <v>8</v>
      </c>
      <c r="B134" s="1580" t="s">
        <v>1114</v>
      </c>
      <c r="C134" s="1581" t="s">
        <v>464</v>
      </c>
      <c r="D134" s="1582">
        <v>10</v>
      </c>
      <c r="E134" s="1581">
        <v>180000</v>
      </c>
      <c r="F134" s="1475">
        <f t="shared" si="3"/>
        <v>1800000</v>
      </c>
      <c r="G134" s="1785"/>
      <c r="H134" s="1788"/>
    </row>
    <row r="135" spans="1:8" hidden="1" outlineLevel="1">
      <c r="A135" s="465">
        <v>9</v>
      </c>
      <c r="B135" s="1583" t="s">
        <v>518</v>
      </c>
      <c r="C135" s="1584" t="s">
        <v>464</v>
      </c>
      <c r="D135" s="1585">
        <v>20</v>
      </c>
      <c r="E135" s="1584">
        <v>120000</v>
      </c>
      <c r="F135" s="1490">
        <f t="shared" si="3"/>
        <v>2400000</v>
      </c>
      <c r="G135" s="1491">
        <f>SUM(F135)</f>
        <v>2400000</v>
      </c>
      <c r="H135" s="1492" t="s">
        <v>1115</v>
      </c>
    </row>
    <row r="136" spans="1:8" hidden="1" outlineLevel="1">
      <c r="A136" s="465">
        <v>10</v>
      </c>
      <c r="B136" s="1586" t="s">
        <v>1116</v>
      </c>
      <c r="C136" s="1587" t="s">
        <v>512</v>
      </c>
      <c r="D136" s="1588">
        <v>2</v>
      </c>
      <c r="E136" s="1587">
        <v>120000</v>
      </c>
      <c r="F136" s="1480">
        <f t="shared" si="3"/>
        <v>240000</v>
      </c>
      <c r="G136" s="1783">
        <f>SUM(F136:F137)</f>
        <v>390000</v>
      </c>
      <c r="H136" s="1786" t="s">
        <v>1117</v>
      </c>
    </row>
    <row r="137" spans="1:8" hidden="1" outlineLevel="1">
      <c r="A137" s="465">
        <v>11</v>
      </c>
      <c r="B137" s="1580" t="s">
        <v>1118</v>
      </c>
      <c r="C137" s="1581" t="s">
        <v>512</v>
      </c>
      <c r="D137" s="1582">
        <v>1</v>
      </c>
      <c r="E137" s="1581">
        <v>150000</v>
      </c>
      <c r="F137" s="1475">
        <f t="shared" si="3"/>
        <v>150000</v>
      </c>
      <c r="G137" s="1785"/>
      <c r="H137" s="1788"/>
    </row>
    <row r="138" spans="1:8" hidden="1" outlineLevel="1">
      <c r="A138" s="465">
        <v>12</v>
      </c>
      <c r="B138" s="1586" t="s">
        <v>1119</v>
      </c>
      <c r="C138" s="1587" t="s">
        <v>464</v>
      </c>
      <c r="D138" s="1588">
        <v>10</v>
      </c>
      <c r="E138" s="1587">
        <v>80000</v>
      </c>
      <c r="F138" s="1480">
        <f t="shared" si="3"/>
        <v>800000</v>
      </c>
      <c r="G138" s="1783">
        <f>SUM(F138:F141)</f>
        <v>2330000</v>
      </c>
      <c r="H138" s="1786" t="s">
        <v>1117</v>
      </c>
    </row>
    <row r="139" spans="1:8" hidden="1" outlineLevel="1">
      <c r="A139" s="465">
        <v>13</v>
      </c>
      <c r="B139" s="1589" t="s">
        <v>1062</v>
      </c>
      <c r="C139" s="1579" t="s">
        <v>458</v>
      </c>
      <c r="D139" s="1574">
        <v>10</v>
      </c>
      <c r="E139" s="1579">
        <v>10000</v>
      </c>
      <c r="F139" s="1484">
        <f t="shared" si="3"/>
        <v>100000</v>
      </c>
      <c r="G139" s="1784"/>
      <c r="H139" s="1787"/>
    </row>
    <row r="140" spans="1:8" hidden="1" outlineLevel="1">
      <c r="A140" s="465">
        <v>14</v>
      </c>
      <c r="B140" s="1589" t="s">
        <v>1061</v>
      </c>
      <c r="C140" s="1579" t="s">
        <v>458</v>
      </c>
      <c r="D140" s="1574">
        <v>10</v>
      </c>
      <c r="E140" s="1579">
        <v>130000</v>
      </c>
      <c r="F140" s="1484">
        <f t="shared" si="3"/>
        <v>1300000</v>
      </c>
      <c r="G140" s="1784"/>
      <c r="H140" s="1787"/>
    </row>
    <row r="141" spans="1:8" hidden="1" outlineLevel="1">
      <c r="A141" s="465">
        <v>15</v>
      </c>
      <c r="B141" s="1580" t="s">
        <v>525</v>
      </c>
      <c r="C141" s="1581" t="s">
        <v>467</v>
      </c>
      <c r="D141" s="1582">
        <v>1</v>
      </c>
      <c r="E141" s="1581">
        <v>130000</v>
      </c>
      <c r="F141" s="1475">
        <f t="shared" si="3"/>
        <v>130000</v>
      </c>
      <c r="G141" s="1785"/>
      <c r="H141" s="1788"/>
    </row>
    <row r="142" spans="1:8" hidden="1" outlineLevel="1">
      <c r="A142" s="465">
        <v>16</v>
      </c>
      <c r="B142" s="1590" t="s">
        <v>1120</v>
      </c>
      <c r="C142" s="1591" t="s">
        <v>562</v>
      </c>
      <c r="D142" s="1570">
        <v>20</v>
      </c>
      <c r="E142" s="1591">
        <v>500000</v>
      </c>
      <c r="F142" s="1466">
        <f t="shared" si="3"/>
        <v>10000000</v>
      </c>
      <c r="G142" s="1783">
        <f>SUM(F142:F145)</f>
        <v>10839000</v>
      </c>
      <c r="H142" s="1786" t="s">
        <v>1121</v>
      </c>
    </row>
    <row r="143" spans="1:8" hidden="1" outlineLevel="1">
      <c r="A143" s="465">
        <v>17</v>
      </c>
      <c r="B143" s="1589" t="s">
        <v>1122</v>
      </c>
      <c r="C143" s="1579" t="s">
        <v>464</v>
      </c>
      <c r="D143" s="1574">
        <v>2</v>
      </c>
      <c r="E143" s="1579">
        <v>12000</v>
      </c>
      <c r="F143" s="1484">
        <f t="shared" si="3"/>
        <v>24000</v>
      </c>
      <c r="G143" s="1784"/>
      <c r="H143" s="1787"/>
    </row>
    <row r="144" spans="1:8" hidden="1" outlineLevel="1">
      <c r="A144" s="465">
        <v>18</v>
      </c>
      <c r="B144" s="1589" t="s">
        <v>1123</v>
      </c>
      <c r="C144" s="1579" t="s">
        <v>467</v>
      </c>
      <c r="D144" s="1574">
        <v>1</v>
      </c>
      <c r="E144" s="1579">
        <v>15000</v>
      </c>
      <c r="F144" s="1484">
        <f t="shared" si="3"/>
        <v>15000</v>
      </c>
      <c r="G144" s="1784"/>
      <c r="H144" s="1787"/>
    </row>
    <row r="145" spans="1:8" hidden="1" outlineLevel="1">
      <c r="A145" s="465">
        <v>19</v>
      </c>
      <c r="B145" s="1580" t="s">
        <v>666</v>
      </c>
      <c r="C145" s="1581" t="s">
        <v>458</v>
      </c>
      <c r="D145" s="1582">
        <v>200</v>
      </c>
      <c r="E145" s="1581">
        <v>4000</v>
      </c>
      <c r="F145" s="1475">
        <f t="shared" si="3"/>
        <v>800000</v>
      </c>
      <c r="G145" s="1785"/>
      <c r="H145" s="1788"/>
    </row>
    <row r="146" spans="1:8" hidden="1" outlineLevel="1">
      <c r="A146" s="465">
        <v>20</v>
      </c>
      <c r="B146" s="1583" t="s">
        <v>1112</v>
      </c>
      <c r="C146" s="1584" t="s">
        <v>470</v>
      </c>
      <c r="D146" s="1585">
        <v>4</v>
      </c>
      <c r="E146" s="1584">
        <v>3000000</v>
      </c>
      <c r="F146" s="1490">
        <f t="shared" si="3"/>
        <v>12000000</v>
      </c>
      <c r="G146" s="1491">
        <f>SUM(F146)</f>
        <v>12000000</v>
      </c>
      <c r="H146" s="1492" t="s">
        <v>1124</v>
      </c>
    </row>
    <row r="147" spans="1:8" hidden="1" outlineLevel="1">
      <c r="A147" s="465">
        <v>21</v>
      </c>
      <c r="B147" s="1590" t="s">
        <v>1125</v>
      </c>
      <c r="C147" s="1591" t="s">
        <v>470</v>
      </c>
      <c r="D147" s="1570">
        <v>6</v>
      </c>
      <c r="E147" s="1591">
        <v>2000000</v>
      </c>
      <c r="F147" s="1466">
        <f t="shared" si="3"/>
        <v>12000000</v>
      </c>
      <c r="G147" s="1783">
        <f>SUM(F147:F152)</f>
        <v>14565000</v>
      </c>
      <c r="H147" s="1786" t="s">
        <v>1126</v>
      </c>
    </row>
    <row r="148" spans="1:8" hidden="1" outlineLevel="1">
      <c r="A148" s="465">
        <v>22</v>
      </c>
      <c r="B148" s="1589" t="s">
        <v>502</v>
      </c>
      <c r="C148" s="1579" t="s">
        <v>485</v>
      </c>
      <c r="D148" s="1574">
        <v>1</v>
      </c>
      <c r="E148" s="1579">
        <v>1320000</v>
      </c>
      <c r="F148" s="1484">
        <f t="shared" si="3"/>
        <v>1320000</v>
      </c>
      <c r="G148" s="1784"/>
      <c r="H148" s="1787"/>
    </row>
    <row r="149" spans="1:8" hidden="1" outlineLevel="1">
      <c r="A149" s="465">
        <v>23</v>
      </c>
      <c r="B149" s="1589" t="s">
        <v>633</v>
      </c>
      <c r="C149" s="1579" t="s">
        <v>464</v>
      </c>
      <c r="D149" s="1574">
        <v>30</v>
      </c>
      <c r="E149" s="1579">
        <v>3000</v>
      </c>
      <c r="F149" s="1484">
        <f t="shared" si="3"/>
        <v>90000</v>
      </c>
      <c r="G149" s="1784"/>
      <c r="H149" s="1787"/>
    </row>
    <row r="150" spans="1:8" hidden="1" outlineLevel="1">
      <c r="A150" s="465">
        <v>24</v>
      </c>
      <c r="B150" s="1589" t="s">
        <v>746</v>
      </c>
      <c r="C150" s="1579" t="s">
        <v>737</v>
      </c>
      <c r="D150" s="1574">
        <v>2</v>
      </c>
      <c r="E150" s="1579">
        <v>40000</v>
      </c>
      <c r="F150" s="1484">
        <f t="shared" si="3"/>
        <v>80000</v>
      </c>
      <c r="G150" s="1784"/>
      <c r="H150" s="1787"/>
    </row>
    <row r="151" spans="1:8" hidden="1" outlineLevel="1">
      <c r="A151" s="465">
        <v>25</v>
      </c>
      <c r="B151" s="1589" t="s">
        <v>1059</v>
      </c>
      <c r="C151" s="1579" t="s">
        <v>485</v>
      </c>
      <c r="D151" s="1574">
        <v>1</v>
      </c>
      <c r="E151" s="1579">
        <v>875000</v>
      </c>
      <c r="F151" s="1484">
        <f t="shared" si="3"/>
        <v>875000</v>
      </c>
      <c r="G151" s="1784"/>
      <c r="H151" s="1787"/>
    </row>
    <row r="152" spans="1:8" hidden="1" outlineLevel="1">
      <c r="A152" s="465">
        <v>26</v>
      </c>
      <c r="B152" s="1580" t="s">
        <v>1127</v>
      </c>
      <c r="C152" s="1581" t="s">
        <v>462</v>
      </c>
      <c r="D152" s="1582">
        <v>10</v>
      </c>
      <c r="E152" s="1581">
        <v>20000</v>
      </c>
      <c r="F152" s="1475">
        <f t="shared" si="3"/>
        <v>200000</v>
      </c>
      <c r="G152" s="1785"/>
      <c r="H152" s="1788"/>
    </row>
    <row r="153" spans="1:8" hidden="1" outlineLevel="1">
      <c r="A153" s="465">
        <v>27</v>
      </c>
      <c r="B153" s="1583" t="s">
        <v>1058</v>
      </c>
      <c r="C153" s="1584" t="s">
        <v>485</v>
      </c>
      <c r="D153" s="1585">
        <v>1</v>
      </c>
      <c r="E153" s="1584">
        <v>450000</v>
      </c>
      <c r="F153" s="1490">
        <f t="shared" si="3"/>
        <v>450000</v>
      </c>
      <c r="G153" s="1491">
        <f>SUM(F153)</f>
        <v>450000</v>
      </c>
      <c r="H153" s="1492" t="s">
        <v>1128</v>
      </c>
    </row>
    <row r="154" spans="1:8" hidden="1" outlineLevel="1">
      <c r="A154" s="465">
        <v>28</v>
      </c>
      <c r="B154" s="1590" t="s">
        <v>1129</v>
      </c>
      <c r="C154" s="1591" t="s">
        <v>512</v>
      </c>
      <c r="D154" s="1570">
        <v>5</v>
      </c>
      <c r="E154" s="1591">
        <v>40000</v>
      </c>
      <c r="F154" s="1466">
        <f t="shared" si="3"/>
        <v>200000</v>
      </c>
      <c r="G154" s="1783">
        <f>SUM(F154:F158)</f>
        <v>2920000</v>
      </c>
      <c r="H154" s="1786" t="s">
        <v>1130</v>
      </c>
    </row>
    <row r="155" spans="1:8" hidden="1" outlineLevel="1">
      <c r="A155" s="465">
        <v>29</v>
      </c>
      <c r="B155" s="1589" t="s">
        <v>457</v>
      </c>
      <c r="C155" s="1579" t="s">
        <v>458</v>
      </c>
      <c r="D155" s="1574">
        <v>200</v>
      </c>
      <c r="E155" s="1579">
        <v>4000</v>
      </c>
      <c r="F155" s="1484">
        <f t="shared" si="3"/>
        <v>800000</v>
      </c>
      <c r="G155" s="1784"/>
      <c r="H155" s="1787"/>
    </row>
    <row r="156" spans="1:8" hidden="1" outlineLevel="1">
      <c r="A156" s="465">
        <v>30</v>
      </c>
      <c r="B156" s="1589" t="s">
        <v>1123</v>
      </c>
      <c r="C156" s="1579" t="s">
        <v>467</v>
      </c>
      <c r="D156" s="1574">
        <v>10</v>
      </c>
      <c r="E156" s="1579">
        <v>15000</v>
      </c>
      <c r="F156" s="1484">
        <f t="shared" si="3"/>
        <v>150000</v>
      </c>
      <c r="G156" s="1784"/>
      <c r="H156" s="1787"/>
    </row>
    <row r="157" spans="1:8" hidden="1" outlineLevel="1">
      <c r="A157" s="465">
        <v>31</v>
      </c>
      <c r="B157" s="1589" t="s">
        <v>502</v>
      </c>
      <c r="C157" s="1579" t="s">
        <v>485</v>
      </c>
      <c r="D157" s="1574">
        <v>1</v>
      </c>
      <c r="E157" s="1579">
        <v>1320000</v>
      </c>
      <c r="F157" s="1484">
        <f t="shared" si="3"/>
        <v>1320000</v>
      </c>
      <c r="G157" s="1784"/>
      <c r="H157" s="1787"/>
    </row>
    <row r="158" spans="1:8" hidden="1" outlineLevel="1">
      <c r="A158" s="465">
        <v>32</v>
      </c>
      <c r="B158" s="1580" t="s">
        <v>1108</v>
      </c>
      <c r="C158" s="1581" t="s">
        <v>467</v>
      </c>
      <c r="D158" s="1582">
        <v>1</v>
      </c>
      <c r="E158" s="1581">
        <v>450000</v>
      </c>
      <c r="F158" s="1475">
        <f>E158</f>
        <v>450000</v>
      </c>
      <c r="G158" s="1785"/>
      <c r="H158" s="1788"/>
    </row>
    <row r="159" spans="1:8" hidden="1" outlineLevel="1">
      <c r="A159" s="465">
        <v>33</v>
      </c>
      <c r="B159" s="1583" t="s">
        <v>1131</v>
      </c>
      <c r="C159" s="1584" t="s">
        <v>470</v>
      </c>
      <c r="D159" s="1585">
        <v>5</v>
      </c>
      <c r="E159" s="1584">
        <v>2000000</v>
      </c>
      <c r="F159" s="1490">
        <f t="shared" ref="F159:F180" si="4">E159*D159</f>
        <v>10000000</v>
      </c>
      <c r="G159" s="1490">
        <f>SUM(F159)</f>
        <v>10000000</v>
      </c>
      <c r="H159" s="1492" t="s">
        <v>1132</v>
      </c>
    </row>
    <row r="160" spans="1:8" hidden="1" outlineLevel="1">
      <c r="A160" s="465">
        <v>34</v>
      </c>
      <c r="B160" s="1586" t="s">
        <v>1061</v>
      </c>
      <c r="C160" s="1587" t="s">
        <v>458</v>
      </c>
      <c r="D160" s="1588">
        <v>8</v>
      </c>
      <c r="E160" s="1587">
        <v>130000</v>
      </c>
      <c r="F160" s="1480">
        <f t="shared" si="4"/>
        <v>1040000</v>
      </c>
      <c r="G160" s="1783">
        <f>SUM(F160:F164)</f>
        <v>3820000</v>
      </c>
      <c r="H160" s="1786" t="s">
        <v>1133</v>
      </c>
    </row>
    <row r="161" spans="1:8" hidden="1" outlineLevel="1">
      <c r="A161" s="465">
        <v>35</v>
      </c>
      <c r="B161" s="1589" t="s">
        <v>1062</v>
      </c>
      <c r="C161" s="1579" t="s">
        <v>458</v>
      </c>
      <c r="D161" s="1574">
        <v>10</v>
      </c>
      <c r="E161" s="1579">
        <v>10000</v>
      </c>
      <c r="F161" s="1466">
        <f t="shared" si="4"/>
        <v>100000</v>
      </c>
      <c r="G161" s="1784"/>
      <c r="H161" s="1787"/>
    </row>
    <row r="162" spans="1:8" hidden="1" outlineLevel="1">
      <c r="A162" s="465">
        <v>36</v>
      </c>
      <c r="B162" s="1589" t="s">
        <v>1119</v>
      </c>
      <c r="C162" s="1579" t="s">
        <v>464</v>
      </c>
      <c r="D162" s="1574">
        <v>8</v>
      </c>
      <c r="E162" s="1579">
        <v>80000</v>
      </c>
      <c r="F162" s="1466">
        <f t="shared" si="4"/>
        <v>640000</v>
      </c>
      <c r="G162" s="1784"/>
      <c r="H162" s="1787"/>
    </row>
    <row r="163" spans="1:8" hidden="1" outlineLevel="1">
      <c r="A163" s="465">
        <v>37</v>
      </c>
      <c r="B163" s="1589" t="s">
        <v>975</v>
      </c>
      <c r="C163" s="1579" t="s">
        <v>495</v>
      </c>
      <c r="D163" s="1574">
        <v>2</v>
      </c>
      <c r="E163" s="1579">
        <v>120000</v>
      </c>
      <c r="F163" s="1466">
        <f t="shared" si="4"/>
        <v>240000</v>
      </c>
      <c r="G163" s="1784"/>
      <c r="H163" s="1787"/>
    </row>
    <row r="164" spans="1:8" hidden="1" outlineLevel="1">
      <c r="A164" s="465">
        <v>38</v>
      </c>
      <c r="B164" s="1580" t="s">
        <v>518</v>
      </c>
      <c r="C164" s="1581" t="s">
        <v>464</v>
      </c>
      <c r="D164" s="1582">
        <v>15</v>
      </c>
      <c r="E164" s="1581">
        <v>120000</v>
      </c>
      <c r="F164" s="1550">
        <f t="shared" si="4"/>
        <v>1800000</v>
      </c>
      <c r="G164" s="1785"/>
      <c r="H164" s="1788"/>
    </row>
    <row r="165" spans="1:8" hidden="1" outlineLevel="1">
      <c r="A165" s="465">
        <v>39</v>
      </c>
      <c r="B165" s="1590" t="s">
        <v>1125</v>
      </c>
      <c r="C165" s="1591" t="s">
        <v>470</v>
      </c>
      <c r="D165" s="1570">
        <v>5</v>
      </c>
      <c r="E165" s="1591">
        <v>2000000</v>
      </c>
      <c r="F165" s="1466">
        <f t="shared" si="4"/>
        <v>10000000</v>
      </c>
      <c r="G165" s="1783">
        <f>SUM(F165:F168)</f>
        <v>12910000</v>
      </c>
      <c r="H165" s="1786" t="s">
        <v>1134</v>
      </c>
    </row>
    <row r="166" spans="1:8" hidden="1" outlineLevel="1">
      <c r="A166" s="465">
        <v>40</v>
      </c>
      <c r="B166" s="1589" t="s">
        <v>633</v>
      </c>
      <c r="C166" s="1579" t="s">
        <v>464</v>
      </c>
      <c r="D166" s="1574">
        <v>30</v>
      </c>
      <c r="E166" s="1579">
        <v>3000</v>
      </c>
      <c r="F166" s="1484">
        <f t="shared" si="4"/>
        <v>90000</v>
      </c>
      <c r="G166" s="1784"/>
      <c r="H166" s="1787"/>
    </row>
    <row r="167" spans="1:8" hidden="1" outlineLevel="1">
      <c r="A167" s="465">
        <v>41</v>
      </c>
      <c r="B167" s="1589" t="s">
        <v>502</v>
      </c>
      <c r="C167" s="1579" t="s">
        <v>485</v>
      </c>
      <c r="D167" s="1574">
        <v>1</v>
      </c>
      <c r="E167" s="1579">
        <v>1320000</v>
      </c>
      <c r="F167" s="1484">
        <f t="shared" si="4"/>
        <v>1320000</v>
      </c>
      <c r="G167" s="1784"/>
      <c r="H167" s="1787"/>
    </row>
    <row r="168" spans="1:8" hidden="1" outlineLevel="1">
      <c r="A168" s="465">
        <v>42</v>
      </c>
      <c r="B168" s="1580" t="s">
        <v>1135</v>
      </c>
      <c r="C168" s="1581" t="s">
        <v>464</v>
      </c>
      <c r="D168" s="1582">
        <v>2</v>
      </c>
      <c r="E168" s="1581">
        <v>750000</v>
      </c>
      <c r="F168" s="1475">
        <f t="shared" si="4"/>
        <v>1500000</v>
      </c>
      <c r="G168" s="1785"/>
      <c r="H168" s="1788"/>
    </row>
    <row r="169" spans="1:8" hidden="1" outlineLevel="1">
      <c r="A169" s="465">
        <v>43</v>
      </c>
      <c r="B169" s="1590" t="s">
        <v>463</v>
      </c>
      <c r="C169" s="1591" t="s">
        <v>464</v>
      </c>
      <c r="D169" s="1570">
        <v>10</v>
      </c>
      <c r="E169" s="1591">
        <v>40000</v>
      </c>
      <c r="F169" s="1466">
        <f t="shared" si="4"/>
        <v>400000</v>
      </c>
      <c r="G169" s="1783">
        <f>SUM(F169:F171)</f>
        <v>2520000</v>
      </c>
      <c r="H169" s="1786" t="s">
        <v>1136</v>
      </c>
    </row>
    <row r="170" spans="1:8" hidden="1" outlineLevel="1">
      <c r="A170" s="465">
        <v>44</v>
      </c>
      <c r="B170" s="1589" t="s">
        <v>666</v>
      </c>
      <c r="C170" s="1579" t="s">
        <v>458</v>
      </c>
      <c r="D170" s="1574">
        <v>200</v>
      </c>
      <c r="E170" s="1579">
        <v>4000</v>
      </c>
      <c r="F170" s="1484">
        <f t="shared" si="4"/>
        <v>800000</v>
      </c>
      <c r="G170" s="1784"/>
      <c r="H170" s="1787"/>
    </row>
    <row r="171" spans="1:8" hidden="1" outlineLevel="1">
      <c r="A171" s="465">
        <v>45</v>
      </c>
      <c r="B171" s="1580" t="s">
        <v>502</v>
      </c>
      <c r="C171" s="1581" t="s">
        <v>485</v>
      </c>
      <c r="D171" s="1582">
        <v>1</v>
      </c>
      <c r="E171" s="1581">
        <v>1320000</v>
      </c>
      <c r="F171" s="1475">
        <f t="shared" si="4"/>
        <v>1320000</v>
      </c>
      <c r="G171" s="1785"/>
      <c r="H171" s="1788"/>
    </row>
    <row r="172" spans="1:8" hidden="1" outlineLevel="1">
      <c r="A172" s="465">
        <v>46</v>
      </c>
      <c r="B172" s="1590" t="s">
        <v>1061</v>
      </c>
      <c r="C172" s="1591" t="s">
        <v>458</v>
      </c>
      <c r="D172" s="1570">
        <v>10</v>
      </c>
      <c r="E172" s="1591">
        <v>130000</v>
      </c>
      <c r="F172" s="1466">
        <f t="shared" si="4"/>
        <v>1300000</v>
      </c>
      <c r="G172" s="1783">
        <f>SUM(F172:F175)</f>
        <v>2270000</v>
      </c>
      <c r="H172" s="1786" t="s">
        <v>1137</v>
      </c>
    </row>
    <row r="173" spans="1:8" hidden="1" outlineLevel="1">
      <c r="A173" s="465">
        <v>47</v>
      </c>
      <c r="B173" s="1589" t="s">
        <v>1119</v>
      </c>
      <c r="C173" s="1579" t="s">
        <v>464</v>
      </c>
      <c r="D173" s="1574">
        <v>10</v>
      </c>
      <c r="E173" s="1579">
        <v>80000</v>
      </c>
      <c r="F173" s="1484">
        <f t="shared" si="4"/>
        <v>800000</v>
      </c>
      <c r="G173" s="1784"/>
      <c r="H173" s="1787"/>
    </row>
    <row r="174" spans="1:8" hidden="1" outlineLevel="1">
      <c r="A174" s="465">
        <v>48</v>
      </c>
      <c r="B174" s="1589" t="s">
        <v>1062</v>
      </c>
      <c r="C174" s="1579" t="s">
        <v>458</v>
      </c>
      <c r="D174" s="1574">
        <v>10</v>
      </c>
      <c r="E174" s="1579">
        <v>10000</v>
      </c>
      <c r="F174" s="1484">
        <f t="shared" si="4"/>
        <v>100000</v>
      </c>
      <c r="G174" s="1784"/>
      <c r="H174" s="1787"/>
    </row>
    <row r="175" spans="1:8" hidden="1" outlineLevel="1">
      <c r="A175" s="465">
        <v>49</v>
      </c>
      <c r="B175" s="1589" t="s">
        <v>1067</v>
      </c>
      <c r="C175" s="1579" t="s">
        <v>462</v>
      </c>
      <c r="D175" s="1574">
        <v>1</v>
      </c>
      <c r="E175" s="1579">
        <v>70000</v>
      </c>
      <c r="F175" s="1484">
        <f t="shared" si="4"/>
        <v>70000</v>
      </c>
      <c r="G175" s="1784"/>
      <c r="H175" s="1787"/>
    </row>
    <row r="176" spans="1:8" hidden="1" outlineLevel="1">
      <c r="A176" s="465">
        <v>50</v>
      </c>
      <c r="B176" s="1583" t="s">
        <v>1138</v>
      </c>
      <c r="C176" s="1584" t="s">
        <v>470</v>
      </c>
      <c r="D176" s="1585">
        <v>10</v>
      </c>
      <c r="E176" s="1584">
        <v>2000000</v>
      </c>
      <c r="F176" s="1490">
        <f t="shared" si="4"/>
        <v>20000000</v>
      </c>
      <c r="G176" s="1491">
        <f>SUM(F176)</f>
        <v>20000000</v>
      </c>
      <c r="H176" s="1492" t="s">
        <v>1137</v>
      </c>
    </row>
    <row r="177" spans="1:8" hidden="1" outlineLevel="1">
      <c r="A177" s="465">
        <v>51</v>
      </c>
      <c r="B177" s="1590" t="s">
        <v>666</v>
      </c>
      <c r="C177" s="1591" t="s">
        <v>458</v>
      </c>
      <c r="D177" s="1570">
        <v>30</v>
      </c>
      <c r="E177" s="1591">
        <v>4000</v>
      </c>
      <c r="F177" s="1466">
        <f t="shared" si="4"/>
        <v>120000</v>
      </c>
      <c r="G177" s="1783">
        <f>SUM(F177:F180)</f>
        <v>1640000</v>
      </c>
      <c r="H177" s="1786" t="s">
        <v>1137</v>
      </c>
    </row>
    <row r="178" spans="1:8" hidden="1" outlineLevel="1">
      <c r="A178" s="465">
        <v>52</v>
      </c>
      <c r="B178" s="1589" t="s">
        <v>1139</v>
      </c>
      <c r="C178" s="1579" t="s">
        <v>464</v>
      </c>
      <c r="D178" s="1574">
        <v>1</v>
      </c>
      <c r="E178" s="1579">
        <v>350000</v>
      </c>
      <c r="F178" s="1484">
        <f t="shared" si="4"/>
        <v>350000</v>
      </c>
      <c r="G178" s="1784"/>
      <c r="H178" s="1787"/>
    </row>
    <row r="179" spans="1:8" hidden="1" outlineLevel="1">
      <c r="A179" s="465">
        <v>53</v>
      </c>
      <c r="B179" s="1589" t="s">
        <v>1140</v>
      </c>
      <c r="C179" s="1579" t="s">
        <v>462</v>
      </c>
      <c r="D179" s="1574">
        <v>4</v>
      </c>
      <c r="E179" s="1579">
        <v>30000</v>
      </c>
      <c r="F179" s="1484">
        <f t="shared" si="4"/>
        <v>120000</v>
      </c>
      <c r="G179" s="1784"/>
      <c r="H179" s="1787"/>
    </row>
    <row r="180" spans="1:8" hidden="1" outlineLevel="1">
      <c r="A180" s="465">
        <v>54</v>
      </c>
      <c r="B180" s="1580" t="s">
        <v>1141</v>
      </c>
      <c r="C180" s="1581" t="s">
        <v>464</v>
      </c>
      <c r="D180" s="1582">
        <v>3</v>
      </c>
      <c r="E180" s="1581">
        <v>350000</v>
      </c>
      <c r="F180" s="1475">
        <f t="shared" si="4"/>
        <v>1050000</v>
      </c>
      <c r="G180" s="1785"/>
      <c r="H180" s="1788"/>
    </row>
    <row r="181" spans="1:8" hidden="1" outlineLevel="1">
      <c r="A181" s="465">
        <v>55</v>
      </c>
      <c r="B181" s="1590" t="s">
        <v>1150</v>
      </c>
      <c r="C181" s="1591" t="s">
        <v>1151</v>
      </c>
      <c r="D181" s="1570">
        <v>1</v>
      </c>
      <c r="E181" s="1591" t="s">
        <v>1152</v>
      </c>
      <c r="F181" s="1466" t="s">
        <v>1152</v>
      </c>
      <c r="G181" s="1505" t="s">
        <v>1153</v>
      </c>
      <c r="H181" s="1506" t="s">
        <v>1154</v>
      </c>
    </row>
    <row r="182" spans="1:8" hidden="1" outlineLevel="1">
      <c r="A182" s="465">
        <v>56</v>
      </c>
      <c r="B182" s="1589" t="s">
        <v>1155</v>
      </c>
      <c r="C182" s="1579" t="s">
        <v>1156</v>
      </c>
      <c r="D182" s="1574">
        <v>2</v>
      </c>
      <c r="E182" s="1579">
        <v>50</v>
      </c>
      <c r="F182" s="1484">
        <v>100</v>
      </c>
      <c r="G182" s="1520"/>
      <c r="H182" s="1592"/>
    </row>
    <row r="183" spans="1:8" hidden="1" outlineLevel="1">
      <c r="A183" s="465">
        <v>57</v>
      </c>
      <c r="B183" s="1589" t="s">
        <v>1157</v>
      </c>
      <c r="C183" s="1579" t="s">
        <v>1158</v>
      </c>
      <c r="D183" s="1574">
        <v>200</v>
      </c>
      <c r="E183" s="1579">
        <v>4</v>
      </c>
      <c r="F183" s="1484">
        <v>800</v>
      </c>
      <c r="G183" s="1520" t="s">
        <v>1159</v>
      </c>
      <c r="H183" s="1592" t="s">
        <v>1160</v>
      </c>
    </row>
    <row r="184" spans="1:8" hidden="1" outlineLevel="1">
      <c r="A184" s="465">
        <v>58</v>
      </c>
      <c r="B184" s="1589" t="s">
        <v>1161</v>
      </c>
      <c r="C184" s="1579" t="s">
        <v>1151</v>
      </c>
      <c r="D184" s="1574">
        <v>1</v>
      </c>
      <c r="E184" s="1579">
        <v>450</v>
      </c>
      <c r="F184" s="1484">
        <v>450</v>
      </c>
      <c r="G184" s="1520"/>
      <c r="H184" s="1592"/>
    </row>
    <row r="185" spans="1:8" hidden="1" outlineLevel="1">
      <c r="A185" s="465">
        <v>59</v>
      </c>
      <c r="B185" s="1589" t="s">
        <v>1162</v>
      </c>
      <c r="C185" s="1579" t="s">
        <v>1163</v>
      </c>
      <c r="D185" s="1570">
        <v>2</v>
      </c>
      <c r="E185" s="1579" t="s">
        <v>1164</v>
      </c>
      <c r="F185" s="1466" t="s">
        <v>1165</v>
      </c>
      <c r="G185" s="1520" t="s">
        <v>1166</v>
      </c>
      <c r="H185" s="1592" t="s">
        <v>1167</v>
      </c>
    </row>
    <row r="186" spans="1:8" hidden="1" outlineLevel="1">
      <c r="A186" s="465">
        <v>60</v>
      </c>
      <c r="B186" s="1589" t="s">
        <v>1168</v>
      </c>
      <c r="C186" s="1579" t="s">
        <v>1163</v>
      </c>
      <c r="D186" s="1574">
        <v>1</v>
      </c>
      <c r="E186" s="1579" t="s">
        <v>1169</v>
      </c>
      <c r="F186" s="1484" t="s">
        <v>1169</v>
      </c>
      <c r="G186" s="1520"/>
      <c r="H186" s="1592"/>
    </row>
    <row r="187" spans="1:8" hidden="1" outlineLevel="1">
      <c r="A187" s="465">
        <v>61</v>
      </c>
      <c r="B187" s="1589" t="s">
        <v>1170</v>
      </c>
      <c r="C187" s="1579" t="s">
        <v>1156</v>
      </c>
      <c r="D187" s="1574">
        <v>3</v>
      </c>
      <c r="E187" s="1579">
        <v>450</v>
      </c>
      <c r="F187" s="1484" t="s">
        <v>1171</v>
      </c>
      <c r="G187" s="1520" t="s">
        <v>1172</v>
      </c>
      <c r="H187" s="1592" t="s">
        <v>1173</v>
      </c>
    </row>
    <row r="188" spans="1:8" hidden="1" outlineLevel="1">
      <c r="A188" s="465">
        <v>62</v>
      </c>
      <c r="B188" s="1589" t="s">
        <v>1174</v>
      </c>
      <c r="C188" s="1579" t="s">
        <v>1156</v>
      </c>
      <c r="D188" s="1574">
        <v>10</v>
      </c>
      <c r="E188" s="1579">
        <v>25</v>
      </c>
      <c r="F188" s="1484">
        <v>250</v>
      </c>
      <c r="G188" s="1520"/>
      <c r="H188" s="1592"/>
    </row>
    <row r="189" spans="1:8" hidden="1" outlineLevel="1">
      <c r="A189" s="465">
        <v>63</v>
      </c>
      <c r="B189" s="1589" t="s">
        <v>1175</v>
      </c>
      <c r="C189" s="1579" t="s">
        <v>1176</v>
      </c>
      <c r="D189" s="1574">
        <v>1</v>
      </c>
      <c r="E189" s="1579">
        <v>85</v>
      </c>
      <c r="F189" s="1484">
        <v>85</v>
      </c>
      <c r="G189" s="1520"/>
      <c r="H189" s="1592"/>
    </row>
    <row r="190" spans="1:8" hidden="1" outlineLevel="1">
      <c r="A190" s="465">
        <v>64</v>
      </c>
      <c r="B190" s="1589" t="s">
        <v>1177</v>
      </c>
      <c r="C190" s="1579" t="s">
        <v>1156</v>
      </c>
      <c r="D190" s="1574">
        <v>5</v>
      </c>
      <c r="E190" s="1579">
        <v>100</v>
      </c>
      <c r="F190" s="1484">
        <v>500</v>
      </c>
      <c r="G190" s="1520"/>
      <c r="H190" s="1592"/>
    </row>
    <row r="191" spans="1:8" hidden="1" outlineLevel="1">
      <c r="A191" s="465">
        <v>65</v>
      </c>
      <c r="B191" s="1589" t="s">
        <v>1178</v>
      </c>
      <c r="C191" s="1579" t="s">
        <v>1156</v>
      </c>
      <c r="D191" s="1574">
        <v>4</v>
      </c>
      <c r="E191" s="1579">
        <v>120</v>
      </c>
      <c r="F191" s="1484">
        <v>480</v>
      </c>
      <c r="G191" s="1520">
        <v>480</v>
      </c>
      <c r="H191" s="1592" t="s">
        <v>1173</v>
      </c>
    </row>
    <row r="192" spans="1:8" hidden="1" outlineLevel="1">
      <c r="A192" s="465">
        <v>66</v>
      </c>
      <c r="B192" s="1589"/>
      <c r="C192" s="1579"/>
      <c r="D192" s="1574"/>
      <c r="E192" s="1579"/>
      <c r="F192" s="1484"/>
      <c r="G192" s="1520"/>
      <c r="H192" s="1592"/>
    </row>
    <row r="193" spans="1:479" hidden="1" outlineLevel="1">
      <c r="A193" s="465">
        <v>67</v>
      </c>
      <c r="B193" s="1580"/>
      <c r="C193" s="1581"/>
      <c r="D193" s="1582"/>
      <c r="E193" s="1581"/>
      <c r="F193" s="1475"/>
      <c r="G193" s="1593"/>
      <c r="H193" s="1594"/>
    </row>
    <row r="194" spans="1:479" hidden="1" outlineLevel="1">
      <c r="A194" s="465">
        <v>68</v>
      </c>
      <c r="B194" s="1590"/>
      <c r="C194" s="1591"/>
      <c r="D194" s="1570"/>
      <c r="E194" s="1591"/>
      <c r="F194" s="1466"/>
      <c r="G194" s="1505"/>
      <c r="H194" s="1506"/>
    </row>
    <row r="195" spans="1:479" ht="18" hidden="1" outlineLevel="1" thickBot="1">
      <c r="A195" s="465">
        <v>69</v>
      </c>
      <c r="B195" s="1595"/>
      <c r="C195" s="1596"/>
      <c r="D195" s="1597"/>
      <c r="E195" s="1596"/>
      <c r="F195" s="1508"/>
      <c r="G195" s="1509"/>
      <c r="H195" s="1510"/>
    </row>
    <row r="196" spans="1:479" hidden="1" outlineLevel="1">
      <c r="A196" s="1759" t="s">
        <v>456</v>
      </c>
      <c r="B196" s="1760"/>
      <c r="C196" s="1760"/>
      <c r="D196" s="1760"/>
      <c r="E196" s="1761"/>
      <c r="F196" s="1511">
        <f>SUM(F127:F195)</f>
        <v>134141665</v>
      </c>
      <c r="G196" s="1511">
        <f>SUM(G127:G195)</f>
        <v>134139480</v>
      </c>
      <c r="H196" s="1512"/>
    </row>
    <row r="197" spans="1:479" hidden="1" outlineLevel="1">
      <c r="A197" s="1762" t="s">
        <v>48</v>
      </c>
      <c r="B197" s="1763"/>
      <c r="C197" s="1763"/>
      <c r="D197" s="1763"/>
      <c r="E197" s="1764"/>
      <c r="F197" s="1514">
        <f>F196*0.1</f>
        <v>13414166.5</v>
      </c>
      <c r="G197" s="1514">
        <f>G196*0.1</f>
        <v>13413948</v>
      </c>
      <c r="H197" s="1515"/>
    </row>
    <row r="198" spans="1:479" ht="18" collapsed="1" thickBot="1">
      <c r="A198" s="1765" t="s">
        <v>1142</v>
      </c>
      <c r="B198" s="1766"/>
      <c r="C198" s="1766"/>
      <c r="D198" s="1766"/>
      <c r="E198" s="1767"/>
      <c r="F198" s="1516">
        <f>SUM(F196:F197)</f>
        <v>147555831.5</v>
      </c>
      <c r="G198" s="1516">
        <f>SUM(G196:G197)</f>
        <v>147553428</v>
      </c>
      <c r="H198" s="1517"/>
    </row>
    <row r="199" spans="1:479" s="1461" customFormat="1" ht="23.25" customHeight="1" outlineLevel="1">
      <c r="A199" s="529">
        <v>1</v>
      </c>
      <c r="B199" s="1673" t="s">
        <v>1183</v>
      </c>
      <c r="C199" s="1674" t="s">
        <v>464</v>
      </c>
      <c r="D199" s="545">
        <v>4</v>
      </c>
      <c r="E199" s="1675">
        <v>50000</v>
      </c>
      <c r="F199" s="1676">
        <f>E199*D199</f>
        <v>200000</v>
      </c>
      <c r="G199" s="1789">
        <f>SUM(F199:F200)</f>
        <v>420000</v>
      </c>
      <c r="H199" s="1790" t="s">
        <v>1184</v>
      </c>
      <c r="I199" s="1459"/>
      <c r="J199" s="1459"/>
      <c r="K199" s="1460"/>
      <c r="L199" s="1459"/>
      <c r="M199" s="1459"/>
      <c r="N199" s="1459"/>
      <c r="O199" s="1459"/>
      <c r="P199" s="1459"/>
      <c r="Q199" s="1459"/>
      <c r="R199" s="1459"/>
      <c r="S199" s="1459"/>
      <c r="T199" s="1459"/>
      <c r="U199" s="1459"/>
      <c r="V199" s="1459"/>
      <c r="W199" s="1459"/>
      <c r="X199" s="1459"/>
      <c r="Y199" s="1459"/>
      <c r="Z199" s="1459"/>
      <c r="AA199" s="1459"/>
      <c r="AB199" s="1459"/>
      <c r="AC199" s="1459"/>
      <c r="AD199" s="1459"/>
      <c r="AE199" s="1459"/>
      <c r="AF199" s="1459"/>
      <c r="AG199" s="1459"/>
      <c r="AH199" s="1459"/>
      <c r="AI199" s="1459"/>
      <c r="AJ199" s="1459"/>
      <c r="AK199" s="1459"/>
      <c r="AL199" s="1459"/>
      <c r="AM199" s="1459"/>
      <c r="AN199" s="1459"/>
      <c r="AO199" s="1459"/>
      <c r="AP199" s="1459"/>
      <c r="AQ199" s="1459"/>
      <c r="AR199" s="1459"/>
      <c r="AS199" s="1459"/>
      <c r="AT199" s="1459"/>
      <c r="AU199" s="1459"/>
      <c r="AV199" s="1459"/>
      <c r="AW199" s="1459"/>
      <c r="AX199" s="1459"/>
      <c r="AY199" s="1459"/>
      <c r="AZ199" s="1459"/>
      <c r="BA199" s="1459"/>
      <c r="BB199" s="1459"/>
      <c r="BC199" s="1459"/>
      <c r="BD199" s="1459"/>
      <c r="BE199" s="1459"/>
      <c r="BF199" s="1459"/>
      <c r="BG199" s="1459"/>
      <c r="BH199" s="1459"/>
      <c r="BI199" s="1459"/>
      <c r="BJ199" s="1459"/>
      <c r="BK199" s="1459"/>
      <c r="BL199" s="1459"/>
      <c r="BM199" s="1459"/>
      <c r="BN199" s="1459"/>
      <c r="BO199" s="1459"/>
      <c r="BP199" s="1459"/>
      <c r="BQ199" s="1459"/>
      <c r="BR199" s="1459"/>
      <c r="BS199" s="1459"/>
      <c r="BT199" s="1459"/>
      <c r="BU199" s="1459"/>
      <c r="BV199" s="1459"/>
      <c r="BW199" s="1459"/>
      <c r="BX199" s="1459"/>
      <c r="BY199" s="1459"/>
      <c r="BZ199" s="1459"/>
      <c r="CA199" s="1459"/>
      <c r="CB199" s="1459"/>
      <c r="CC199" s="1459"/>
      <c r="CD199" s="1459"/>
      <c r="CE199" s="1459"/>
      <c r="CF199" s="1459"/>
      <c r="CG199" s="1459"/>
      <c r="CH199" s="1459"/>
      <c r="CI199" s="1459"/>
      <c r="CJ199" s="1459"/>
      <c r="CK199" s="1459"/>
      <c r="CL199" s="1459"/>
      <c r="CM199" s="1459"/>
      <c r="CN199" s="1459"/>
      <c r="CO199" s="1459"/>
      <c r="CP199" s="1459"/>
      <c r="CQ199" s="1459"/>
      <c r="CR199" s="1459"/>
      <c r="CS199" s="1459"/>
      <c r="CT199" s="1459"/>
      <c r="CU199" s="1459"/>
      <c r="CV199" s="1459"/>
      <c r="CW199" s="1459"/>
      <c r="CX199" s="1459"/>
      <c r="CY199" s="1459"/>
      <c r="CZ199" s="1459"/>
      <c r="DA199" s="1459"/>
      <c r="DB199" s="1459"/>
      <c r="DC199" s="1459"/>
      <c r="DD199" s="1459"/>
      <c r="DE199" s="1459"/>
      <c r="DF199" s="1459"/>
      <c r="DG199" s="1459"/>
      <c r="DH199" s="1459"/>
      <c r="DI199" s="1459"/>
      <c r="DJ199" s="1459"/>
      <c r="DK199" s="1459"/>
      <c r="DL199" s="1459"/>
      <c r="DM199" s="1459"/>
      <c r="DN199" s="1459"/>
      <c r="DO199" s="1459"/>
      <c r="DP199" s="1459"/>
      <c r="DQ199" s="1459"/>
      <c r="DR199" s="1459"/>
      <c r="DS199" s="1459"/>
      <c r="DT199" s="1459"/>
      <c r="DU199" s="1459"/>
      <c r="DV199" s="1459"/>
      <c r="DW199" s="1459"/>
      <c r="DX199" s="1459"/>
      <c r="DY199" s="1459"/>
      <c r="DZ199" s="1459"/>
      <c r="EA199" s="1459"/>
      <c r="EB199" s="1459"/>
      <c r="EC199" s="1459"/>
      <c r="ED199" s="1459"/>
      <c r="EE199" s="1459"/>
      <c r="EF199" s="1459"/>
      <c r="EG199" s="1459"/>
      <c r="EH199" s="1459"/>
      <c r="EI199" s="1459"/>
      <c r="EJ199" s="1459"/>
      <c r="EK199" s="1459"/>
      <c r="EL199" s="1459"/>
      <c r="EM199" s="1459"/>
      <c r="EN199" s="1459"/>
      <c r="EO199" s="1459"/>
      <c r="EP199" s="1459"/>
      <c r="EQ199" s="1459"/>
      <c r="ER199" s="1459"/>
      <c r="ES199" s="1459"/>
      <c r="ET199" s="1459"/>
      <c r="EU199" s="1459"/>
      <c r="EV199" s="1459"/>
      <c r="EW199" s="1459"/>
      <c r="EX199" s="1459"/>
      <c r="EY199" s="1459"/>
      <c r="EZ199" s="1459"/>
      <c r="FA199" s="1459"/>
      <c r="FB199" s="1459"/>
      <c r="FC199" s="1459"/>
      <c r="FD199" s="1459"/>
      <c r="FE199" s="1459"/>
      <c r="FF199" s="1459"/>
      <c r="FG199" s="1459"/>
      <c r="FH199" s="1459"/>
      <c r="FI199" s="1459"/>
      <c r="FJ199" s="1459"/>
      <c r="FK199" s="1459"/>
      <c r="FL199" s="1459"/>
      <c r="FM199" s="1459"/>
      <c r="FN199" s="1459"/>
      <c r="FO199" s="1459"/>
      <c r="FP199" s="1459"/>
      <c r="FQ199" s="1459"/>
      <c r="FR199" s="1459"/>
      <c r="FS199" s="1459"/>
      <c r="FT199" s="1459"/>
      <c r="FU199" s="1459"/>
      <c r="FV199" s="1459"/>
      <c r="FW199" s="1459"/>
      <c r="FX199" s="1459"/>
      <c r="FY199" s="1459"/>
      <c r="FZ199" s="1459"/>
      <c r="GA199" s="1459"/>
      <c r="GB199" s="1459"/>
      <c r="GC199" s="1459"/>
      <c r="GD199" s="1459"/>
      <c r="GE199" s="1459"/>
      <c r="GF199" s="1459"/>
      <c r="GG199" s="1459"/>
      <c r="GH199" s="1459"/>
      <c r="GI199" s="1459"/>
      <c r="GJ199" s="1459"/>
      <c r="GK199" s="1459"/>
      <c r="GL199" s="1459"/>
      <c r="GM199" s="1459"/>
      <c r="GN199" s="1459"/>
      <c r="GO199" s="1459"/>
      <c r="GP199" s="1459"/>
      <c r="GQ199" s="1459"/>
      <c r="GR199" s="1459"/>
      <c r="GS199" s="1459"/>
      <c r="GT199" s="1459"/>
      <c r="GU199" s="1459"/>
      <c r="GV199" s="1459"/>
      <c r="GW199" s="1459"/>
      <c r="GX199" s="1459"/>
      <c r="GY199" s="1459"/>
      <c r="GZ199" s="1459"/>
      <c r="HA199" s="1459"/>
      <c r="HB199" s="1459"/>
      <c r="HC199" s="1459"/>
      <c r="HD199" s="1459"/>
      <c r="HE199" s="1459"/>
      <c r="HF199" s="1459"/>
      <c r="HG199" s="1459"/>
      <c r="HH199" s="1459"/>
      <c r="HI199" s="1459"/>
      <c r="HJ199" s="1459"/>
      <c r="HK199" s="1459"/>
      <c r="HL199" s="1459"/>
      <c r="HM199" s="1459"/>
      <c r="HN199" s="1459"/>
      <c r="HO199" s="1459"/>
      <c r="HP199" s="1459"/>
      <c r="HQ199" s="1459"/>
      <c r="HR199" s="1459"/>
      <c r="HS199" s="1459"/>
      <c r="HT199" s="1459"/>
      <c r="HU199" s="1459"/>
      <c r="HV199" s="1459"/>
      <c r="HW199" s="1459"/>
      <c r="HX199" s="1459"/>
      <c r="HY199" s="1459"/>
      <c r="HZ199" s="1459"/>
      <c r="IA199" s="1459"/>
      <c r="IB199" s="1459"/>
      <c r="IC199" s="1459"/>
      <c r="ID199" s="1459"/>
      <c r="IE199" s="1459"/>
      <c r="IF199" s="1459"/>
      <c r="IG199" s="1459"/>
      <c r="IH199" s="1459"/>
      <c r="II199" s="1459"/>
      <c r="IJ199" s="1459"/>
      <c r="IK199" s="1459"/>
      <c r="IL199" s="1459"/>
      <c r="IM199" s="1459"/>
      <c r="IN199" s="1459"/>
      <c r="IO199" s="1459"/>
      <c r="IP199" s="1459"/>
      <c r="IQ199" s="1459"/>
      <c r="IR199" s="1459"/>
      <c r="IS199" s="1459"/>
      <c r="IT199" s="1459"/>
      <c r="IU199" s="1459"/>
      <c r="IV199" s="1459"/>
      <c r="IW199" s="1459"/>
      <c r="IX199" s="1459"/>
      <c r="IY199" s="1459"/>
      <c r="IZ199" s="1459"/>
      <c r="JA199" s="1459"/>
      <c r="JB199" s="1459"/>
      <c r="JC199" s="1459"/>
      <c r="JD199" s="1459"/>
      <c r="JE199" s="1459"/>
      <c r="JF199" s="1459"/>
      <c r="JG199" s="1459"/>
      <c r="JH199" s="1459"/>
      <c r="JI199" s="1459"/>
      <c r="JJ199" s="1459"/>
      <c r="JK199" s="1459"/>
      <c r="JL199" s="1459"/>
      <c r="JM199" s="1459"/>
      <c r="JN199" s="1459"/>
      <c r="JO199" s="1459"/>
      <c r="JP199" s="1459"/>
      <c r="JQ199" s="1459"/>
      <c r="JR199" s="1459"/>
      <c r="JS199" s="1459"/>
      <c r="JT199" s="1459"/>
      <c r="JU199" s="1459"/>
      <c r="JV199" s="1459"/>
      <c r="JW199" s="1459"/>
      <c r="JX199" s="1459"/>
      <c r="JY199" s="1459"/>
      <c r="JZ199" s="1459"/>
      <c r="KA199" s="1459"/>
      <c r="KB199" s="1459"/>
      <c r="KC199" s="1459"/>
      <c r="KD199" s="1459"/>
      <c r="KE199" s="1459"/>
      <c r="KF199" s="1459"/>
      <c r="KG199" s="1459"/>
      <c r="KH199" s="1459"/>
      <c r="KI199" s="1459"/>
      <c r="KJ199" s="1459"/>
      <c r="KK199" s="1459"/>
      <c r="KL199" s="1459"/>
      <c r="KM199" s="1459"/>
      <c r="KN199" s="1459"/>
      <c r="KO199" s="1459"/>
      <c r="KP199" s="1459"/>
      <c r="KQ199" s="1459"/>
      <c r="KR199" s="1459"/>
      <c r="KS199" s="1459"/>
      <c r="KT199" s="1459"/>
      <c r="KU199" s="1459"/>
      <c r="KV199" s="1459"/>
      <c r="KW199" s="1459"/>
      <c r="KX199" s="1459"/>
      <c r="KY199" s="1459"/>
      <c r="KZ199" s="1459"/>
      <c r="LA199" s="1459"/>
      <c r="LB199" s="1459"/>
      <c r="LC199" s="1459"/>
      <c r="LD199" s="1459"/>
      <c r="LE199" s="1459"/>
      <c r="LF199" s="1459"/>
      <c r="LG199" s="1459"/>
      <c r="LH199" s="1459"/>
      <c r="LI199" s="1459"/>
      <c r="LJ199" s="1459"/>
      <c r="LK199" s="1459"/>
      <c r="LL199" s="1459"/>
      <c r="LM199" s="1459"/>
      <c r="LN199" s="1459"/>
      <c r="LO199" s="1459"/>
      <c r="LP199" s="1459"/>
      <c r="LQ199" s="1459"/>
      <c r="LR199" s="1459"/>
      <c r="LS199" s="1459"/>
      <c r="LT199" s="1459"/>
      <c r="LU199" s="1459"/>
      <c r="LV199" s="1459"/>
      <c r="LW199" s="1459"/>
      <c r="LX199" s="1459"/>
      <c r="LY199" s="1459"/>
      <c r="LZ199" s="1459"/>
      <c r="MA199" s="1459"/>
      <c r="MB199" s="1459"/>
      <c r="MC199" s="1459"/>
      <c r="MD199" s="1459"/>
      <c r="ME199" s="1459"/>
      <c r="MF199" s="1459"/>
      <c r="MG199" s="1459"/>
      <c r="MH199" s="1459"/>
      <c r="MI199" s="1459"/>
      <c r="MJ199" s="1459"/>
      <c r="MK199" s="1459"/>
      <c r="ML199" s="1459"/>
      <c r="MM199" s="1459"/>
      <c r="MN199" s="1459"/>
      <c r="MO199" s="1459"/>
      <c r="MP199" s="1459"/>
      <c r="MQ199" s="1459"/>
      <c r="MR199" s="1459"/>
      <c r="MS199" s="1459"/>
      <c r="MT199" s="1459"/>
      <c r="MU199" s="1459"/>
      <c r="MV199" s="1459"/>
      <c r="MW199" s="1459"/>
      <c r="MX199" s="1459"/>
      <c r="MY199" s="1459"/>
      <c r="MZ199" s="1459"/>
      <c r="NA199" s="1459"/>
      <c r="NB199" s="1459"/>
      <c r="NC199" s="1459"/>
      <c r="ND199" s="1459"/>
      <c r="NE199" s="1459"/>
      <c r="NF199" s="1459"/>
      <c r="NG199" s="1459"/>
      <c r="NH199" s="1459"/>
      <c r="NI199" s="1459"/>
      <c r="NJ199" s="1459"/>
      <c r="NK199" s="1459"/>
      <c r="NL199" s="1459"/>
      <c r="NM199" s="1459"/>
      <c r="NN199" s="1459"/>
      <c r="NO199" s="1459"/>
      <c r="NP199" s="1459"/>
      <c r="NQ199" s="1459"/>
      <c r="NR199" s="1459"/>
      <c r="NS199" s="1459"/>
      <c r="NT199" s="1459"/>
      <c r="NU199" s="1459"/>
      <c r="NV199" s="1459"/>
      <c r="NW199" s="1459"/>
      <c r="NX199" s="1459"/>
      <c r="NY199" s="1459"/>
      <c r="NZ199" s="1459"/>
      <c r="OA199" s="1459"/>
      <c r="OB199" s="1459"/>
      <c r="OC199" s="1459"/>
      <c r="OD199" s="1459"/>
      <c r="OE199" s="1459"/>
      <c r="OF199" s="1459"/>
      <c r="OG199" s="1459"/>
      <c r="OH199" s="1459"/>
      <c r="OI199" s="1459"/>
      <c r="OJ199" s="1459"/>
      <c r="OK199" s="1459"/>
      <c r="OL199" s="1459"/>
      <c r="OM199" s="1459"/>
      <c r="ON199" s="1459"/>
      <c r="OO199" s="1459"/>
      <c r="OP199" s="1459"/>
      <c r="OQ199" s="1459"/>
      <c r="OR199" s="1459"/>
      <c r="OS199" s="1459"/>
      <c r="OT199" s="1459"/>
      <c r="OU199" s="1459"/>
      <c r="OV199" s="1459"/>
      <c r="OW199" s="1459"/>
      <c r="OX199" s="1459"/>
      <c r="OY199" s="1459"/>
      <c r="OZ199" s="1459"/>
      <c r="PA199" s="1459"/>
      <c r="PB199" s="1459"/>
      <c r="PC199" s="1459"/>
      <c r="PD199" s="1459"/>
      <c r="PE199" s="1459"/>
      <c r="PF199" s="1459"/>
      <c r="PG199" s="1459"/>
      <c r="PH199" s="1459"/>
      <c r="PI199" s="1459"/>
      <c r="PJ199" s="1459"/>
      <c r="PK199" s="1459"/>
      <c r="PL199" s="1459"/>
      <c r="PM199" s="1459"/>
      <c r="PN199" s="1459"/>
      <c r="PO199" s="1459"/>
      <c r="PP199" s="1459"/>
      <c r="PQ199" s="1459"/>
      <c r="PR199" s="1459"/>
      <c r="PS199" s="1459"/>
      <c r="PT199" s="1459"/>
      <c r="PU199" s="1459"/>
      <c r="PV199" s="1459"/>
      <c r="PW199" s="1459"/>
      <c r="PX199" s="1459"/>
      <c r="PY199" s="1459"/>
      <c r="PZ199" s="1459"/>
      <c r="QA199" s="1459"/>
      <c r="QB199" s="1459"/>
      <c r="QC199" s="1459"/>
      <c r="QD199" s="1459"/>
      <c r="QE199" s="1459"/>
      <c r="QF199" s="1459"/>
      <c r="QG199" s="1459"/>
      <c r="QH199" s="1459"/>
      <c r="QI199" s="1459"/>
      <c r="QJ199" s="1459"/>
      <c r="QK199" s="1459"/>
      <c r="QL199" s="1459"/>
      <c r="QM199" s="1459"/>
      <c r="QN199" s="1459"/>
      <c r="QO199" s="1459"/>
      <c r="QP199" s="1459"/>
      <c r="QQ199" s="1459"/>
      <c r="QR199" s="1459"/>
      <c r="QS199" s="1459"/>
      <c r="QT199" s="1459"/>
      <c r="QU199" s="1459"/>
      <c r="QV199" s="1459"/>
      <c r="QW199" s="1459"/>
      <c r="QX199" s="1459"/>
      <c r="QY199" s="1459"/>
      <c r="QZ199" s="1459"/>
      <c r="RA199" s="1459"/>
      <c r="RB199" s="1459"/>
      <c r="RC199" s="1459"/>
      <c r="RD199" s="1459"/>
      <c r="RE199" s="1459"/>
      <c r="RF199" s="1459"/>
      <c r="RG199" s="1459"/>
      <c r="RH199" s="1459"/>
      <c r="RI199" s="1459"/>
      <c r="RJ199" s="1459"/>
      <c r="RK199" s="1459"/>
    </row>
    <row r="200" spans="1:479" s="1461" customFormat="1" ht="23.25" customHeight="1" outlineLevel="1">
      <c r="A200" s="465">
        <v>2</v>
      </c>
      <c r="B200" s="1677" t="s">
        <v>478</v>
      </c>
      <c r="C200" s="1678" t="s">
        <v>467</v>
      </c>
      <c r="D200" s="475">
        <v>1</v>
      </c>
      <c r="E200" s="1679">
        <v>220000</v>
      </c>
      <c r="F200" s="1475">
        <f>E200*D200</f>
        <v>220000</v>
      </c>
      <c r="G200" s="1785"/>
      <c r="H200" s="1788"/>
      <c r="I200" s="1459"/>
      <c r="J200" s="1459"/>
      <c r="K200" s="1460"/>
      <c r="L200" s="1459"/>
      <c r="M200" s="1459"/>
      <c r="N200" s="1459"/>
      <c r="O200" s="1459"/>
      <c r="P200" s="1459"/>
      <c r="Q200" s="1459"/>
      <c r="R200" s="1459"/>
      <c r="S200" s="1459"/>
      <c r="T200" s="1459"/>
      <c r="U200" s="1459"/>
      <c r="V200" s="1459"/>
      <c r="W200" s="1459"/>
      <c r="X200" s="1459"/>
      <c r="Y200" s="1459"/>
      <c r="Z200" s="1459"/>
      <c r="AA200" s="1459"/>
      <c r="AB200" s="1459"/>
      <c r="AC200" s="1459"/>
      <c r="AD200" s="1459"/>
      <c r="AE200" s="1459"/>
      <c r="AF200" s="1459"/>
      <c r="AG200" s="1459"/>
      <c r="AH200" s="1459"/>
      <c r="AI200" s="1459"/>
      <c r="AJ200" s="1459"/>
      <c r="AK200" s="1459"/>
      <c r="AL200" s="1459"/>
      <c r="AM200" s="1459"/>
      <c r="AN200" s="1459"/>
      <c r="AO200" s="1459"/>
      <c r="AP200" s="1459"/>
      <c r="AQ200" s="1459"/>
      <c r="AR200" s="1459"/>
      <c r="AS200" s="1459"/>
      <c r="AT200" s="1459"/>
      <c r="AU200" s="1459"/>
      <c r="AV200" s="1459"/>
      <c r="AW200" s="1459"/>
      <c r="AX200" s="1459"/>
      <c r="AY200" s="1459"/>
      <c r="AZ200" s="1459"/>
      <c r="BA200" s="1459"/>
      <c r="BB200" s="1459"/>
      <c r="BC200" s="1459"/>
      <c r="BD200" s="1459"/>
      <c r="BE200" s="1459"/>
      <c r="BF200" s="1459"/>
      <c r="BG200" s="1459"/>
      <c r="BH200" s="1459"/>
      <c r="BI200" s="1459"/>
      <c r="BJ200" s="1459"/>
      <c r="BK200" s="1459"/>
      <c r="BL200" s="1459"/>
      <c r="BM200" s="1459"/>
      <c r="BN200" s="1459"/>
      <c r="BO200" s="1459"/>
      <c r="BP200" s="1459"/>
      <c r="BQ200" s="1459"/>
      <c r="BR200" s="1459"/>
      <c r="BS200" s="1459"/>
      <c r="BT200" s="1459"/>
      <c r="BU200" s="1459"/>
      <c r="BV200" s="1459"/>
      <c r="BW200" s="1459"/>
      <c r="BX200" s="1459"/>
      <c r="BY200" s="1459"/>
      <c r="BZ200" s="1459"/>
      <c r="CA200" s="1459"/>
      <c r="CB200" s="1459"/>
      <c r="CC200" s="1459"/>
      <c r="CD200" s="1459"/>
      <c r="CE200" s="1459"/>
      <c r="CF200" s="1459"/>
      <c r="CG200" s="1459"/>
      <c r="CH200" s="1459"/>
      <c r="CI200" s="1459"/>
      <c r="CJ200" s="1459"/>
      <c r="CK200" s="1459"/>
      <c r="CL200" s="1459"/>
      <c r="CM200" s="1459"/>
      <c r="CN200" s="1459"/>
      <c r="CO200" s="1459"/>
      <c r="CP200" s="1459"/>
      <c r="CQ200" s="1459"/>
      <c r="CR200" s="1459"/>
      <c r="CS200" s="1459"/>
      <c r="CT200" s="1459"/>
      <c r="CU200" s="1459"/>
      <c r="CV200" s="1459"/>
      <c r="CW200" s="1459"/>
      <c r="CX200" s="1459"/>
      <c r="CY200" s="1459"/>
      <c r="CZ200" s="1459"/>
      <c r="DA200" s="1459"/>
      <c r="DB200" s="1459"/>
      <c r="DC200" s="1459"/>
      <c r="DD200" s="1459"/>
      <c r="DE200" s="1459"/>
      <c r="DF200" s="1459"/>
      <c r="DG200" s="1459"/>
      <c r="DH200" s="1459"/>
      <c r="DI200" s="1459"/>
      <c r="DJ200" s="1459"/>
      <c r="DK200" s="1459"/>
      <c r="DL200" s="1459"/>
      <c r="DM200" s="1459"/>
      <c r="DN200" s="1459"/>
      <c r="DO200" s="1459"/>
      <c r="DP200" s="1459"/>
      <c r="DQ200" s="1459"/>
      <c r="DR200" s="1459"/>
      <c r="DS200" s="1459"/>
      <c r="DT200" s="1459"/>
      <c r="DU200" s="1459"/>
      <c r="DV200" s="1459"/>
      <c r="DW200" s="1459"/>
      <c r="DX200" s="1459"/>
      <c r="DY200" s="1459"/>
      <c r="DZ200" s="1459"/>
      <c r="EA200" s="1459"/>
      <c r="EB200" s="1459"/>
      <c r="EC200" s="1459"/>
      <c r="ED200" s="1459"/>
      <c r="EE200" s="1459"/>
      <c r="EF200" s="1459"/>
      <c r="EG200" s="1459"/>
      <c r="EH200" s="1459"/>
      <c r="EI200" s="1459"/>
      <c r="EJ200" s="1459"/>
      <c r="EK200" s="1459"/>
      <c r="EL200" s="1459"/>
      <c r="EM200" s="1459"/>
      <c r="EN200" s="1459"/>
      <c r="EO200" s="1459"/>
      <c r="EP200" s="1459"/>
      <c r="EQ200" s="1459"/>
      <c r="ER200" s="1459"/>
      <c r="ES200" s="1459"/>
      <c r="ET200" s="1459"/>
      <c r="EU200" s="1459"/>
      <c r="EV200" s="1459"/>
      <c r="EW200" s="1459"/>
      <c r="EX200" s="1459"/>
      <c r="EY200" s="1459"/>
      <c r="EZ200" s="1459"/>
      <c r="FA200" s="1459"/>
      <c r="FB200" s="1459"/>
      <c r="FC200" s="1459"/>
      <c r="FD200" s="1459"/>
      <c r="FE200" s="1459"/>
      <c r="FF200" s="1459"/>
      <c r="FG200" s="1459"/>
      <c r="FH200" s="1459"/>
      <c r="FI200" s="1459"/>
      <c r="FJ200" s="1459"/>
      <c r="FK200" s="1459"/>
      <c r="FL200" s="1459"/>
      <c r="FM200" s="1459"/>
      <c r="FN200" s="1459"/>
      <c r="FO200" s="1459"/>
      <c r="FP200" s="1459"/>
      <c r="FQ200" s="1459"/>
      <c r="FR200" s="1459"/>
      <c r="FS200" s="1459"/>
      <c r="FT200" s="1459"/>
      <c r="FU200" s="1459"/>
      <c r="FV200" s="1459"/>
      <c r="FW200" s="1459"/>
      <c r="FX200" s="1459"/>
      <c r="FY200" s="1459"/>
      <c r="FZ200" s="1459"/>
      <c r="GA200" s="1459"/>
      <c r="GB200" s="1459"/>
      <c r="GC200" s="1459"/>
      <c r="GD200" s="1459"/>
      <c r="GE200" s="1459"/>
      <c r="GF200" s="1459"/>
      <c r="GG200" s="1459"/>
      <c r="GH200" s="1459"/>
      <c r="GI200" s="1459"/>
      <c r="GJ200" s="1459"/>
      <c r="GK200" s="1459"/>
      <c r="GL200" s="1459"/>
      <c r="GM200" s="1459"/>
      <c r="GN200" s="1459"/>
      <c r="GO200" s="1459"/>
      <c r="GP200" s="1459"/>
      <c r="GQ200" s="1459"/>
      <c r="GR200" s="1459"/>
      <c r="GS200" s="1459"/>
      <c r="GT200" s="1459"/>
      <c r="GU200" s="1459"/>
      <c r="GV200" s="1459"/>
      <c r="GW200" s="1459"/>
      <c r="GX200" s="1459"/>
      <c r="GY200" s="1459"/>
      <c r="GZ200" s="1459"/>
      <c r="HA200" s="1459"/>
      <c r="HB200" s="1459"/>
      <c r="HC200" s="1459"/>
      <c r="HD200" s="1459"/>
      <c r="HE200" s="1459"/>
      <c r="HF200" s="1459"/>
      <c r="HG200" s="1459"/>
      <c r="HH200" s="1459"/>
      <c r="HI200" s="1459"/>
      <c r="HJ200" s="1459"/>
      <c r="HK200" s="1459"/>
      <c r="HL200" s="1459"/>
      <c r="HM200" s="1459"/>
      <c r="HN200" s="1459"/>
      <c r="HO200" s="1459"/>
      <c r="HP200" s="1459"/>
      <c r="HQ200" s="1459"/>
      <c r="HR200" s="1459"/>
      <c r="HS200" s="1459"/>
      <c r="HT200" s="1459"/>
      <c r="HU200" s="1459"/>
      <c r="HV200" s="1459"/>
      <c r="HW200" s="1459"/>
      <c r="HX200" s="1459"/>
      <c r="HY200" s="1459"/>
      <c r="HZ200" s="1459"/>
      <c r="IA200" s="1459"/>
      <c r="IB200" s="1459"/>
      <c r="IC200" s="1459"/>
      <c r="ID200" s="1459"/>
      <c r="IE200" s="1459"/>
      <c r="IF200" s="1459"/>
      <c r="IG200" s="1459"/>
      <c r="IH200" s="1459"/>
      <c r="II200" s="1459"/>
      <c r="IJ200" s="1459"/>
      <c r="IK200" s="1459"/>
      <c r="IL200" s="1459"/>
      <c r="IM200" s="1459"/>
      <c r="IN200" s="1459"/>
      <c r="IO200" s="1459"/>
      <c r="IP200" s="1459"/>
      <c r="IQ200" s="1459"/>
      <c r="IR200" s="1459"/>
      <c r="IS200" s="1459"/>
      <c r="IT200" s="1459"/>
      <c r="IU200" s="1459"/>
      <c r="IV200" s="1459"/>
      <c r="IW200" s="1459"/>
      <c r="IX200" s="1459"/>
      <c r="IY200" s="1459"/>
      <c r="IZ200" s="1459"/>
      <c r="JA200" s="1459"/>
      <c r="JB200" s="1459"/>
      <c r="JC200" s="1459"/>
      <c r="JD200" s="1459"/>
      <c r="JE200" s="1459"/>
      <c r="JF200" s="1459"/>
      <c r="JG200" s="1459"/>
      <c r="JH200" s="1459"/>
      <c r="JI200" s="1459"/>
      <c r="JJ200" s="1459"/>
      <c r="JK200" s="1459"/>
      <c r="JL200" s="1459"/>
      <c r="JM200" s="1459"/>
      <c r="JN200" s="1459"/>
      <c r="JO200" s="1459"/>
      <c r="JP200" s="1459"/>
      <c r="JQ200" s="1459"/>
      <c r="JR200" s="1459"/>
      <c r="JS200" s="1459"/>
      <c r="JT200" s="1459"/>
      <c r="JU200" s="1459"/>
      <c r="JV200" s="1459"/>
      <c r="JW200" s="1459"/>
      <c r="JX200" s="1459"/>
      <c r="JY200" s="1459"/>
      <c r="JZ200" s="1459"/>
      <c r="KA200" s="1459"/>
      <c r="KB200" s="1459"/>
      <c r="KC200" s="1459"/>
      <c r="KD200" s="1459"/>
      <c r="KE200" s="1459"/>
      <c r="KF200" s="1459"/>
      <c r="KG200" s="1459"/>
      <c r="KH200" s="1459"/>
      <c r="KI200" s="1459"/>
      <c r="KJ200" s="1459"/>
      <c r="KK200" s="1459"/>
      <c r="KL200" s="1459"/>
      <c r="KM200" s="1459"/>
      <c r="KN200" s="1459"/>
      <c r="KO200" s="1459"/>
      <c r="KP200" s="1459"/>
      <c r="KQ200" s="1459"/>
      <c r="KR200" s="1459"/>
      <c r="KS200" s="1459"/>
      <c r="KT200" s="1459"/>
      <c r="KU200" s="1459"/>
      <c r="KV200" s="1459"/>
      <c r="KW200" s="1459"/>
      <c r="KX200" s="1459"/>
      <c r="KY200" s="1459"/>
      <c r="KZ200" s="1459"/>
      <c r="LA200" s="1459"/>
      <c r="LB200" s="1459"/>
      <c r="LC200" s="1459"/>
      <c r="LD200" s="1459"/>
      <c r="LE200" s="1459"/>
      <c r="LF200" s="1459"/>
      <c r="LG200" s="1459"/>
      <c r="LH200" s="1459"/>
      <c r="LI200" s="1459"/>
      <c r="LJ200" s="1459"/>
      <c r="LK200" s="1459"/>
      <c r="LL200" s="1459"/>
      <c r="LM200" s="1459"/>
      <c r="LN200" s="1459"/>
      <c r="LO200" s="1459"/>
      <c r="LP200" s="1459"/>
      <c r="LQ200" s="1459"/>
      <c r="LR200" s="1459"/>
      <c r="LS200" s="1459"/>
      <c r="LT200" s="1459"/>
      <c r="LU200" s="1459"/>
      <c r="LV200" s="1459"/>
      <c r="LW200" s="1459"/>
      <c r="LX200" s="1459"/>
      <c r="LY200" s="1459"/>
      <c r="LZ200" s="1459"/>
      <c r="MA200" s="1459"/>
      <c r="MB200" s="1459"/>
      <c r="MC200" s="1459"/>
      <c r="MD200" s="1459"/>
      <c r="ME200" s="1459"/>
      <c r="MF200" s="1459"/>
      <c r="MG200" s="1459"/>
      <c r="MH200" s="1459"/>
      <c r="MI200" s="1459"/>
      <c r="MJ200" s="1459"/>
      <c r="MK200" s="1459"/>
      <c r="ML200" s="1459"/>
      <c r="MM200" s="1459"/>
      <c r="MN200" s="1459"/>
      <c r="MO200" s="1459"/>
      <c r="MP200" s="1459"/>
      <c r="MQ200" s="1459"/>
      <c r="MR200" s="1459"/>
      <c r="MS200" s="1459"/>
      <c r="MT200" s="1459"/>
      <c r="MU200" s="1459"/>
      <c r="MV200" s="1459"/>
      <c r="MW200" s="1459"/>
      <c r="MX200" s="1459"/>
      <c r="MY200" s="1459"/>
      <c r="MZ200" s="1459"/>
      <c r="NA200" s="1459"/>
      <c r="NB200" s="1459"/>
      <c r="NC200" s="1459"/>
      <c r="ND200" s="1459"/>
      <c r="NE200" s="1459"/>
      <c r="NF200" s="1459"/>
      <c r="NG200" s="1459"/>
      <c r="NH200" s="1459"/>
      <c r="NI200" s="1459"/>
      <c r="NJ200" s="1459"/>
      <c r="NK200" s="1459"/>
      <c r="NL200" s="1459"/>
      <c r="NM200" s="1459"/>
      <c r="NN200" s="1459"/>
      <c r="NO200" s="1459"/>
      <c r="NP200" s="1459"/>
      <c r="NQ200" s="1459"/>
      <c r="NR200" s="1459"/>
      <c r="NS200" s="1459"/>
      <c r="NT200" s="1459"/>
      <c r="NU200" s="1459"/>
      <c r="NV200" s="1459"/>
      <c r="NW200" s="1459"/>
      <c r="NX200" s="1459"/>
      <c r="NY200" s="1459"/>
      <c r="NZ200" s="1459"/>
      <c r="OA200" s="1459"/>
      <c r="OB200" s="1459"/>
      <c r="OC200" s="1459"/>
      <c r="OD200" s="1459"/>
      <c r="OE200" s="1459"/>
      <c r="OF200" s="1459"/>
      <c r="OG200" s="1459"/>
      <c r="OH200" s="1459"/>
      <c r="OI200" s="1459"/>
      <c r="OJ200" s="1459"/>
      <c r="OK200" s="1459"/>
      <c r="OL200" s="1459"/>
      <c r="OM200" s="1459"/>
      <c r="ON200" s="1459"/>
      <c r="OO200" s="1459"/>
      <c r="OP200" s="1459"/>
      <c r="OQ200" s="1459"/>
      <c r="OR200" s="1459"/>
      <c r="OS200" s="1459"/>
      <c r="OT200" s="1459"/>
      <c r="OU200" s="1459"/>
      <c r="OV200" s="1459"/>
      <c r="OW200" s="1459"/>
      <c r="OX200" s="1459"/>
      <c r="OY200" s="1459"/>
      <c r="OZ200" s="1459"/>
      <c r="PA200" s="1459"/>
      <c r="PB200" s="1459"/>
      <c r="PC200" s="1459"/>
      <c r="PD200" s="1459"/>
      <c r="PE200" s="1459"/>
      <c r="PF200" s="1459"/>
      <c r="PG200" s="1459"/>
      <c r="PH200" s="1459"/>
      <c r="PI200" s="1459"/>
      <c r="PJ200" s="1459"/>
      <c r="PK200" s="1459"/>
      <c r="PL200" s="1459"/>
      <c r="PM200" s="1459"/>
      <c r="PN200" s="1459"/>
      <c r="PO200" s="1459"/>
      <c r="PP200" s="1459"/>
      <c r="PQ200" s="1459"/>
      <c r="PR200" s="1459"/>
      <c r="PS200" s="1459"/>
      <c r="PT200" s="1459"/>
      <c r="PU200" s="1459"/>
      <c r="PV200" s="1459"/>
      <c r="PW200" s="1459"/>
      <c r="PX200" s="1459"/>
      <c r="PY200" s="1459"/>
      <c r="PZ200" s="1459"/>
      <c r="QA200" s="1459"/>
      <c r="QB200" s="1459"/>
      <c r="QC200" s="1459"/>
      <c r="QD200" s="1459"/>
      <c r="QE200" s="1459"/>
      <c r="QF200" s="1459"/>
      <c r="QG200" s="1459"/>
      <c r="QH200" s="1459"/>
      <c r="QI200" s="1459"/>
      <c r="QJ200" s="1459"/>
      <c r="QK200" s="1459"/>
      <c r="QL200" s="1459"/>
      <c r="QM200" s="1459"/>
      <c r="QN200" s="1459"/>
      <c r="QO200" s="1459"/>
      <c r="QP200" s="1459"/>
      <c r="QQ200" s="1459"/>
      <c r="QR200" s="1459"/>
      <c r="QS200" s="1459"/>
      <c r="QT200" s="1459"/>
      <c r="QU200" s="1459"/>
      <c r="QV200" s="1459"/>
      <c r="QW200" s="1459"/>
      <c r="QX200" s="1459"/>
      <c r="QY200" s="1459"/>
      <c r="QZ200" s="1459"/>
      <c r="RA200" s="1459"/>
      <c r="RB200" s="1459"/>
      <c r="RC200" s="1459"/>
      <c r="RD200" s="1459"/>
      <c r="RE200" s="1459"/>
      <c r="RF200" s="1459"/>
      <c r="RG200" s="1459"/>
      <c r="RH200" s="1459"/>
      <c r="RI200" s="1459"/>
      <c r="RJ200" s="1459"/>
      <c r="RK200" s="1459"/>
    </row>
    <row r="201" spans="1:479" s="1461" customFormat="1" ht="23.25" customHeight="1" outlineLevel="1">
      <c r="A201" s="465">
        <v>3</v>
      </c>
      <c r="B201" s="1680" t="s">
        <v>1185</v>
      </c>
      <c r="C201" s="1681" t="s">
        <v>464</v>
      </c>
      <c r="D201" s="552">
        <v>1</v>
      </c>
      <c r="E201" s="1682">
        <v>450000</v>
      </c>
      <c r="F201" s="1466">
        <f>E201*D201</f>
        <v>450000</v>
      </c>
      <c r="G201" s="1783">
        <f>SUM(F201:F205)</f>
        <v>3155000</v>
      </c>
      <c r="H201" s="1786" t="s">
        <v>1186</v>
      </c>
      <c r="I201" s="1459"/>
      <c r="J201" s="1459"/>
      <c r="K201" s="1460"/>
      <c r="L201" s="1459"/>
      <c r="M201" s="1459"/>
      <c r="N201" s="1459"/>
      <c r="O201" s="1459"/>
      <c r="P201" s="1459"/>
      <c r="Q201" s="1459"/>
      <c r="R201" s="1459"/>
      <c r="S201" s="1459"/>
      <c r="T201" s="1459"/>
      <c r="U201" s="1459"/>
      <c r="V201" s="1459"/>
      <c r="W201" s="1459"/>
      <c r="X201" s="1459"/>
      <c r="Y201" s="1459"/>
      <c r="Z201" s="1459"/>
      <c r="AA201" s="1459"/>
      <c r="AB201" s="1459"/>
      <c r="AC201" s="1459"/>
      <c r="AD201" s="1459"/>
      <c r="AE201" s="1459"/>
      <c r="AF201" s="1459"/>
      <c r="AG201" s="1459"/>
      <c r="AH201" s="1459"/>
      <c r="AI201" s="1459"/>
      <c r="AJ201" s="1459"/>
      <c r="AK201" s="1459"/>
      <c r="AL201" s="1459"/>
      <c r="AM201" s="1459"/>
      <c r="AN201" s="1459"/>
      <c r="AO201" s="1459"/>
      <c r="AP201" s="1459"/>
      <c r="AQ201" s="1459"/>
      <c r="AR201" s="1459"/>
      <c r="AS201" s="1459"/>
      <c r="AT201" s="1459"/>
      <c r="AU201" s="1459"/>
      <c r="AV201" s="1459"/>
      <c r="AW201" s="1459"/>
      <c r="AX201" s="1459"/>
      <c r="AY201" s="1459"/>
      <c r="AZ201" s="1459"/>
      <c r="BA201" s="1459"/>
      <c r="BB201" s="1459"/>
      <c r="BC201" s="1459"/>
      <c r="BD201" s="1459"/>
      <c r="BE201" s="1459"/>
      <c r="BF201" s="1459"/>
      <c r="BG201" s="1459"/>
      <c r="BH201" s="1459"/>
      <c r="BI201" s="1459"/>
      <c r="BJ201" s="1459"/>
      <c r="BK201" s="1459"/>
      <c r="BL201" s="1459"/>
      <c r="BM201" s="1459"/>
      <c r="BN201" s="1459"/>
      <c r="BO201" s="1459"/>
      <c r="BP201" s="1459"/>
      <c r="BQ201" s="1459"/>
      <c r="BR201" s="1459"/>
      <c r="BS201" s="1459"/>
      <c r="BT201" s="1459"/>
      <c r="BU201" s="1459"/>
      <c r="BV201" s="1459"/>
      <c r="BW201" s="1459"/>
      <c r="BX201" s="1459"/>
      <c r="BY201" s="1459"/>
      <c r="BZ201" s="1459"/>
      <c r="CA201" s="1459"/>
      <c r="CB201" s="1459"/>
      <c r="CC201" s="1459"/>
      <c r="CD201" s="1459"/>
      <c r="CE201" s="1459"/>
      <c r="CF201" s="1459"/>
      <c r="CG201" s="1459"/>
      <c r="CH201" s="1459"/>
      <c r="CI201" s="1459"/>
      <c r="CJ201" s="1459"/>
      <c r="CK201" s="1459"/>
      <c r="CL201" s="1459"/>
      <c r="CM201" s="1459"/>
      <c r="CN201" s="1459"/>
      <c r="CO201" s="1459"/>
      <c r="CP201" s="1459"/>
      <c r="CQ201" s="1459"/>
      <c r="CR201" s="1459"/>
      <c r="CS201" s="1459"/>
      <c r="CT201" s="1459"/>
      <c r="CU201" s="1459"/>
      <c r="CV201" s="1459"/>
      <c r="CW201" s="1459"/>
      <c r="CX201" s="1459"/>
      <c r="CY201" s="1459"/>
      <c r="CZ201" s="1459"/>
      <c r="DA201" s="1459"/>
      <c r="DB201" s="1459"/>
      <c r="DC201" s="1459"/>
      <c r="DD201" s="1459"/>
      <c r="DE201" s="1459"/>
      <c r="DF201" s="1459"/>
      <c r="DG201" s="1459"/>
      <c r="DH201" s="1459"/>
      <c r="DI201" s="1459"/>
      <c r="DJ201" s="1459"/>
      <c r="DK201" s="1459"/>
      <c r="DL201" s="1459"/>
      <c r="DM201" s="1459"/>
      <c r="DN201" s="1459"/>
      <c r="DO201" s="1459"/>
      <c r="DP201" s="1459"/>
      <c r="DQ201" s="1459"/>
      <c r="DR201" s="1459"/>
      <c r="DS201" s="1459"/>
      <c r="DT201" s="1459"/>
      <c r="DU201" s="1459"/>
      <c r="DV201" s="1459"/>
      <c r="DW201" s="1459"/>
      <c r="DX201" s="1459"/>
      <c r="DY201" s="1459"/>
      <c r="DZ201" s="1459"/>
      <c r="EA201" s="1459"/>
      <c r="EB201" s="1459"/>
      <c r="EC201" s="1459"/>
      <c r="ED201" s="1459"/>
      <c r="EE201" s="1459"/>
      <c r="EF201" s="1459"/>
      <c r="EG201" s="1459"/>
      <c r="EH201" s="1459"/>
      <c r="EI201" s="1459"/>
      <c r="EJ201" s="1459"/>
      <c r="EK201" s="1459"/>
      <c r="EL201" s="1459"/>
      <c r="EM201" s="1459"/>
      <c r="EN201" s="1459"/>
      <c r="EO201" s="1459"/>
      <c r="EP201" s="1459"/>
      <c r="EQ201" s="1459"/>
      <c r="ER201" s="1459"/>
      <c r="ES201" s="1459"/>
      <c r="ET201" s="1459"/>
      <c r="EU201" s="1459"/>
      <c r="EV201" s="1459"/>
      <c r="EW201" s="1459"/>
      <c r="EX201" s="1459"/>
      <c r="EY201" s="1459"/>
      <c r="EZ201" s="1459"/>
      <c r="FA201" s="1459"/>
      <c r="FB201" s="1459"/>
      <c r="FC201" s="1459"/>
      <c r="FD201" s="1459"/>
      <c r="FE201" s="1459"/>
      <c r="FF201" s="1459"/>
      <c r="FG201" s="1459"/>
      <c r="FH201" s="1459"/>
      <c r="FI201" s="1459"/>
      <c r="FJ201" s="1459"/>
      <c r="FK201" s="1459"/>
      <c r="FL201" s="1459"/>
      <c r="FM201" s="1459"/>
      <c r="FN201" s="1459"/>
      <c r="FO201" s="1459"/>
      <c r="FP201" s="1459"/>
      <c r="FQ201" s="1459"/>
      <c r="FR201" s="1459"/>
      <c r="FS201" s="1459"/>
      <c r="FT201" s="1459"/>
      <c r="FU201" s="1459"/>
      <c r="FV201" s="1459"/>
      <c r="FW201" s="1459"/>
      <c r="FX201" s="1459"/>
      <c r="FY201" s="1459"/>
      <c r="FZ201" s="1459"/>
      <c r="GA201" s="1459"/>
      <c r="GB201" s="1459"/>
      <c r="GC201" s="1459"/>
      <c r="GD201" s="1459"/>
      <c r="GE201" s="1459"/>
      <c r="GF201" s="1459"/>
      <c r="GG201" s="1459"/>
      <c r="GH201" s="1459"/>
      <c r="GI201" s="1459"/>
      <c r="GJ201" s="1459"/>
      <c r="GK201" s="1459"/>
      <c r="GL201" s="1459"/>
      <c r="GM201" s="1459"/>
      <c r="GN201" s="1459"/>
      <c r="GO201" s="1459"/>
      <c r="GP201" s="1459"/>
      <c r="GQ201" s="1459"/>
      <c r="GR201" s="1459"/>
      <c r="GS201" s="1459"/>
      <c r="GT201" s="1459"/>
      <c r="GU201" s="1459"/>
      <c r="GV201" s="1459"/>
      <c r="GW201" s="1459"/>
      <c r="GX201" s="1459"/>
      <c r="GY201" s="1459"/>
      <c r="GZ201" s="1459"/>
      <c r="HA201" s="1459"/>
      <c r="HB201" s="1459"/>
      <c r="HC201" s="1459"/>
      <c r="HD201" s="1459"/>
      <c r="HE201" s="1459"/>
      <c r="HF201" s="1459"/>
      <c r="HG201" s="1459"/>
      <c r="HH201" s="1459"/>
      <c r="HI201" s="1459"/>
      <c r="HJ201" s="1459"/>
      <c r="HK201" s="1459"/>
      <c r="HL201" s="1459"/>
      <c r="HM201" s="1459"/>
      <c r="HN201" s="1459"/>
      <c r="HO201" s="1459"/>
      <c r="HP201" s="1459"/>
      <c r="HQ201" s="1459"/>
      <c r="HR201" s="1459"/>
      <c r="HS201" s="1459"/>
      <c r="HT201" s="1459"/>
      <c r="HU201" s="1459"/>
      <c r="HV201" s="1459"/>
      <c r="HW201" s="1459"/>
      <c r="HX201" s="1459"/>
      <c r="HY201" s="1459"/>
      <c r="HZ201" s="1459"/>
      <c r="IA201" s="1459"/>
      <c r="IB201" s="1459"/>
      <c r="IC201" s="1459"/>
      <c r="ID201" s="1459"/>
      <c r="IE201" s="1459"/>
      <c r="IF201" s="1459"/>
      <c r="IG201" s="1459"/>
      <c r="IH201" s="1459"/>
      <c r="II201" s="1459"/>
      <c r="IJ201" s="1459"/>
      <c r="IK201" s="1459"/>
      <c r="IL201" s="1459"/>
      <c r="IM201" s="1459"/>
      <c r="IN201" s="1459"/>
      <c r="IO201" s="1459"/>
      <c r="IP201" s="1459"/>
      <c r="IQ201" s="1459"/>
      <c r="IR201" s="1459"/>
      <c r="IS201" s="1459"/>
      <c r="IT201" s="1459"/>
      <c r="IU201" s="1459"/>
      <c r="IV201" s="1459"/>
      <c r="IW201" s="1459"/>
      <c r="IX201" s="1459"/>
      <c r="IY201" s="1459"/>
      <c r="IZ201" s="1459"/>
      <c r="JA201" s="1459"/>
      <c r="JB201" s="1459"/>
      <c r="JC201" s="1459"/>
      <c r="JD201" s="1459"/>
      <c r="JE201" s="1459"/>
      <c r="JF201" s="1459"/>
      <c r="JG201" s="1459"/>
      <c r="JH201" s="1459"/>
      <c r="JI201" s="1459"/>
      <c r="JJ201" s="1459"/>
      <c r="JK201" s="1459"/>
      <c r="JL201" s="1459"/>
      <c r="JM201" s="1459"/>
      <c r="JN201" s="1459"/>
      <c r="JO201" s="1459"/>
      <c r="JP201" s="1459"/>
      <c r="JQ201" s="1459"/>
      <c r="JR201" s="1459"/>
      <c r="JS201" s="1459"/>
      <c r="JT201" s="1459"/>
      <c r="JU201" s="1459"/>
      <c r="JV201" s="1459"/>
      <c r="JW201" s="1459"/>
      <c r="JX201" s="1459"/>
      <c r="JY201" s="1459"/>
      <c r="JZ201" s="1459"/>
      <c r="KA201" s="1459"/>
      <c r="KB201" s="1459"/>
      <c r="KC201" s="1459"/>
      <c r="KD201" s="1459"/>
      <c r="KE201" s="1459"/>
      <c r="KF201" s="1459"/>
      <c r="KG201" s="1459"/>
      <c r="KH201" s="1459"/>
      <c r="KI201" s="1459"/>
      <c r="KJ201" s="1459"/>
      <c r="KK201" s="1459"/>
      <c r="KL201" s="1459"/>
      <c r="KM201" s="1459"/>
      <c r="KN201" s="1459"/>
      <c r="KO201" s="1459"/>
      <c r="KP201" s="1459"/>
      <c r="KQ201" s="1459"/>
      <c r="KR201" s="1459"/>
      <c r="KS201" s="1459"/>
      <c r="KT201" s="1459"/>
      <c r="KU201" s="1459"/>
      <c r="KV201" s="1459"/>
      <c r="KW201" s="1459"/>
      <c r="KX201" s="1459"/>
      <c r="KY201" s="1459"/>
      <c r="KZ201" s="1459"/>
      <c r="LA201" s="1459"/>
      <c r="LB201" s="1459"/>
      <c r="LC201" s="1459"/>
      <c r="LD201" s="1459"/>
      <c r="LE201" s="1459"/>
      <c r="LF201" s="1459"/>
      <c r="LG201" s="1459"/>
      <c r="LH201" s="1459"/>
      <c r="LI201" s="1459"/>
      <c r="LJ201" s="1459"/>
      <c r="LK201" s="1459"/>
      <c r="LL201" s="1459"/>
      <c r="LM201" s="1459"/>
      <c r="LN201" s="1459"/>
      <c r="LO201" s="1459"/>
      <c r="LP201" s="1459"/>
      <c r="LQ201" s="1459"/>
      <c r="LR201" s="1459"/>
      <c r="LS201" s="1459"/>
      <c r="LT201" s="1459"/>
      <c r="LU201" s="1459"/>
      <c r="LV201" s="1459"/>
      <c r="LW201" s="1459"/>
      <c r="LX201" s="1459"/>
      <c r="LY201" s="1459"/>
      <c r="LZ201" s="1459"/>
      <c r="MA201" s="1459"/>
      <c r="MB201" s="1459"/>
      <c r="MC201" s="1459"/>
      <c r="MD201" s="1459"/>
      <c r="ME201" s="1459"/>
      <c r="MF201" s="1459"/>
      <c r="MG201" s="1459"/>
      <c r="MH201" s="1459"/>
      <c r="MI201" s="1459"/>
      <c r="MJ201" s="1459"/>
      <c r="MK201" s="1459"/>
      <c r="ML201" s="1459"/>
      <c r="MM201" s="1459"/>
      <c r="MN201" s="1459"/>
      <c r="MO201" s="1459"/>
      <c r="MP201" s="1459"/>
      <c r="MQ201" s="1459"/>
      <c r="MR201" s="1459"/>
      <c r="MS201" s="1459"/>
      <c r="MT201" s="1459"/>
      <c r="MU201" s="1459"/>
      <c r="MV201" s="1459"/>
      <c r="MW201" s="1459"/>
      <c r="MX201" s="1459"/>
      <c r="MY201" s="1459"/>
      <c r="MZ201" s="1459"/>
      <c r="NA201" s="1459"/>
      <c r="NB201" s="1459"/>
      <c r="NC201" s="1459"/>
      <c r="ND201" s="1459"/>
      <c r="NE201" s="1459"/>
      <c r="NF201" s="1459"/>
      <c r="NG201" s="1459"/>
      <c r="NH201" s="1459"/>
      <c r="NI201" s="1459"/>
      <c r="NJ201" s="1459"/>
      <c r="NK201" s="1459"/>
      <c r="NL201" s="1459"/>
      <c r="NM201" s="1459"/>
      <c r="NN201" s="1459"/>
      <c r="NO201" s="1459"/>
      <c r="NP201" s="1459"/>
      <c r="NQ201" s="1459"/>
      <c r="NR201" s="1459"/>
      <c r="NS201" s="1459"/>
      <c r="NT201" s="1459"/>
      <c r="NU201" s="1459"/>
      <c r="NV201" s="1459"/>
      <c r="NW201" s="1459"/>
      <c r="NX201" s="1459"/>
      <c r="NY201" s="1459"/>
      <c r="NZ201" s="1459"/>
      <c r="OA201" s="1459"/>
      <c r="OB201" s="1459"/>
      <c r="OC201" s="1459"/>
      <c r="OD201" s="1459"/>
      <c r="OE201" s="1459"/>
      <c r="OF201" s="1459"/>
      <c r="OG201" s="1459"/>
      <c r="OH201" s="1459"/>
      <c r="OI201" s="1459"/>
      <c r="OJ201" s="1459"/>
      <c r="OK201" s="1459"/>
      <c r="OL201" s="1459"/>
      <c r="OM201" s="1459"/>
      <c r="ON201" s="1459"/>
      <c r="OO201" s="1459"/>
      <c r="OP201" s="1459"/>
      <c r="OQ201" s="1459"/>
      <c r="OR201" s="1459"/>
      <c r="OS201" s="1459"/>
      <c r="OT201" s="1459"/>
      <c r="OU201" s="1459"/>
      <c r="OV201" s="1459"/>
      <c r="OW201" s="1459"/>
      <c r="OX201" s="1459"/>
      <c r="OY201" s="1459"/>
      <c r="OZ201" s="1459"/>
      <c r="PA201" s="1459"/>
      <c r="PB201" s="1459"/>
      <c r="PC201" s="1459"/>
      <c r="PD201" s="1459"/>
      <c r="PE201" s="1459"/>
      <c r="PF201" s="1459"/>
      <c r="PG201" s="1459"/>
      <c r="PH201" s="1459"/>
      <c r="PI201" s="1459"/>
      <c r="PJ201" s="1459"/>
      <c r="PK201" s="1459"/>
      <c r="PL201" s="1459"/>
      <c r="PM201" s="1459"/>
      <c r="PN201" s="1459"/>
      <c r="PO201" s="1459"/>
      <c r="PP201" s="1459"/>
      <c r="PQ201" s="1459"/>
      <c r="PR201" s="1459"/>
      <c r="PS201" s="1459"/>
      <c r="PT201" s="1459"/>
      <c r="PU201" s="1459"/>
      <c r="PV201" s="1459"/>
      <c r="PW201" s="1459"/>
      <c r="PX201" s="1459"/>
      <c r="PY201" s="1459"/>
      <c r="PZ201" s="1459"/>
      <c r="QA201" s="1459"/>
      <c r="QB201" s="1459"/>
      <c r="QC201" s="1459"/>
      <c r="QD201" s="1459"/>
      <c r="QE201" s="1459"/>
      <c r="QF201" s="1459"/>
      <c r="QG201" s="1459"/>
      <c r="QH201" s="1459"/>
      <c r="QI201" s="1459"/>
      <c r="QJ201" s="1459"/>
      <c r="QK201" s="1459"/>
      <c r="QL201" s="1459"/>
      <c r="QM201" s="1459"/>
      <c r="QN201" s="1459"/>
      <c r="QO201" s="1459"/>
      <c r="QP201" s="1459"/>
      <c r="QQ201" s="1459"/>
      <c r="QR201" s="1459"/>
      <c r="QS201" s="1459"/>
      <c r="QT201" s="1459"/>
      <c r="QU201" s="1459"/>
      <c r="QV201" s="1459"/>
      <c r="QW201" s="1459"/>
      <c r="QX201" s="1459"/>
      <c r="QY201" s="1459"/>
      <c r="QZ201" s="1459"/>
      <c r="RA201" s="1459"/>
      <c r="RB201" s="1459"/>
      <c r="RC201" s="1459"/>
      <c r="RD201" s="1459"/>
      <c r="RE201" s="1459"/>
      <c r="RF201" s="1459"/>
      <c r="RG201" s="1459"/>
      <c r="RH201" s="1459"/>
      <c r="RI201" s="1459"/>
      <c r="RJ201" s="1459"/>
      <c r="RK201" s="1459"/>
    </row>
    <row r="202" spans="1:479" s="1461" customFormat="1" ht="23.25" customHeight="1" outlineLevel="1">
      <c r="A202" s="465">
        <v>4</v>
      </c>
      <c r="B202" s="466" t="s">
        <v>502</v>
      </c>
      <c r="C202" s="467" t="s">
        <v>485</v>
      </c>
      <c r="D202" s="468">
        <v>1</v>
      </c>
      <c r="E202" s="469">
        <v>1320000</v>
      </c>
      <c r="F202" s="1466">
        <f t="shared" ref="F202:F208" si="5">E202*D202</f>
        <v>1320000</v>
      </c>
      <c r="G202" s="1784"/>
      <c r="H202" s="1787"/>
      <c r="I202" s="1459"/>
      <c r="J202" s="1459"/>
      <c r="K202" s="1460"/>
      <c r="L202" s="1459"/>
      <c r="M202" s="1459"/>
      <c r="N202" s="1459"/>
      <c r="O202" s="1459"/>
      <c r="P202" s="1459"/>
      <c r="Q202" s="1459"/>
      <c r="R202" s="1459"/>
      <c r="S202" s="1459"/>
      <c r="T202" s="1459"/>
      <c r="U202" s="1459"/>
      <c r="V202" s="1459"/>
      <c r="W202" s="1459"/>
      <c r="X202" s="1459"/>
      <c r="Y202" s="1459"/>
      <c r="Z202" s="1459"/>
      <c r="AA202" s="1459"/>
      <c r="AB202" s="1459"/>
      <c r="AC202" s="1459"/>
      <c r="AD202" s="1459"/>
      <c r="AE202" s="1459"/>
      <c r="AF202" s="1459"/>
      <c r="AG202" s="1459"/>
      <c r="AH202" s="1459"/>
      <c r="AI202" s="1459"/>
      <c r="AJ202" s="1459"/>
      <c r="AK202" s="1459"/>
      <c r="AL202" s="1459"/>
      <c r="AM202" s="1459"/>
      <c r="AN202" s="1459"/>
      <c r="AO202" s="1459"/>
      <c r="AP202" s="1459"/>
      <c r="AQ202" s="1459"/>
      <c r="AR202" s="1459"/>
      <c r="AS202" s="1459"/>
      <c r="AT202" s="1459"/>
      <c r="AU202" s="1459"/>
      <c r="AV202" s="1459"/>
      <c r="AW202" s="1459"/>
      <c r="AX202" s="1459"/>
      <c r="AY202" s="1459"/>
      <c r="AZ202" s="1459"/>
      <c r="BA202" s="1459"/>
      <c r="BB202" s="1459"/>
      <c r="BC202" s="1459"/>
      <c r="BD202" s="1459"/>
      <c r="BE202" s="1459"/>
      <c r="BF202" s="1459"/>
      <c r="BG202" s="1459"/>
      <c r="BH202" s="1459"/>
      <c r="BI202" s="1459"/>
      <c r="BJ202" s="1459"/>
      <c r="BK202" s="1459"/>
      <c r="BL202" s="1459"/>
      <c r="BM202" s="1459"/>
      <c r="BN202" s="1459"/>
      <c r="BO202" s="1459"/>
      <c r="BP202" s="1459"/>
      <c r="BQ202" s="1459"/>
      <c r="BR202" s="1459"/>
      <c r="BS202" s="1459"/>
      <c r="BT202" s="1459"/>
      <c r="BU202" s="1459"/>
      <c r="BV202" s="1459"/>
      <c r="BW202" s="1459"/>
      <c r="BX202" s="1459"/>
      <c r="BY202" s="1459"/>
      <c r="BZ202" s="1459"/>
      <c r="CA202" s="1459"/>
      <c r="CB202" s="1459"/>
      <c r="CC202" s="1459"/>
      <c r="CD202" s="1459"/>
      <c r="CE202" s="1459"/>
      <c r="CF202" s="1459"/>
      <c r="CG202" s="1459"/>
      <c r="CH202" s="1459"/>
      <c r="CI202" s="1459"/>
      <c r="CJ202" s="1459"/>
      <c r="CK202" s="1459"/>
      <c r="CL202" s="1459"/>
      <c r="CM202" s="1459"/>
      <c r="CN202" s="1459"/>
      <c r="CO202" s="1459"/>
      <c r="CP202" s="1459"/>
      <c r="CQ202" s="1459"/>
      <c r="CR202" s="1459"/>
      <c r="CS202" s="1459"/>
      <c r="CT202" s="1459"/>
      <c r="CU202" s="1459"/>
      <c r="CV202" s="1459"/>
      <c r="CW202" s="1459"/>
      <c r="CX202" s="1459"/>
      <c r="CY202" s="1459"/>
      <c r="CZ202" s="1459"/>
      <c r="DA202" s="1459"/>
      <c r="DB202" s="1459"/>
      <c r="DC202" s="1459"/>
      <c r="DD202" s="1459"/>
      <c r="DE202" s="1459"/>
      <c r="DF202" s="1459"/>
      <c r="DG202" s="1459"/>
      <c r="DH202" s="1459"/>
      <c r="DI202" s="1459"/>
      <c r="DJ202" s="1459"/>
      <c r="DK202" s="1459"/>
      <c r="DL202" s="1459"/>
      <c r="DM202" s="1459"/>
      <c r="DN202" s="1459"/>
      <c r="DO202" s="1459"/>
      <c r="DP202" s="1459"/>
      <c r="DQ202" s="1459"/>
      <c r="DR202" s="1459"/>
      <c r="DS202" s="1459"/>
      <c r="DT202" s="1459"/>
      <c r="DU202" s="1459"/>
      <c r="DV202" s="1459"/>
      <c r="DW202" s="1459"/>
      <c r="DX202" s="1459"/>
      <c r="DY202" s="1459"/>
      <c r="DZ202" s="1459"/>
      <c r="EA202" s="1459"/>
      <c r="EB202" s="1459"/>
      <c r="EC202" s="1459"/>
      <c r="ED202" s="1459"/>
      <c r="EE202" s="1459"/>
      <c r="EF202" s="1459"/>
      <c r="EG202" s="1459"/>
      <c r="EH202" s="1459"/>
      <c r="EI202" s="1459"/>
      <c r="EJ202" s="1459"/>
      <c r="EK202" s="1459"/>
      <c r="EL202" s="1459"/>
      <c r="EM202" s="1459"/>
      <c r="EN202" s="1459"/>
      <c r="EO202" s="1459"/>
      <c r="EP202" s="1459"/>
      <c r="EQ202" s="1459"/>
      <c r="ER202" s="1459"/>
      <c r="ES202" s="1459"/>
      <c r="ET202" s="1459"/>
      <c r="EU202" s="1459"/>
      <c r="EV202" s="1459"/>
      <c r="EW202" s="1459"/>
      <c r="EX202" s="1459"/>
      <c r="EY202" s="1459"/>
      <c r="EZ202" s="1459"/>
      <c r="FA202" s="1459"/>
      <c r="FB202" s="1459"/>
      <c r="FC202" s="1459"/>
      <c r="FD202" s="1459"/>
      <c r="FE202" s="1459"/>
      <c r="FF202" s="1459"/>
      <c r="FG202" s="1459"/>
      <c r="FH202" s="1459"/>
      <c r="FI202" s="1459"/>
      <c r="FJ202" s="1459"/>
      <c r="FK202" s="1459"/>
      <c r="FL202" s="1459"/>
      <c r="FM202" s="1459"/>
      <c r="FN202" s="1459"/>
      <c r="FO202" s="1459"/>
      <c r="FP202" s="1459"/>
      <c r="FQ202" s="1459"/>
      <c r="FR202" s="1459"/>
      <c r="FS202" s="1459"/>
      <c r="FT202" s="1459"/>
      <c r="FU202" s="1459"/>
      <c r="FV202" s="1459"/>
      <c r="FW202" s="1459"/>
      <c r="FX202" s="1459"/>
      <c r="FY202" s="1459"/>
      <c r="FZ202" s="1459"/>
      <c r="GA202" s="1459"/>
      <c r="GB202" s="1459"/>
      <c r="GC202" s="1459"/>
      <c r="GD202" s="1459"/>
      <c r="GE202" s="1459"/>
      <c r="GF202" s="1459"/>
      <c r="GG202" s="1459"/>
      <c r="GH202" s="1459"/>
      <c r="GI202" s="1459"/>
      <c r="GJ202" s="1459"/>
      <c r="GK202" s="1459"/>
      <c r="GL202" s="1459"/>
      <c r="GM202" s="1459"/>
      <c r="GN202" s="1459"/>
      <c r="GO202" s="1459"/>
      <c r="GP202" s="1459"/>
      <c r="GQ202" s="1459"/>
      <c r="GR202" s="1459"/>
      <c r="GS202" s="1459"/>
      <c r="GT202" s="1459"/>
      <c r="GU202" s="1459"/>
      <c r="GV202" s="1459"/>
      <c r="GW202" s="1459"/>
      <c r="GX202" s="1459"/>
      <c r="GY202" s="1459"/>
      <c r="GZ202" s="1459"/>
      <c r="HA202" s="1459"/>
      <c r="HB202" s="1459"/>
      <c r="HC202" s="1459"/>
      <c r="HD202" s="1459"/>
      <c r="HE202" s="1459"/>
      <c r="HF202" s="1459"/>
      <c r="HG202" s="1459"/>
      <c r="HH202" s="1459"/>
      <c r="HI202" s="1459"/>
      <c r="HJ202" s="1459"/>
      <c r="HK202" s="1459"/>
      <c r="HL202" s="1459"/>
      <c r="HM202" s="1459"/>
      <c r="HN202" s="1459"/>
      <c r="HO202" s="1459"/>
      <c r="HP202" s="1459"/>
      <c r="HQ202" s="1459"/>
      <c r="HR202" s="1459"/>
      <c r="HS202" s="1459"/>
      <c r="HT202" s="1459"/>
      <c r="HU202" s="1459"/>
      <c r="HV202" s="1459"/>
      <c r="HW202" s="1459"/>
      <c r="HX202" s="1459"/>
      <c r="HY202" s="1459"/>
      <c r="HZ202" s="1459"/>
      <c r="IA202" s="1459"/>
      <c r="IB202" s="1459"/>
      <c r="IC202" s="1459"/>
      <c r="ID202" s="1459"/>
      <c r="IE202" s="1459"/>
      <c r="IF202" s="1459"/>
      <c r="IG202" s="1459"/>
      <c r="IH202" s="1459"/>
      <c r="II202" s="1459"/>
      <c r="IJ202" s="1459"/>
      <c r="IK202" s="1459"/>
      <c r="IL202" s="1459"/>
      <c r="IM202" s="1459"/>
      <c r="IN202" s="1459"/>
      <c r="IO202" s="1459"/>
      <c r="IP202" s="1459"/>
      <c r="IQ202" s="1459"/>
      <c r="IR202" s="1459"/>
      <c r="IS202" s="1459"/>
      <c r="IT202" s="1459"/>
      <c r="IU202" s="1459"/>
      <c r="IV202" s="1459"/>
      <c r="IW202" s="1459"/>
      <c r="IX202" s="1459"/>
      <c r="IY202" s="1459"/>
      <c r="IZ202" s="1459"/>
      <c r="JA202" s="1459"/>
      <c r="JB202" s="1459"/>
      <c r="JC202" s="1459"/>
      <c r="JD202" s="1459"/>
      <c r="JE202" s="1459"/>
      <c r="JF202" s="1459"/>
      <c r="JG202" s="1459"/>
      <c r="JH202" s="1459"/>
      <c r="JI202" s="1459"/>
      <c r="JJ202" s="1459"/>
      <c r="JK202" s="1459"/>
      <c r="JL202" s="1459"/>
      <c r="JM202" s="1459"/>
      <c r="JN202" s="1459"/>
      <c r="JO202" s="1459"/>
      <c r="JP202" s="1459"/>
      <c r="JQ202" s="1459"/>
      <c r="JR202" s="1459"/>
      <c r="JS202" s="1459"/>
      <c r="JT202" s="1459"/>
      <c r="JU202" s="1459"/>
      <c r="JV202" s="1459"/>
      <c r="JW202" s="1459"/>
      <c r="JX202" s="1459"/>
      <c r="JY202" s="1459"/>
      <c r="JZ202" s="1459"/>
      <c r="KA202" s="1459"/>
      <c r="KB202" s="1459"/>
      <c r="KC202" s="1459"/>
      <c r="KD202" s="1459"/>
      <c r="KE202" s="1459"/>
      <c r="KF202" s="1459"/>
      <c r="KG202" s="1459"/>
      <c r="KH202" s="1459"/>
      <c r="KI202" s="1459"/>
      <c r="KJ202" s="1459"/>
      <c r="KK202" s="1459"/>
      <c r="KL202" s="1459"/>
      <c r="KM202" s="1459"/>
      <c r="KN202" s="1459"/>
      <c r="KO202" s="1459"/>
      <c r="KP202" s="1459"/>
      <c r="KQ202" s="1459"/>
      <c r="KR202" s="1459"/>
      <c r="KS202" s="1459"/>
      <c r="KT202" s="1459"/>
      <c r="KU202" s="1459"/>
      <c r="KV202" s="1459"/>
      <c r="KW202" s="1459"/>
      <c r="KX202" s="1459"/>
      <c r="KY202" s="1459"/>
      <c r="KZ202" s="1459"/>
      <c r="LA202" s="1459"/>
      <c r="LB202" s="1459"/>
      <c r="LC202" s="1459"/>
      <c r="LD202" s="1459"/>
      <c r="LE202" s="1459"/>
      <c r="LF202" s="1459"/>
      <c r="LG202" s="1459"/>
      <c r="LH202" s="1459"/>
      <c r="LI202" s="1459"/>
      <c r="LJ202" s="1459"/>
      <c r="LK202" s="1459"/>
      <c r="LL202" s="1459"/>
      <c r="LM202" s="1459"/>
      <c r="LN202" s="1459"/>
      <c r="LO202" s="1459"/>
      <c r="LP202" s="1459"/>
      <c r="LQ202" s="1459"/>
      <c r="LR202" s="1459"/>
      <c r="LS202" s="1459"/>
      <c r="LT202" s="1459"/>
      <c r="LU202" s="1459"/>
      <c r="LV202" s="1459"/>
      <c r="LW202" s="1459"/>
      <c r="LX202" s="1459"/>
      <c r="LY202" s="1459"/>
      <c r="LZ202" s="1459"/>
      <c r="MA202" s="1459"/>
      <c r="MB202" s="1459"/>
      <c r="MC202" s="1459"/>
      <c r="MD202" s="1459"/>
      <c r="ME202" s="1459"/>
      <c r="MF202" s="1459"/>
      <c r="MG202" s="1459"/>
      <c r="MH202" s="1459"/>
      <c r="MI202" s="1459"/>
      <c r="MJ202" s="1459"/>
      <c r="MK202" s="1459"/>
      <c r="ML202" s="1459"/>
      <c r="MM202" s="1459"/>
      <c r="MN202" s="1459"/>
      <c r="MO202" s="1459"/>
      <c r="MP202" s="1459"/>
      <c r="MQ202" s="1459"/>
      <c r="MR202" s="1459"/>
      <c r="MS202" s="1459"/>
      <c r="MT202" s="1459"/>
      <c r="MU202" s="1459"/>
      <c r="MV202" s="1459"/>
      <c r="MW202" s="1459"/>
      <c r="MX202" s="1459"/>
      <c r="MY202" s="1459"/>
      <c r="MZ202" s="1459"/>
      <c r="NA202" s="1459"/>
      <c r="NB202" s="1459"/>
      <c r="NC202" s="1459"/>
      <c r="ND202" s="1459"/>
      <c r="NE202" s="1459"/>
      <c r="NF202" s="1459"/>
      <c r="NG202" s="1459"/>
      <c r="NH202" s="1459"/>
      <c r="NI202" s="1459"/>
      <c r="NJ202" s="1459"/>
      <c r="NK202" s="1459"/>
      <c r="NL202" s="1459"/>
      <c r="NM202" s="1459"/>
      <c r="NN202" s="1459"/>
      <c r="NO202" s="1459"/>
      <c r="NP202" s="1459"/>
      <c r="NQ202" s="1459"/>
      <c r="NR202" s="1459"/>
      <c r="NS202" s="1459"/>
      <c r="NT202" s="1459"/>
      <c r="NU202" s="1459"/>
      <c r="NV202" s="1459"/>
      <c r="NW202" s="1459"/>
      <c r="NX202" s="1459"/>
      <c r="NY202" s="1459"/>
      <c r="NZ202" s="1459"/>
      <c r="OA202" s="1459"/>
      <c r="OB202" s="1459"/>
      <c r="OC202" s="1459"/>
      <c r="OD202" s="1459"/>
      <c r="OE202" s="1459"/>
      <c r="OF202" s="1459"/>
      <c r="OG202" s="1459"/>
      <c r="OH202" s="1459"/>
      <c r="OI202" s="1459"/>
      <c r="OJ202" s="1459"/>
      <c r="OK202" s="1459"/>
      <c r="OL202" s="1459"/>
      <c r="OM202" s="1459"/>
      <c r="ON202" s="1459"/>
      <c r="OO202" s="1459"/>
      <c r="OP202" s="1459"/>
      <c r="OQ202" s="1459"/>
      <c r="OR202" s="1459"/>
      <c r="OS202" s="1459"/>
      <c r="OT202" s="1459"/>
      <c r="OU202" s="1459"/>
      <c r="OV202" s="1459"/>
      <c r="OW202" s="1459"/>
      <c r="OX202" s="1459"/>
      <c r="OY202" s="1459"/>
      <c r="OZ202" s="1459"/>
      <c r="PA202" s="1459"/>
      <c r="PB202" s="1459"/>
      <c r="PC202" s="1459"/>
      <c r="PD202" s="1459"/>
      <c r="PE202" s="1459"/>
      <c r="PF202" s="1459"/>
      <c r="PG202" s="1459"/>
      <c r="PH202" s="1459"/>
      <c r="PI202" s="1459"/>
      <c r="PJ202" s="1459"/>
      <c r="PK202" s="1459"/>
      <c r="PL202" s="1459"/>
      <c r="PM202" s="1459"/>
      <c r="PN202" s="1459"/>
      <c r="PO202" s="1459"/>
      <c r="PP202" s="1459"/>
      <c r="PQ202" s="1459"/>
      <c r="PR202" s="1459"/>
      <c r="PS202" s="1459"/>
      <c r="PT202" s="1459"/>
      <c r="PU202" s="1459"/>
      <c r="PV202" s="1459"/>
      <c r="PW202" s="1459"/>
      <c r="PX202" s="1459"/>
      <c r="PY202" s="1459"/>
      <c r="PZ202" s="1459"/>
      <c r="QA202" s="1459"/>
      <c r="QB202" s="1459"/>
      <c r="QC202" s="1459"/>
      <c r="QD202" s="1459"/>
      <c r="QE202" s="1459"/>
      <c r="QF202" s="1459"/>
      <c r="QG202" s="1459"/>
      <c r="QH202" s="1459"/>
      <c r="QI202" s="1459"/>
      <c r="QJ202" s="1459"/>
      <c r="QK202" s="1459"/>
      <c r="QL202" s="1459"/>
      <c r="QM202" s="1459"/>
      <c r="QN202" s="1459"/>
      <c r="QO202" s="1459"/>
      <c r="QP202" s="1459"/>
      <c r="QQ202" s="1459"/>
      <c r="QR202" s="1459"/>
      <c r="QS202" s="1459"/>
      <c r="QT202" s="1459"/>
      <c r="QU202" s="1459"/>
      <c r="QV202" s="1459"/>
      <c r="QW202" s="1459"/>
      <c r="QX202" s="1459"/>
      <c r="QY202" s="1459"/>
      <c r="QZ202" s="1459"/>
      <c r="RA202" s="1459"/>
      <c r="RB202" s="1459"/>
      <c r="RC202" s="1459"/>
      <c r="RD202" s="1459"/>
      <c r="RE202" s="1459"/>
      <c r="RF202" s="1459"/>
      <c r="RG202" s="1459"/>
      <c r="RH202" s="1459"/>
      <c r="RI202" s="1459"/>
      <c r="RJ202" s="1459"/>
      <c r="RK202" s="1459"/>
    </row>
    <row r="203" spans="1:479" s="1461" customFormat="1" ht="23.25" customHeight="1" outlineLevel="1">
      <c r="A203" s="465">
        <v>5</v>
      </c>
      <c r="B203" s="466" t="s">
        <v>1187</v>
      </c>
      <c r="C203" s="467" t="s">
        <v>464</v>
      </c>
      <c r="D203" s="468">
        <v>1</v>
      </c>
      <c r="E203" s="469">
        <v>350000</v>
      </c>
      <c r="F203" s="1466">
        <f t="shared" si="5"/>
        <v>350000</v>
      </c>
      <c r="G203" s="1784"/>
      <c r="H203" s="1787"/>
      <c r="I203" s="1459"/>
      <c r="J203" s="1459"/>
      <c r="K203" s="1460"/>
      <c r="L203" s="1459"/>
      <c r="M203" s="1459"/>
      <c r="N203" s="1459"/>
      <c r="O203" s="1459"/>
      <c r="P203" s="1459"/>
      <c r="Q203" s="1459"/>
      <c r="R203" s="1459"/>
      <c r="S203" s="1459"/>
      <c r="T203" s="1459"/>
      <c r="U203" s="1459"/>
      <c r="V203" s="1459"/>
      <c r="W203" s="1459"/>
      <c r="X203" s="1459"/>
      <c r="Y203" s="1459"/>
      <c r="Z203" s="1459"/>
      <c r="AA203" s="1459"/>
      <c r="AB203" s="1459"/>
      <c r="AC203" s="1459"/>
      <c r="AD203" s="1459"/>
      <c r="AE203" s="1459"/>
      <c r="AF203" s="1459"/>
      <c r="AG203" s="1459"/>
      <c r="AH203" s="1459"/>
      <c r="AI203" s="1459"/>
      <c r="AJ203" s="1459"/>
      <c r="AK203" s="1459"/>
      <c r="AL203" s="1459"/>
      <c r="AM203" s="1459"/>
      <c r="AN203" s="1459"/>
      <c r="AO203" s="1459"/>
      <c r="AP203" s="1459"/>
      <c r="AQ203" s="1459"/>
      <c r="AR203" s="1459"/>
      <c r="AS203" s="1459"/>
      <c r="AT203" s="1459"/>
      <c r="AU203" s="1459"/>
      <c r="AV203" s="1459"/>
      <c r="AW203" s="1459"/>
      <c r="AX203" s="1459"/>
      <c r="AY203" s="1459"/>
      <c r="AZ203" s="1459"/>
      <c r="BA203" s="1459"/>
      <c r="BB203" s="1459"/>
      <c r="BC203" s="1459"/>
      <c r="BD203" s="1459"/>
      <c r="BE203" s="1459"/>
      <c r="BF203" s="1459"/>
      <c r="BG203" s="1459"/>
      <c r="BH203" s="1459"/>
      <c r="BI203" s="1459"/>
      <c r="BJ203" s="1459"/>
      <c r="BK203" s="1459"/>
      <c r="BL203" s="1459"/>
      <c r="BM203" s="1459"/>
      <c r="BN203" s="1459"/>
      <c r="BO203" s="1459"/>
      <c r="BP203" s="1459"/>
      <c r="BQ203" s="1459"/>
      <c r="BR203" s="1459"/>
      <c r="BS203" s="1459"/>
      <c r="BT203" s="1459"/>
      <c r="BU203" s="1459"/>
      <c r="BV203" s="1459"/>
      <c r="BW203" s="1459"/>
      <c r="BX203" s="1459"/>
      <c r="BY203" s="1459"/>
      <c r="BZ203" s="1459"/>
      <c r="CA203" s="1459"/>
      <c r="CB203" s="1459"/>
      <c r="CC203" s="1459"/>
      <c r="CD203" s="1459"/>
      <c r="CE203" s="1459"/>
      <c r="CF203" s="1459"/>
      <c r="CG203" s="1459"/>
      <c r="CH203" s="1459"/>
      <c r="CI203" s="1459"/>
      <c r="CJ203" s="1459"/>
      <c r="CK203" s="1459"/>
      <c r="CL203" s="1459"/>
      <c r="CM203" s="1459"/>
      <c r="CN203" s="1459"/>
      <c r="CO203" s="1459"/>
      <c r="CP203" s="1459"/>
      <c r="CQ203" s="1459"/>
      <c r="CR203" s="1459"/>
      <c r="CS203" s="1459"/>
      <c r="CT203" s="1459"/>
      <c r="CU203" s="1459"/>
      <c r="CV203" s="1459"/>
      <c r="CW203" s="1459"/>
      <c r="CX203" s="1459"/>
      <c r="CY203" s="1459"/>
      <c r="CZ203" s="1459"/>
      <c r="DA203" s="1459"/>
      <c r="DB203" s="1459"/>
      <c r="DC203" s="1459"/>
      <c r="DD203" s="1459"/>
      <c r="DE203" s="1459"/>
      <c r="DF203" s="1459"/>
      <c r="DG203" s="1459"/>
      <c r="DH203" s="1459"/>
      <c r="DI203" s="1459"/>
      <c r="DJ203" s="1459"/>
      <c r="DK203" s="1459"/>
      <c r="DL203" s="1459"/>
      <c r="DM203" s="1459"/>
      <c r="DN203" s="1459"/>
      <c r="DO203" s="1459"/>
      <c r="DP203" s="1459"/>
      <c r="DQ203" s="1459"/>
      <c r="DR203" s="1459"/>
      <c r="DS203" s="1459"/>
      <c r="DT203" s="1459"/>
      <c r="DU203" s="1459"/>
      <c r="DV203" s="1459"/>
      <c r="DW203" s="1459"/>
      <c r="DX203" s="1459"/>
      <c r="DY203" s="1459"/>
      <c r="DZ203" s="1459"/>
      <c r="EA203" s="1459"/>
      <c r="EB203" s="1459"/>
      <c r="EC203" s="1459"/>
      <c r="ED203" s="1459"/>
      <c r="EE203" s="1459"/>
      <c r="EF203" s="1459"/>
      <c r="EG203" s="1459"/>
      <c r="EH203" s="1459"/>
      <c r="EI203" s="1459"/>
      <c r="EJ203" s="1459"/>
      <c r="EK203" s="1459"/>
      <c r="EL203" s="1459"/>
      <c r="EM203" s="1459"/>
      <c r="EN203" s="1459"/>
      <c r="EO203" s="1459"/>
      <c r="EP203" s="1459"/>
      <c r="EQ203" s="1459"/>
      <c r="ER203" s="1459"/>
      <c r="ES203" s="1459"/>
      <c r="ET203" s="1459"/>
      <c r="EU203" s="1459"/>
      <c r="EV203" s="1459"/>
      <c r="EW203" s="1459"/>
      <c r="EX203" s="1459"/>
      <c r="EY203" s="1459"/>
      <c r="EZ203" s="1459"/>
      <c r="FA203" s="1459"/>
      <c r="FB203" s="1459"/>
      <c r="FC203" s="1459"/>
      <c r="FD203" s="1459"/>
      <c r="FE203" s="1459"/>
      <c r="FF203" s="1459"/>
      <c r="FG203" s="1459"/>
      <c r="FH203" s="1459"/>
      <c r="FI203" s="1459"/>
      <c r="FJ203" s="1459"/>
      <c r="FK203" s="1459"/>
      <c r="FL203" s="1459"/>
      <c r="FM203" s="1459"/>
      <c r="FN203" s="1459"/>
      <c r="FO203" s="1459"/>
      <c r="FP203" s="1459"/>
      <c r="FQ203" s="1459"/>
      <c r="FR203" s="1459"/>
      <c r="FS203" s="1459"/>
      <c r="FT203" s="1459"/>
      <c r="FU203" s="1459"/>
      <c r="FV203" s="1459"/>
      <c r="FW203" s="1459"/>
      <c r="FX203" s="1459"/>
      <c r="FY203" s="1459"/>
      <c r="FZ203" s="1459"/>
      <c r="GA203" s="1459"/>
      <c r="GB203" s="1459"/>
      <c r="GC203" s="1459"/>
      <c r="GD203" s="1459"/>
      <c r="GE203" s="1459"/>
      <c r="GF203" s="1459"/>
      <c r="GG203" s="1459"/>
      <c r="GH203" s="1459"/>
      <c r="GI203" s="1459"/>
      <c r="GJ203" s="1459"/>
      <c r="GK203" s="1459"/>
      <c r="GL203" s="1459"/>
      <c r="GM203" s="1459"/>
      <c r="GN203" s="1459"/>
      <c r="GO203" s="1459"/>
      <c r="GP203" s="1459"/>
      <c r="GQ203" s="1459"/>
      <c r="GR203" s="1459"/>
      <c r="GS203" s="1459"/>
      <c r="GT203" s="1459"/>
      <c r="GU203" s="1459"/>
      <c r="GV203" s="1459"/>
      <c r="GW203" s="1459"/>
      <c r="GX203" s="1459"/>
      <c r="GY203" s="1459"/>
      <c r="GZ203" s="1459"/>
      <c r="HA203" s="1459"/>
      <c r="HB203" s="1459"/>
      <c r="HC203" s="1459"/>
      <c r="HD203" s="1459"/>
      <c r="HE203" s="1459"/>
      <c r="HF203" s="1459"/>
      <c r="HG203" s="1459"/>
      <c r="HH203" s="1459"/>
      <c r="HI203" s="1459"/>
      <c r="HJ203" s="1459"/>
      <c r="HK203" s="1459"/>
      <c r="HL203" s="1459"/>
      <c r="HM203" s="1459"/>
      <c r="HN203" s="1459"/>
      <c r="HO203" s="1459"/>
      <c r="HP203" s="1459"/>
      <c r="HQ203" s="1459"/>
      <c r="HR203" s="1459"/>
      <c r="HS203" s="1459"/>
      <c r="HT203" s="1459"/>
      <c r="HU203" s="1459"/>
      <c r="HV203" s="1459"/>
      <c r="HW203" s="1459"/>
      <c r="HX203" s="1459"/>
      <c r="HY203" s="1459"/>
      <c r="HZ203" s="1459"/>
      <c r="IA203" s="1459"/>
      <c r="IB203" s="1459"/>
      <c r="IC203" s="1459"/>
      <c r="ID203" s="1459"/>
      <c r="IE203" s="1459"/>
      <c r="IF203" s="1459"/>
      <c r="IG203" s="1459"/>
      <c r="IH203" s="1459"/>
      <c r="II203" s="1459"/>
      <c r="IJ203" s="1459"/>
      <c r="IK203" s="1459"/>
      <c r="IL203" s="1459"/>
      <c r="IM203" s="1459"/>
      <c r="IN203" s="1459"/>
      <c r="IO203" s="1459"/>
      <c r="IP203" s="1459"/>
      <c r="IQ203" s="1459"/>
      <c r="IR203" s="1459"/>
      <c r="IS203" s="1459"/>
      <c r="IT203" s="1459"/>
      <c r="IU203" s="1459"/>
      <c r="IV203" s="1459"/>
      <c r="IW203" s="1459"/>
      <c r="IX203" s="1459"/>
      <c r="IY203" s="1459"/>
      <c r="IZ203" s="1459"/>
      <c r="JA203" s="1459"/>
      <c r="JB203" s="1459"/>
      <c r="JC203" s="1459"/>
      <c r="JD203" s="1459"/>
      <c r="JE203" s="1459"/>
      <c r="JF203" s="1459"/>
      <c r="JG203" s="1459"/>
      <c r="JH203" s="1459"/>
      <c r="JI203" s="1459"/>
      <c r="JJ203" s="1459"/>
      <c r="JK203" s="1459"/>
      <c r="JL203" s="1459"/>
      <c r="JM203" s="1459"/>
      <c r="JN203" s="1459"/>
      <c r="JO203" s="1459"/>
      <c r="JP203" s="1459"/>
      <c r="JQ203" s="1459"/>
      <c r="JR203" s="1459"/>
      <c r="JS203" s="1459"/>
      <c r="JT203" s="1459"/>
      <c r="JU203" s="1459"/>
      <c r="JV203" s="1459"/>
      <c r="JW203" s="1459"/>
      <c r="JX203" s="1459"/>
      <c r="JY203" s="1459"/>
      <c r="JZ203" s="1459"/>
      <c r="KA203" s="1459"/>
      <c r="KB203" s="1459"/>
      <c r="KC203" s="1459"/>
      <c r="KD203" s="1459"/>
      <c r="KE203" s="1459"/>
      <c r="KF203" s="1459"/>
      <c r="KG203" s="1459"/>
      <c r="KH203" s="1459"/>
      <c r="KI203" s="1459"/>
      <c r="KJ203" s="1459"/>
      <c r="KK203" s="1459"/>
      <c r="KL203" s="1459"/>
      <c r="KM203" s="1459"/>
      <c r="KN203" s="1459"/>
      <c r="KO203" s="1459"/>
      <c r="KP203" s="1459"/>
      <c r="KQ203" s="1459"/>
      <c r="KR203" s="1459"/>
      <c r="KS203" s="1459"/>
      <c r="KT203" s="1459"/>
      <c r="KU203" s="1459"/>
      <c r="KV203" s="1459"/>
      <c r="KW203" s="1459"/>
      <c r="KX203" s="1459"/>
      <c r="KY203" s="1459"/>
      <c r="KZ203" s="1459"/>
      <c r="LA203" s="1459"/>
      <c r="LB203" s="1459"/>
      <c r="LC203" s="1459"/>
      <c r="LD203" s="1459"/>
      <c r="LE203" s="1459"/>
      <c r="LF203" s="1459"/>
      <c r="LG203" s="1459"/>
      <c r="LH203" s="1459"/>
      <c r="LI203" s="1459"/>
      <c r="LJ203" s="1459"/>
      <c r="LK203" s="1459"/>
      <c r="LL203" s="1459"/>
      <c r="LM203" s="1459"/>
      <c r="LN203" s="1459"/>
      <c r="LO203" s="1459"/>
      <c r="LP203" s="1459"/>
      <c r="LQ203" s="1459"/>
      <c r="LR203" s="1459"/>
      <c r="LS203" s="1459"/>
      <c r="LT203" s="1459"/>
      <c r="LU203" s="1459"/>
      <c r="LV203" s="1459"/>
      <c r="LW203" s="1459"/>
      <c r="LX203" s="1459"/>
      <c r="LY203" s="1459"/>
      <c r="LZ203" s="1459"/>
      <c r="MA203" s="1459"/>
      <c r="MB203" s="1459"/>
      <c r="MC203" s="1459"/>
      <c r="MD203" s="1459"/>
      <c r="ME203" s="1459"/>
      <c r="MF203" s="1459"/>
      <c r="MG203" s="1459"/>
      <c r="MH203" s="1459"/>
      <c r="MI203" s="1459"/>
      <c r="MJ203" s="1459"/>
      <c r="MK203" s="1459"/>
      <c r="ML203" s="1459"/>
      <c r="MM203" s="1459"/>
      <c r="MN203" s="1459"/>
      <c r="MO203" s="1459"/>
      <c r="MP203" s="1459"/>
      <c r="MQ203" s="1459"/>
      <c r="MR203" s="1459"/>
      <c r="MS203" s="1459"/>
      <c r="MT203" s="1459"/>
      <c r="MU203" s="1459"/>
      <c r="MV203" s="1459"/>
      <c r="MW203" s="1459"/>
      <c r="MX203" s="1459"/>
      <c r="MY203" s="1459"/>
      <c r="MZ203" s="1459"/>
      <c r="NA203" s="1459"/>
      <c r="NB203" s="1459"/>
      <c r="NC203" s="1459"/>
      <c r="ND203" s="1459"/>
      <c r="NE203" s="1459"/>
      <c r="NF203" s="1459"/>
      <c r="NG203" s="1459"/>
      <c r="NH203" s="1459"/>
      <c r="NI203" s="1459"/>
      <c r="NJ203" s="1459"/>
      <c r="NK203" s="1459"/>
      <c r="NL203" s="1459"/>
      <c r="NM203" s="1459"/>
      <c r="NN203" s="1459"/>
      <c r="NO203" s="1459"/>
      <c r="NP203" s="1459"/>
      <c r="NQ203" s="1459"/>
      <c r="NR203" s="1459"/>
      <c r="NS203" s="1459"/>
      <c r="NT203" s="1459"/>
      <c r="NU203" s="1459"/>
      <c r="NV203" s="1459"/>
      <c r="NW203" s="1459"/>
      <c r="NX203" s="1459"/>
      <c r="NY203" s="1459"/>
      <c r="NZ203" s="1459"/>
      <c r="OA203" s="1459"/>
      <c r="OB203" s="1459"/>
      <c r="OC203" s="1459"/>
      <c r="OD203" s="1459"/>
      <c r="OE203" s="1459"/>
      <c r="OF203" s="1459"/>
      <c r="OG203" s="1459"/>
      <c r="OH203" s="1459"/>
      <c r="OI203" s="1459"/>
      <c r="OJ203" s="1459"/>
      <c r="OK203" s="1459"/>
      <c r="OL203" s="1459"/>
      <c r="OM203" s="1459"/>
      <c r="ON203" s="1459"/>
      <c r="OO203" s="1459"/>
      <c r="OP203" s="1459"/>
      <c r="OQ203" s="1459"/>
      <c r="OR203" s="1459"/>
      <c r="OS203" s="1459"/>
      <c r="OT203" s="1459"/>
      <c r="OU203" s="1459"/>
      <c r="OV203" s="1459"/>
      <c r="OW203" s="1459"/>
      <c r="OX203" s="1459"/>
      <c r="OY203" s="1459"/>
      <c r="OZ203" s="1459"/>
      <c r="PA203" s="1459"/>
      <c r="PB203" s="1459"/>
      <c r="PC203" s="1459"/>
      <c r="PD203" s="1459"/>
      <c r="PE203" s="1459"/>
      <c r="PF203" s="1459"/>
      <c r="PG203" s="1459"/>
      <c r="PH203" s="1459"/>
      <c r="PI203" s="1459"/>
      <c r="PJ203" s="1459"/>
      <c r="PK203" s="1459"/>
      <c r="PL203" s="1459"/>
      <c r="PM203" s="1459"/>
      <c r="PN203" s="1459"/>
      <c r="PO203" s="1459"/>
      <c r="PP203" s="1459"/>
      <c r="PQ203" s="1459"/>
      <c r="PR203" s="1459"/>
      <c r="PS203" s="1459"/>
      <c r="PT203" s="1459"/>
      <c r="PU203" s="1459"/>
      <c r="PV203" s="1459"/>
      <c r="PW203" s="1459"/>
      <c r="PX203" s="1459"/>
      <c r="PY203" s="1459"/>
      <c r="PZ203" s="1459"/>
      <c r="QA203" s="1459"/>
      <c r="QB203" s="1459"/>
      <c r="QC203" s="1459"/>
      <c r="QD203" s="1459"/>
      <c r="QE203" s="1459"/>
      <c r="QF203" s="1459"/>
      <c r="QG203" s="1459"/>
      <c r="QH203" s="1459"/>
      <c r="QI203" s="1459"/>
      <c r="QJ203" s="1459"/>
      <c r="QK203" s="1459"/>
      <c r="QL203" s="1459"/>
      <c r="QM203" s="1459"/>
      <c r="QN203" s="1459"/>
      <c r="QO203" s="1459"/>
      <c r="QP203" s="1459"/>
      <c r="QQ203" s="1459"/>
      <c r="QR203" s="1459"/>
      <c r="QS203" s="1459"/>
      <c r="QT203" s="1459"/>
      <c r="QU203" s="1459"/>
      <c r="QV203" s="1459"/>
      <c r="QW203" s="1459"/>
      <c r="QX203" s="1459"/>
      <c r="QY203" s="1459"/>
      <c r="QZ203" s="1459"/>
      <c r="RA203" s="1459"/>
      <c r="RB203" s="1459"/>
      <c r="RC203" s="1459"/>
      <c r="RD203" s="1459"/>
      <c r="RE203" s="1459"/>
      <c r="RF203" s="1459"/>
      <c r="RG203" s="1459"/>
      <c r="RH203" s="1459"/>
      <c r="RI203" s="1459"/>
      <c r="RJ203" s="1459"/>
      <c r="RK203" s="1459"/>
    </row>
    <row r="204" spans="1:479" s="1461" customFormat="1" ht="23.25" customHeight="1" outlineLevel="1">
      <c r="A204" s="465">
        <v>6</v>
      </c>
      <c r="B204" s="1576" t="s">
        <v>1111</v>
      </c>
      <c r="C204" s="1577" t="s">
        <v>464</v>
      </c>
      <c r="D204" s="1578">
        <v>1</v>
      </c>
      <c r="E204" s="487">
        <v>235000</v>
      </c>
      <c r="F204" s="1466">
        <f t="shared" si="5"/>
        <v>235000</v>
      </c>
      <c r="G204" s="1784"/>
      <c r="H204" s="1787"/>
      <c r="I204" s="1459"/>
      <c r="J204" s="1459"/>
      <c r="K204" s="1460"/>
      <c r="L204" s="1459"/>
      <c r="M204" s="1459"/>
      <c r="N204" s="1459"/>
      <c r="O204" s="1459"/>
      <c r="P204" s="1459"/>
      <c r="Q204" s="1459"/>
      <c r="R204" s="1459"/>
      <c r="S204" s="1459"/>
      <c r="T204" s="1459"/>
      <c r="U204" s="1459"/>
      <c r="V204" s="1459"/>
      <c r="W204" s="1459"/>
      <c r="X204" s="1459"/>
      <c r="Y204" s="1459"/>
      <c r="Z204" s="1459"/>
      <c r="AA204" s="1459"/>
      <c r="AB204" s="1459"/>
      <c r="AC204" s="1459"/>
      <c r="AD204" s="1459"/>
      <c r="AE204" s="1459"/>
      <c r="AF204" s="1459"/>
      <c r="AG204" s="1459"/>
      <c r="AH204" s="1459"/>
      <c r="AI204" s="1459"/>
      <c r="AJ204" s="1459"/>
      <c r="AK204" s="1459"/>
      <c r="AL204" s="1459"/>
      <c r="AM204" s="1459"/>
      <c r="AN204" s="1459"/>
      <c r="AO204" s="1459"/>
      <c r="AP204" s="1459"/>
      <c r="AQ204" s="1459"/>
      <c r="AR204" s="1459"/>
      <c r="AS204" s="1459"/>
      <c r="AT204" s="1459"/>
      <c r="AU204" s="1459"/>
      <c r="AV204" s="1459"/>
      <c r="AW204" s="1459"/>
      <c r="AX204" s="1459"/>
      <c r="AY204" s="1459"/>
      <c r="AZ204" s="1459"/>
      <c r="BA204" s="1459"/>
      <c r="BB204" s="1459"/>
      <c r="BC204" s="1459"/>
      <c r="BD204" s="1459"/>
      <c r="BE204" s="1459"/>
      <c r="BF204" s="1459"/>
      <c r="BG204" s="1459"/>
      <c r="BH204" s="1459"/>
      <c r="BI204" s="1459"/>
      <c r="BJ204" s="1459"/>
      <c r="BK204" s="1459"/>
      <c r="BL204" s="1459"/>
      <c r="BM204" s="1459"/>
      <c r="BN204" s="1459"/>
      <c r="BO204" s="1459"/>
      <c r="BP204" s="1459"/>
      <c r="BQ204" s="1459"/>
      <c r="BR204" s="1459"/>
      <c r="BS204" s="1459"/>
      <c r="BT204" s="1459"/>
      <c r="BU204" s="1459"/>
      <c r="BV204" s="1459"/>
      <c r="BW204" s="1459"/>
      <c r="BX204" s="1459"/>
      <c r="BY204" s="1459"/>
      <c r="BZ204" s="1459"/>
      <c r="CA204" s="1459"/>
      <c r="CB204" s="1459"/>
      <c r="CC204" s="1459"/>
      <c r="CD204" s="1459"/>
      <c r="CE204" s="1459"/>
      <c r="CF204" s="1459"/>
      <c r="CG204" s="1459"/>
      <c r="CH204" s="1459"/>
      <c r="CI204" s="1459"/>
      <c r="CJ204" s="1459"/>
      <c r="CK204" s="1459"/>
      <c r="CL204" s="1459"/>
      <c r="CM204" s="1459"/>
      <c r="CN204" s="1459"/>
      <c r="CO204" s="1459"/>
      <c r="CP204" s="1459"/>
      <c r="CQ204" s="1459"/>
      <c r="CR204" s="1459"/>
      <c r="CS204" s="1459"/>
      <c r="CT204" s="1459"/>
      <c r="CU204" s="1459"/>
      <c r="CV204" s="1459"/>
      <c r="CW204" s="1459"/>
      <c r="CX204" s="1459"/>
      <c r="CY204" s="1459"/>
      <c r="CZ204" s="1459"/>
      <c r="DA204" s="1459"/>
      <c r="DB204" s="1459"/>
      <c r="DC204" s="1459"/>
      <c r="DD204" s="1459"/>
      <c r="DE204" s="1459"/>
      <c r="DF204" s="1459"/>
      <c r="DG204" s="1459"/>
      <c r="DH204" s="1459"/>
      <c r="DI204" s="1459"/>
      <c r="DJ204" s="1459"/>
      <c r="DK204" s="1459"/>
      <c r="DL204" s="1459"/>
      <c r="DM204" s="1459"/>
      <c r="DN204" s="1459"/>
      <c r="DO204" s="1459"/>
      <c r="DP204" s="1459"/>
      <c r="DQ204" s="1459"/>
      <c r="DR204" s="1459"/>
      <c r="DS204" s="1459"/>
      <c r="DT204" s="1459"/>
      <c r="DU204" s="1459"/>
      <c r="DV204" s="1459"/>
      <c r="DW204" s="1459"/>
      <c r="DX204" s="1459"/>
      <c r="DY204" s="1459"/>
      <c r="DZ204" s="1459"/>
      <c r="EA204" s="1459"/>
      <c r="EB204" s="1459"/>
      <c r="EC204" s="1459"/>
      <c r="ED204" s="1459"/>
      <c r="EE204" s="1459"/>
      <c r="EF204" s="1459"/>
      <c r="EG204" s="1459"/>
      <c r="EH204" s="1459"/>
      <c r="EI204" s="1459"/>
      <c r="EJ204" s="1459"/>
      <c r="EK204" s="1459"/>
      <c r="EL204" s="1459"/>
      <c r="EM204" s="1459"/>
      <c r="EN204" s="1459"/>
      <c r="EO204" s="1459"/>
      <c r="EP204" s="1459"/>
      <c r="EQ204" s="1459"/>
      <c r="ER204" s="1459"/>
      <c r="ES204" s="1459"/>
      <c r="ET204" s="1459"/>
      <c r="EU204" s="1459"/>
      <c r="EV204" s="1459"/>
      <c r="EW204" s="1459"/>
      <c r="EX204" s="1459"/>
      <c r="EY204" s="1459"/>
      <c r="EZ204" s="1459"/>
      <c r="FA204" s="1459"/>
      <c r="FB204" s="1459"/>
      <c r="FC204" s="1459"/>
      <c r="FD204" s="1459"/>
      <c r="FE204" s="1459"/>
      <c r="FF204" s="1459"/>
      <c r="FG204" s="1459"/>
      <c r="FH204" s="1459"/>
      <c r="FI204" s="1459"/>
      <c r="FJ204" s="1459"/>
      <c r="FK204" s="1459"/>
      <c r="FL204" s="1459"/>
      <c r="FM204" s="1459"/>
      <c r="FN204" s="1459"/>
      <c r="FO204" s="1459"/>
      <c r="FP204" s="1459"/>
      <c r="FQ204" s="1459"/>
      <c r="FR204" s="1459"/>
      <c r="FS204" s="1459"/>
      <c r="FT204" s="1459"/>
      <c r="FU204" s="1459"/>
      <c r="FV204" s="1459"/>
      <c r="FW204" s="1459"/>
      <c r="FX204" s="1459"/>
      <c r="FY204" s="1459"/>
      <c r="FZ204" s="1459"/>
      <c r="GA204" s="1459"/>
      <c r="GB204" s="1459"/>
      <c r="GC204" s="1459"/>
      <c r="GD204" s="1459"/>
      <c r="GE204" s="1459"/>
      <c r="GF204" s="1459"/>
      <c r="GG204" s="1459"/>
      <c r="GH204" s="1459"/>
      <c r="GI204" s="1459"/>
      <c r="GJ204" s="1459"/>
      <c r="GK204" s="1459"/>
      <c r="GL204" s="1459"/>
      <c r="GM204" s="1459"/>
      <c r="GN204" s="1459"/>
      <c r="GO204" s="1459"/>
      <c r="GP204" s="1459"/>
      <c r="GQ204" s="1459"/>
      <c r="GR204" s="1459"/>
      <c r="GS204" s="1459"/>
      <c r="GT204" s="1459"/>
      <c r="GU204" s="1459"/>
      <c r="GV204" s="1459"/>
      <c r="GW204" s="1459"/>
      <c r="GX204" s="1459"/>
      <c r="GY204" s="1459"/>
      <c r="GZ204" s="1459"/>
      <c r="HA204" s="1459"/>
      <c r="HB204" s="1459"/>
      <c r="HC204" s="1459"/>
      <c r="HD204" s="1459"/>
      <c r="HE204" s="1459"/>
      <c r="HF204" s="1459"/>
      <c r="HG204" s="1459"/>
      <c r="HH204" s="1459"/>
      <c r="HI204" s="1459"/>
      <c r="HJ204" s="1459"/>
      <c r="HK204" s="1459"/>
      <c r="HL204" s="1459"/>
      <c r="HM204" s="1459"/>
      <c r="HN204" s="1459"/>
      <c r="HO204" s="1459"/>
      <c r="HP204" s="1459"/>
      <c r="HQ204" s="1459"/>
      <c r="HR204" s="1459"/>
      <c r="HS204" s="1459"/>
      <c r="HT204" s="1459"/>
      <c r="HU204" s="1459"/>
      <c r="HV204" s="1459"/>
      <c r="HW204" s="1459"/>
      <c r="HX204" s="1459"/>
      <c r="HY204" s="1459"/>
      <c r="HZ204" s="1459"/>
      <c r="IA204" s="1459"/>
      <c r="IB204" s="1459"/>
      <c r="IC204" s="1459"/>
      <c r="ID204" s="1459"/>
      <c r="IE204" s="1459"/>
      <c r="IF204" s="1459"/>
      <c r="IG204" s="1459"/>
      <c r="IH204" s="1459"/>
      <c r="II204" s="1459"/>
      <c r="IJ204" s="1459"/>
      <c r="IK204" s="1459"/>
      <c r="IL204" s="1459"/>
      <c r="IM204" s="1459"/>
      <c r="IN204" s="1459"/>
      <c r="IO204" s="1459"/>
      <c r="IP204" s="1459"/>
      <c r="IQ204" s="1459"/>
      <c r="IR204" s="1459"/>
      <c r="IS204" s="1459"/>
      <c r="IT204" s="1459"/>
      <c r="IU204" s="1459"/>
      <c r="IV204" s="1459"/>
      <c r="IW204" s="1459"/>
      <c r="IX204" s="1459"/>
      <c r="IY204" s="1459"/>
      <c r="IZ204" s="1459"/>
      <c r="JA204" s="1459"/>
      <c r="JB204" s="1459"/>
      <c r="JC204" s="1459"/>
      <c r="JD204" s="1459"/>
      <c r="JE204" s="1459"/>
      <c r="JF204" s="1459"/>
      <c r="JG204" s="1459"/>
      <c r="JH204" s="1459"/>
      <c r="JI204" s="1459"/>
      <c r="JJ204" s="1459"/>
      <c r="JK204" s="1459"/>
      <c r="JL204" s="1459"/>
      <c r="JM204" s="1459"/>
      <c r="JN204" s="1459"/>
      <c r="JO204" s="1459"/>
      <c r="JP204" s="1459"/>
      <c r="JQ204" s="1459"/>
      <c r="JR204" s="1459"/>
      <c r="JS204" s="1459"/>
      <c r="JT204" s="1459"/>
      <c r="JU204" s="1459"/>
      <c r="JV204" s="1459"/>
      <c r="JW204" s="1459"/>
      <c r="JX204" s="1459"/>
      <c r="JY204" s="1459"/>
      <c r="JZ204" s="1459"/>
      <c r="KA204" s="1459"/>
      <c r="KB204" s="1459"/>
      <c r="KC204" s="1459"/>
      <c r="KD204" s="1459"/>
      <c r="KE204" s="1459"/>
      <c r="KF204" s="1459"/>
      <c r="KG204" s="1459"/>
      <c r="KH204" s="1459"/>
      <c r="KI204" s="1459"/>
      <c r="KJ204" s="1459"/>
      <c r="KK204" s="1459"/>
      <c r="KL204" s="1459"/>
      <c r="KM204" s="1459"/>
      <c r="KN204" s="1459"/>
      <c r="KO204" s="1459"/>
      <c r="KP204" s="1459"/>
      <c r="KQ204" s="1459"/>
      <c r="KR204" s="1459"/>
      <c r="KS204" s="1459"/>
      <c r="KT204" s="1459"/>
      <c r="KU204" s="1459"/>
      <c r="KV204" s="1459"/>
      <c r="KW204" s="1459"/>
      <c r="KX204" s="1459"/>
      <c r="KY204" s="1459"/>
      <c r="KZ204" s="1459"/>
      <c r="LA204" s="1459"/>
      <c r="LB204" s="1459"/>
      <c r="LC204" s="1459"/>
      <c r="LD204" s="1459"/>
      <c r="LE204" s="1459"/>
      <c r="LF204" s="1459"/>
      <c r="LG204" s="1459"/>
      <c r="LH204" s="1459"/>
      <c r="LI204" s="1459"/>
      <c r="LJ204" s="1459"/>
      <c r="LK204" s="1459"/>
      <c r="LL204" s="1459"/>
      <c r="LM204" s="1459"/>
      <c r="LN204" s="1459"/>
      <c r="LO204" s="1459"/>
      <c r="LP204" s="1459"/>
      <c r="LQ204" s="1459"/>
      <c r="LR204" s="1459"/>
      <c r="LS204" s="1459"/>
      <c r="LT204" s="1459"/>
      <c r="LU204" s="1459"/>
      <c r="LV204" s="1459"/>
      <c r="LW204" s="1459"/>
      <c r="LX204" s="1459"/>
      <c r="LY204" s="1459"/>
      <c r="LZ204" s="1459"/>
      <c r="MA204" s="1459"/>
      <c r="MB204" s="1459"/>
      <c r="MC204" s="1459"/>
      <c r="MD204" s="1459"/>
      <c r="ME204" s="1459"/>
      <c r="MF204" s="1459"/>
      <c r="MG204" s="1459"/>
      <c r="MH204" s="1459"/>
      <c r="MI204" s="1459"/>
      <c r="MJ204" s="1459"/>
      <c r="MK204" s="1459"/>
      <c r="ML204" s="1459"/>
      <c r="MM204" s="1459"/>
      <c r="MN204" s="1459"/>
      <c r="MO204" s="1459"/>
      <c r="MP204" s="1459"/>
      <c r="MQ204" s="1459"/>
      <c r="MR204" s="1459"/>
      <c r="MS204" s="1459"/>
      <c r="MT204" s="1459"/>
      <c r="MU204" s="1459"/>
      <c r="MV204" s="1459"/>
      <c r="MW204" s="1459"/>
      <c r="MX204" s="1459"/>
      <c r="MY204" s="1459"/>
      <c r="MZ204" s="1459"/>
      <c r="NA204" s="1459"/>
      <c r="NB204" s="1459"/>
      <c r="NC204" s="1459"/>
      <c r="ND204" s="1459"/>
      <c r="NE204" s="1459"/>
      <c r="NF204" s="1459"/>
      <c r="NG204" s="1459"/>
      <c r="NH204" s="1459"/>
      <c r="NI204" s="1459"/>
      <c r="NJ204" s="1459"/>
      <c r="NK204" s="1459"/>
      <c r="NL204" s="1459"/>
      <c r="NM204" s="1459"/>
      <c r="NN204" s="1459"/>
      <c r="NO204" s="1459"/>
      <c r="NP204" s="1459"/>
      <c r="NQ204" s="1459"/>
      <c r="NR204" s="1459"/>
      <c r="NS204" s="1459"/>
      <c r="NT204" s="1459"/>
      <c r="NU204" s="1459"/>
      <c r="NV204" s="1459"/>
      <c r="NW204" s="1459"/>
      <c r="NX204" s="1459"/>
      <c r="NY204" s="1459"/>
      <c r="NZ204" s="1459"/>
      <c r="OA204" s="1459"/>
      <c r="OB204" s="1459"/>
      <c r="OC204" s="1459"/>
      <c r="OD204" s="1459"/>
      <c r="OE204" s="1459"/>
      <c r="OF204" s="1459"/>
      <c r="OG204" s="1459"/>
      <c r="OH204" s="1459"/>
      <c r="OI204" s="1459"/>
      <c r="OJ204" s="1459"/>
      <c r="OK204" s="1459"/>
      <c r="OL204" s="1459"/>
      <c r="OM204" s="1459"/>
      <c r="ON204" s="1459"/>
      <c r="OO204" s="1459"/>
      <c r="OP204" s="1459"/>
      <c r="OQ204" s="1459"/>
      <c r="OR204" s="1459"/>
      <c r="OS204" s="1459"/>
      <c r="OT204" s="1459"/>
      <c r="OU204" s="1459"/>
      <c r="OV204" s="1459"/>
      <c r="OW204" s="1459"/>
      <c r="OX204" s="1459"/>
      <c r="OY204" s="1459"/>
      <c r="OZ204" s="1459"/>
      <c r="PA204" s="1459"/>
      <c r="PB204" s="1459"/>
      <c r="PC204" s="1459"/>
      <c r="PD204" s="1459"/>
      <c r="PE204" s="1459"/>
      <c r="PF204" s="1459"/>
      <c r="PG204" s="1459"/>
      <c r="PH204" s="1459"/>
      <c r="PI204" s="1459"/>
      <c r="PJ204" s="1459"/>
      <c r="PK204" s="1459"/>
      <c r="PL204" s="1459"/>
      <c r="PM204" s="1459"/>
      <c r="PN204" s="1459"/>
      <c r="PO204" s="1459"/>
      <c r="PP204" s="1459"/>
      <c r="PQ204" s="1459"/>
      <c r="PR204" s="1459"/>
      <c r="PS204" s="1459"/>
      <c r="PT204" s="1459"/>
      <c r="PU204" s="1459"/>
      <c r="PV204" s="1459"/>
      <c r="PW204" s="1459"/>
      <c r="PX204" s="1459"/>
      <c r="PY204" s="1459"/>
      <c r="PZ204" s="1459"/>
      <c r="QA204" s="1459"/>
      <c r="QB204" s="1459"/>
      <c r="QC204" s="1459"/>
      <c r="QD204" s="1459"/>
      <c r="QE204" s="1459"/>
      <c r="QF204" s="1459"/>
      <c r="QG204" s="1459"/>
      <c r="QH204" s="1459"/>
      <c r="QI204" s="1459"/>
      <c r="QJ204" s="1459"/>
      <c r="QK204" s="1459"/>
      <c r="QL204" s="1459"/>
      <c r="QM204" s="1459"/>
      <c r="QN204" s="1459"/>
      <c r="QO204" s="1459"/>
      <c r="QP204" s="1459"/>
      <c r="QQ204" s="1459"/>
      <c r="QR204" s="1459"/>
      <c r="QS204" s="1459"/>
      <c r="QT204" s="1459"/>
      <c r="QU204" s="1459"/>
      <c r="QV204" s="1459"/>
      <c r="QW204" s="1459"/>
      <c r="QX204" s="1459"/>
      <c r="QY204" s="1459"/>
      <c r="QZ204" s="1459"/>
      <c r="RA204" s="1459"/>
      <c r="RB204" s="1459"/>
      <c r="RC204" s="1459"/>
      <c r="RD204" s="1459"/>
      <c r="RE204" s="1459"/>
      <c r="RF204" s="1459"/>
      <c r="RG204" s="1459"/>
      <c r="RH204" s="1459"/>
      <c r="RI204" s="1459"/>
      <c r="RJ204" s="1459"/>
      <c r="RK204" s="1459"/>
    </row>
    <row r="205" spans="1:479" s="1461" customFormat="1" ht="23.25" customHeight="1" outlineLevel="1">
      <c r="A205" s="465">
        <v>7</v>
      </c>
      <c r="B205" s="1683" t="s">
        <v>666</v>
      </c>
      <c r="C205" s="1684" t="s">
        <v>458</v>
      </c>
      <c r="D205" s="1685">
        <v>200</v>
      </c>
      <c r="E205" s="491">
        <v>4000</v>
      </c>
      <c r="F205" s="1475">
        <f t="shared" si="5"/>
        <v>800000</v>
      </c>
      <c r="G205" s="1785"/>
      <c r="H205" s="1788"/>
      <c r="I205" s="1459"/>
      <c r="J205" s="1459"/>
      <c r="K205" s="1460"/>
      <c r="L205" s="1459"/>
      <c r="M205" s="1459"/>
      <c r="N205" s="1459"/>
      <c r="O205" s="1459"/>
      <c r="P205" s="1459"/>
      <c r="Q205" s="1459"/>
      <c r="R205" s="1459"/>
      <c r="S205" s="1459"/>
      <c r="T205" s="1459"/>
      <c r="U205" s="1459"/>
      <c r="V205" s="1459"/>
      <c r="W205" s="1459"/>
      <c r="X205" s="1459"/>
      <c r="Y205" s="1459"/>
      <c r="Z205" s="1459"/>
      <c r="AA205" s="1459"/>
      <c r="AB205" s="1459"/>
      <c r="AC205" s="1459"/>
      <c r="AD205" s="1459"/>
      <c r="AE205" s="1459"/>
      <c r="AF205" s="1459"/>
      <c r="AG205" s="1459"/>
      <c r="AH205" s="1459"/>
      <c r="AI205" s="1459"/>
      <c r="AJ205" s="1459"/>
      <c r="AK205" s="1459"/>
      <c r="AL205" s="1459"/>
      <c r="AM205" s="1459"/>
      <c r="AN205" s="1459"/>
      <c r="AO205" s="1459"/>
      <c r="AP205" s="1459"/>
      <c r="AQ205" s="1459"/>
      <c r="AR205" s="1459"/>
      <c r="AS205" s="1459"/>
      <c r="AT205" s="1459"/>
      <c r="AU205" s="1459"/>
      <c r="AV205" s="1459"/>
      <c r="AW205" s="1459"/>
      <c r="AX205" s="1459"/>
      <c r="AY205" s="1459"/>
      <c r="AZ205" s="1459"/>
      <c r="BA205" s="1459"/>
      <c r="BB205" s="1459"/>
      <c r="BC205" s="1459"/>
      <c r="BD205" s="1459"/>
      <c r="BE205" s="1459"/>
      <c r="BF205" s="1459"/>
      <c r="BG205" s="1459"/>
      <c r="BH205" s="1459"/>
      <c r="BI205" s="1459"/>
      <c r="BJ205" s="1459"/>
      <c r="BK205" s="1459"/>
      <c r="BL205" s="1459"/>
      <c r="BM205" s="1459"/>
      <c r="BN205" s="1459"/>
      <c r="BO205" s="1459"/>
      <c r="BP205" s="1459"/>
      <c r="BQ205" s="1459"/>
      <c r="BR205" s="1459"/>
      <c r="BS205" s="1459"/>
      <c r="BT205" s="1459"/>
      <c r="BU205" s="1459"/>
      <c r="BV205" s="1459"/>
      <c r="BW205" s="1459"/>
      <c r="BX205" s="1459"/>
      <c r="BY205" s="1459"/>
      <c r="BZ205" s="1459"/>
      <c r="CA205" s="1459"/>
      <c r="CB205" s="1459"/>
      <c r="CC205" s="1459"/>
      <c r="CD205" s="1459"/>
      <c r="CE205" s="1459"/>
      <c r="CF205" s="1459"/>
      <c r="CG205" s="1459"/>
      <c r="CH205" s="1459"/>
      <c r="CI205" s="1459"/>
      <c r="CJ205" s="1459"/>
      <c r="CK205" s="1459"/>
      <c r="CL205" s="1459"/>
      <c r="CM205" s="1459"/>
      <c r="CN205" s="1459"/>
      <c r="CO205" s="1459"/>
      <c r="CP205" s="1459"/>
      <c r="CQ205" s="1459"/>
      <c r="CR205" s="1459"/>
      <c r="CS205" s="1459"/>
      <c r="CT205" s="1459"/>
      <c r="CU205" s="1459"/>
      <c r="CV205" s="1459"/>
      <c r="CW205" s="1459"/>
      <c r="CX205" s="1459"/>
      <c r="CY205" s="1459"/>
      <c r="CZ205" s="1459"/>
      <c r="DA205" s="1459"/>
      <c r="DB205" s="1459"/>
      <c r="DC205" s="1459"/>
      <c r="DD205" s="1459"/>
      <c r="DE205" s="1459"/>
      <c r="DF205" s="1459"/>
      <c r="DG205" s="1459"/>
      <c r="DH205" s="1459"/>
      <c r="DI205" s="1459"/>
      <c r="DJ205" s="1459"/>
      <c r="DK205" s="1459"/>
      <c r="DL205" s="1459"/>
      <c r="DM205" s="1459"/>
      <c r="DN205" s="1459"/>
      <c r="DO205" s="1459"/>
      <c r="DP205" s="1459"/>
      <c r="DQ205" s="1459"/>
      <c r="DR205" s="1459"/>
      <c r="DS205" s="1459"/>
      <c r="DT205" s="1459"/>
      <c r="DU205" s="1459"/>
      <c r="DV205" s="1459"/>
      <c r="DW205" s="1459"/>
      <c r="DX205" s="1459"/>
      <c r="DY205" s="1459"/>
      <c r="DZ205" s="1459"/>
      <c r="EA205" s="1459"/>
      <c r="EB205" s="1459"/>
      <c r="EC205" s="1459"/>
      <c r="ED205" s="1459"/>
      <c r="EE205" s="1459"/>
      <c r="EF205" s="1459"/>
      <c r="EG205" s="1459"/>
      <c r="EH205" s="1459"/>
      <c r="EI205" s="1459"/>
      <c r="EJ205" s="1459"/>
      <c r="EK205" s="1459"/>
      <c r="EL205" s="1459"/>
      <c r="EM205" s="1459"/>
      <c r="EN205" s="1459"/>
      <c r="EO205" s="1459"/>
      <c r="EP205" s="1459"/>
      <c r="EQ205" s="1459"/>
      <c r="ER205" s="1459"/>
      <c r="ES205" s="1459"/>
      <c r="ET205" s="1459"/>
      <c r="EU205" s="1459"/>
      <c r="EV205" s="1459"/>
      <c r="EW205" s="1459"/>
      <c r="EX205" s="1459"/>
      <c r="EY205" s="1459"/>
      <c r="EZ205" s="1459"/>
      <c r="FA205" s="1459"/>
      <c r="FB205" s="1459"/>
      <c r="FC205" s="1459"/>
      <c r="FD205" s="1459"/>
      <c r="FE205" s="1459"/>
      <c r="FF205" s="1459"/>
      <c r="FG205" s="1459"/>
      <c r="FH205" s="1459"/>
      <c r="FI205" s="1459"/>
      <c r="FJ205" s="1459"/>
      <c r="FK205" s="1459"/>
      <c r="FL205" s="1459"/>
      <c r="FM205" s="1459"/>
      <c r="FN205" s="1459"/>
      <c r="FO205" s="1459"/>
      <c r="FP205" s="1459"/>
      <c r="FQ205" s="1459"/>
      <c r="FR205" s="1459"/>
      <c r="FS205" s="1459"/>
      <c r="FT205" s="1459"/>
      <c r="FU205" s="1459"/>
      <c r="FV205" s="1459"/>
      <c r="FW205" s="1459"/>
      <c r="FX205" s="1459"/>
      <c r="FY205" s="1459"/>
      <c r="FZ205" s="1459"/>
      <c r="GA205" s="1459"/>
      <c r="GB205" s="1459"/>
      <c r="GC205" s="1459"/>
      <c r="GD205" s="1459"/>
      <c r="GE205" s="1459"/>
      <c r="GF205" s="1459"/>
      <c r="GG205" s="1459"/>
      <c r="GH205" s="1459"/>
      <c r="GI205" s="1459"/>
      <c r="GJ205" s="1459"/>
      <c r="GK205" s="1459"/>
      <c r="GL205" s="1459"/>
      <c r="GM205" s="1459"/>
      <c r="GN205" s="1459"/>
      <c r="GO205" s="1459"/>
      <c r="GP205" s="1459"/>
      <c r="GQ205" s="1459"/>
      <c r="GR205" s="1459"/>
      <c r="GS205" s="1459"/>
      <c r="GT205" s="1459"/>
      <c r="GU205" s="1459"/>
      <c r="GV205" s="1459"/>
      <c r="GW205" s="1459"/>
      <c r="GX205" s="1459"/>
      <c r="GY205" s="1459"/>
      <c r="GZ205" s="1459"/>
      <c r="HA205" s="1459"/>
      <c r="HB205" s="1459"/>
      <c r="HC205" s="1459"/>
      <c r="HD205" s="1459"/>
      <c r="HE205" s="1459"/>
      <c r="HF205" s="1459"/>
      <c r="HG205" s="1459"/>
      <c r="HH205" s="1459"/>
      <c r="HI205" s="1459"/>
      <c r="HJ205" s="1459"/>
      <c r="HK205" s="1459"/>
      <c r="HL205" s="1459"/>
      <c r="HM205" s="1459"/>
      <c r="HN205" s="1459"/>
      <c r="HO205" s="1459"/>
      <c r="HP205" s="1459"/>
      <c r="HQ205" s="1459"/>
      <c r="HR205" s="1459"/>
      <c r="HS205" s="1459"/>
      <c r="HT205" s="1459"/>
      <c r="HU205" s="1459"/>
      <c r="HV205" s="1459"/>
      <c r="HW205" s="1459"/>
      <c r="HX205" s="1459"/>
      <c r="HY205" s="1459"/>
      <c r="HZ205" s="1459"/>
      <c r="IA205" s="1459"/>
      <c r="IB205" s="1459"/>
      <c r="IC205" s="1459"/>
      <c r="ID205" s="1459"/>
      <c r="IE205" s="1459"/>
      <c r="IF205" s="1459"/>
      <c r="IG205" s="1459"/>
      <c r="IH205" s="1459"/>
      <c r="II205" s="1459"/>
      <c r="IJ205" s="1459"/>
      <c r="IK205" s="1459"/>
      <c r="IL205" s="1459"/>
      <c r="IM205" s="1459"/>
      <c r="IN205" s="1459"/>
      <c r="IO205" s="1459"/>
      <c r="IP205" s="1459"/>
      <c r="IQ205" s="1459"/>
      <c r="IR205" s="1459"/>
      <c r="IS205" s="1459"/>
      <c r="IT205" s="1459"/>
      <c r="IU205" s="1459"/>
      <c r="IV205" s="1459"/>
      <c r="IW205" s="1459"/>
      <c r="IX205" s="1459"/>
      <c r="IY205" s="1459"/>
      <c r="IZ205" s="1459"/>
      <c r="JA205" s="1459"/>
      <c r="JB205" s="1459"/>
      <c r="JC205" s="1459"/>
      <c r="JD205" s="1459"/>
      <c r="JE205" s="1459"/>
      <c r="JF205" s="1459"/>
      <c r="JG205" s="1459"/>
      <c r="JH205" s="1459"/>
      <c r="JI205" s="1459"/>
      <c r="JJ205" s="1459"/>
      <c r="JK205" s="1459"/>
      <c r="JL205" s="1459"/>
      <c r="JM205" s="1459"/>
      <c r="JN205" s="1459"/>
      <c r="JO205" s="1459"/>
      <c r="JP205" s="1459"/>
      <c r="JQ205" s="1459"/>
      <c r="JR205" s="1459"/>
      <c r="JS205" s="1459"/>
      <c r="JT205" s="1459"/>
      <c r="JU205" s="1459"/>
      <c r="JV205" s="1459"/>
      <c r="JW205" s="1459"/>
      <c r="JX205" s="1459"/>
      <c r="JY205" s="1459"/>
      <c r="JZ205" s="1459"/>
      <c r="KA205" s="1459"/>
      <c r="KB205" s="1459"/>
      <c r="KC205" s="1459"/>
      <c r="KD205" s="1459"/>
      <c r="KE205" s="1459"/>
      <c r="KF205" s="1459"/>
      <c r="KG205" s="1459"/>
      <c r="KH205" s="1459"/>
      <c r="KI205" s="1459"/>
      <c r="KJ205" s="1459"/>
      <c r="KK205" s="1459"/>
      <c r="KL205" s="1459"/>
      <c r="KM205" s="1459"/>
      <c r="KN205" s="1459"/>
      <c r="KO205" s="1459"/>
      <c r="KP205" s="1459"/>
      <c r="KQ205" s="1459"/>
      <c r="KR205" s="1459"/>
      <c r="KS205" s="1459"/>
      <c r="KT205" s="1459"/>
      <c r="KU205" s="1459"/>
      <c r="KV205" s="1459"/>
      <c r="KW205" s="1459"/>
      <c r="KX205" s="1459"/>
      <c r="KY205" s="1459"/>
      <c r="KZ205" s="1459"/>
      <c r="LA205" s="1459"/>
      <c r="LB205" s="1459"/>
      <c r="LC205" s="1459"/>
      <c r="LD205" s="1459"/>
      <c r="LE205" s="1459"/>
      <c r="LF205" s="1459"/>
      <c r="LG205" s="1459"/>
      <c r="LH205" s="1459"/>
      <c r="LI205" s="1459"/>
      <c r="LJ205" s="1459"/>
      <c r="LK205" s="1459"/>
      <c r="LL205" s="1459"/>
      <c r="LM205" s="1459"/>
      <c r="LN205" s="1459"/>
      <c r="LO205" s="1459"/>
      <c r="LP205" s="1459"/>
      <c r="LQ205" s="1459"/>
      <c r="LR205" s="1459"/>
      <c r="LS205" s="1459"/>
      <c r="LT205" s="1459"/>
      <c r="LU205" s="1459"/>
      <c r="LV205" s="1459"/>
      <c r="LW205" s="1459"/>
      <c r="LX205" s="1459"/>
      <c r="LY205" s="1459"/>
      <c r="LZ205" s="1459"/>
      <c r="MA205" s="1459"/>
      <c r="MB205" s="1459"/>
      <c r="MC205" s="1459"/>
      <c r="MD205" s="1459"/>
      <c r="ME205" s="1459"/>
      <c r="MF205" s="1459"/>
      <c r="MG205" s="1459"/>
      <c r="MH205" s="1459"/>
      <c r="MI205" s="1459"/>
      <c r="MJ205" s="1459"/>
      <c r="MK205" s="1459"/>
      <c r="ML205" s="1459"/>
      <c r="MM205" s="1459"/>
      <c r="MN205" s="1459"/>
      <c r="MO205" s="1459"/>
      <c r="MP205" s="1459"/>
      <c r="MQ205" s="1459"/>
      <c r="MR205" s="1459"/>
      <c r="MS205" s="1459"/>
      <c r="MT205" s="1459"/>
      <c r="MU205" s="1459"/>
      <c r="MV205" s="1459"/>
      <c r="MW205" s="1459"/>
      <c r="MX205" s="1459"/>
      <c r="MY205" s="1459"/>
      <c r="MZ205" s="1459"/>
      <c r="NA205" s="1459"/>
      <c r="NB205" s="1459"/>
      <c r="NC205" s="1459"/>
      <c r="ND205" s="1459"/>
      <c r="NE205" s="1459"/>
      <c r="NF205" s="1459"/>
      <c r="NG205" s="1459"/>
      <c r="NH205" s="1459"/>
      <c r="NI205" s="1459"/>
      <c r="NJ205" s="1459"/>
      <c r="NK205" s="1459"/>
      <c r="NL205" s="1459"/>
      <c r="NM205" s="1459"/>
      <c r="NN205" s="1459"/>
      <c r="NO205" s="1459"/>
      <c r="NP205" s="1459"/>
      <c r="NQ205" s="1459"/>
      <c r="NR205" s="1459"/>
      <c r="NS205" s="1459"/>
      <c r="NT205" s="1459"/>
      <c r="NU205" s="1459"/>
      <c r="NV205" s="1459"/>
      <c r="NW205" s="1459"/>
      <c r="NX205" s="1459"/>
      <c r="NY205" s="1459"/>
      <c r="NZ205" s="1459"/>
      <c r="OA205" s="1459"/>
      <c r="OB205" s="1459"/>
      <c r="OC205" s="1459"/>
      <c r="OD205" s="1459"/>
      <c r="OE205" s="1459"/>
      <c r="OF205" s="1459"/>
      <c r="OG205" s="1459"/>
      <c r="OH205" s="1459"/>
      <c r="OI205" s="1459"/>
      <c r="OJ205" s="1459"/>
      <c r="OK205" s="1459"/>
      <c r="OL205" s="1459"/>
      <c r="OM205" s="1459"/>
      <c r="ON205" s="1459"/>
      <c r="OO205" s="1459"/>
      <c r="OP205" s="1459"/>
      <c r="OQ205" s="1459"/>
      <c r="OR205" s="1459"/>
      <c r="OS205" s="1459"/>
      <c r="OT205" s="1459"/>
      <c r="OU205" s="1459"/>
      <c r="OV205" s="1459"/>
      <c r="OW205" s="1459"/>
      <c r="OX205" s="1459"/>
      <c r="OY205" s="1459"/>
      <c r="OZ205" s="1459"/>
      <c r="PA205" s="1459"/>
      <c r="PB205" s="1459"/>
      <c r="PC205" s="1459"/>
      <c r="PD205" s="1459"/>
      <c r="PE205" s="1459"/>
      <c r="PF205" s="1459"/>
      <c r="PG205" s="1459"/>
      <c r="PH205" s="1459"/>
      <c r="PI205" s="1459"/>
      <c r="PJ205" s="1459"/>
      <c r="PK205" s="1459"/>
      <c r="PL205" s="1459"/>
      <c r="PM205" s="1459"/>
      <c r="PN205" s="1459"/>
      <c r="PO205" s="1459"/>
      <c r="PP205" s="1459"/>
      <c r="PQ205" s="1459"/>
      <c r="PR205" s="1459"/>
      <c r="PS205" s="1459"/>
      <c r="PT205" s="1459"/>
      <c r="PU205" s="1459"/>
      <c r="PV205" s="1459"/>
      <c r="PW205" s="1459"/>
      <c r="PX205" s="1459"/>
      <c r="PY205" s="1459"/>
      <c r="PZ205" s="1459"/>
      <c r="QA205" s="1459"/>
      <c r="QB205" s="1459"/>
      <c r="QC205" s="1459"/>
      <c r="QD205" s="1459"/>
      <c r="QE205" s="1459"/>
      <c r="QF205" s="1459"/>
      <c r="QG205" s="1459"/>
      <c r="QH205" s="1459"/>
      <c r="QI205" s="1459"/>
      <c r="QJ205" s="1459"/>
      <c r="QK205" s="1459"/>
      <c r="QL205" s="1459"/>
      <c r="QM205" s="1459"/>
      <c r="QN205" s="1459"/>
      <c r="QO205" s="1459"/>
      <c r="QP205" s="1459"/>
      <c r="QQ205" s="1459"/>
      <c r="QR205" s="1459"/>
      <c r="QS205" s="1459"/>
      <c r="QT205" s="1459"/>
      <c r="QU205" s="1459"/>
      <c r="QV205" s="1459"/>
      <c r="QW205" s="1459"/>
      <c r="QX205" s="1459"/>
      <c r="QY205" s="1459"/>
      <c r="QZ205" s="1459"/>
      <c r="RA205" s="1459"/>
      <c r="RB205" s="1459"/>
      <c r="RC205" s="1459"/>
      <c r="RD205" s="1459"/>
      <c r="RE205" s="1459"/>
      <c r="RF205" s="1459"/>
      <c r="RG205" s="1459"/>
      <c r="RH205" s="1459"/>
      <c r="RI205" s="1459"/>
      <c r="RJ205" s="1459"/>
      <c r="RK205" s="1459"/>
    </row>
    <row r="206" spans="1:479" s="1461" customFormat="1" ht="23.25" customHeight="1" outlineLevel="1">
      <c r="A206" s="465">
        <v>8</v>
      </c>
      <c r="B206" s="550" t="s">
        <v>516</v>
      </c>
      <c r="C206" s="551" t="s">
        <v>464</v>
      </c>
      <c r="D206" s="552">
        <v>5</v>
      </c>
      <c r="E206" s="551">
        <v>50000</v>
      </c>
      <c r="F206" s="1466">
        <f t="shared" si="5"/>
        <v>250000</v>
      </c>
      <c r="G206" s="1783">
        <f>SUM(F206:F207)</f>
        <v>290000</v>
      </c>
      <c r="H206" s="1786" t="s">
        <v>1188</v>
      </c>
      <c r="I206" s="1459"/>
      <c r="J206" s="1459"/>
      <c r="K206" s="1460"/>
      <c r="L206" s="1459"/>
      <c r="M206" s="1459"/>
      <c r="N206" s="1459"/>
      <c r="O206" s="1459"/>
      <c r="P206" s="1459"/>
      <c r="Q206" s="1459"/>
      <c r="R206" s="1459"/>
      <c r="S206" s="1459"/>
      <c r="T206" s="1459"/>
      <c r="U206" s="1459"/>
      <c r="V206" s="1459"/>
      <c r="W206" s="1459"/>
      <c r="X206" s="1459"/>
      <c r="Y206" s="1459"/>
      <c r="Z206" s="1459"/>
      <c r="AA206" s="1459"/>
      <c r="AB206" s="1459"/>
      <c r="AC206" s="1459"/>
      <c r="AD206" s="1459"/>
      <c r="AE206" s="1459"/>
      <c r="AF206" s="1459"/>
      <c r="AG206" s="1459"/>
      <c r="AH206" s="1459"/>
      <c r="AI206" s="1459"/>
      <c r="AJ206" s="1459"/>
      <c r="AK206" s="1459"/>
      <c r="AL206" s="1459"/>
      <c r="AM206" s="1459"/>
      <c r="AN206" s="1459"/>
      <c r="AO206" s="1459"/>
      <c r="AP206" s="1459"/>
      <c r="AQ206" s="1459"/>
      <c r="AR206" s="1459"/>
      <c r="AS206" s="1459"/>
      <c r="AT206" s="1459"/>
      <c r="AU206" s="1459"/>
      <c r="AV206" s="1459"/>
      <c r="AW206" s="1459"/>
      <c r="AX206" s="1459"/>
      <c r="AY206" s="1459"/>
      <c r="AZ206" s="1459"/>
      <c r="BA206" s="1459"/>
      <c r="BB206" s="1459"/>
      <c r="BC206" s="1459"/>
      <c r="BD206" s="1459"/>
      <c r="BE206" s="1459"/>
      <c r="BF206" s="1459"/>
      <c r="BG206" s="1459"/>
      <c r="BH206" s="1459"/>
      <c r="BI206" s="1459"/>
      <c r="BJ206" s="1459"/>
      <c r="BK206" s="1459"/>
      <c r="BL206" s="1459"/>
      <c r="BM206" s="1459"/>
      <c r="BN206" s="1459"/>
      <c r="BO206" s="1459"/>
      <c r="BP206" s="1459"/>
      <c r="BQ206" s="1459"/>
      <c r="BR206" s="1459"/>
      <c r="BS206" s="1459"/>
      <c r="BT206" s="1459"/>
      <c r="BU206" s="1459"/>
      <c r="BV206" s="1459"/>
      <c r="BW206" s="1459"/>
      <c r="BX206" s="1459"/>
      <c r="BY206" s="1459"/>
      <c r="BZ206" s="1459"/>
      <c r="CA206" s="1459"/>
      <c r="CB206" s="1459"/>
      <c r="CC206" s="1459"/>
      <c r="CD206" s="1459"/>
      <c r="CE206" s="1459"/>
      <c r="CF206" s="1459"/>
      <c r="CG206" s="1459"/>
      <c r="CH206" s="1459"/>
      <c r="CI206" s="1459"/>
      <c r="CJ206" s="1459"/>
      <c r="CK206" s="1459"/>
      <c r="CL206" s="1459"/>
      <c r="CM206" s="1459"/>
      <c r="CN206" s="1459"/>
      <c r="CO206" s="1459"/>
      <c r="CP206" s="1459"/>
      <c r="CQ206" s="1459"/>
      <c r="CR206" s="1459"/>
      <c r="CS206" s="1459"/>
      <c r="CT206" s="1459"/>
      <c r="CU206" s="1459"/>
      <c r="CV206" s="1459"/>
      <c r="CW206" s="1459"/>
      <c r="CX206" s="1459"/>
      <c r="CY206" s="1459"/>
      <c r="CZ206" s="1459"/>
      <c r="DA206" s="1459"/>
      <c r="DB206" s="1459"/>
      <c r="DC206" s="1459"/>
      <c r="DD206" s="1459"/>
      <c r="DE206" s="1459"/>
      <c r="DF206" s="1459"/>
      <c r="DG206" s="1459"/>
      <c r="DH206" s="1459"/>
      <c r="DI206" s="1459"/>
      <c r="DJ206" s="1459"/>
      <c r="DK206" s="1459"/>
      <c r="DL206" s="1459"/>
      <c r="DM206" s="1459"/>
      <c r="DN206" s="1459"/>
      <c r="DO206" s="1459"/>
      <c r="DP206" s="1459"/>
      <c r="DQ206" s="1459"/>
      <c r="DR206" s="1459"/>
      <c r="DS206" s="1459"/>
      <c r="DT206" s="1459"/>
      <c r="DU206" s="1459"/>
      <c r="DV206" s="1459"/>
      <c r="DW206" s="1459"/>
      <c r="DX206" s="1459"/>
      <c r="DY206" s="1459"/>
      <c r="DZ206" s="1459"/>
      <c r="EA206" s="1459"/>
      <c r="EB206" s="1459"/>
      <c r="EC206" s="1459"/>
      <c r="ED206" s="1459"/>
      <c r="EE206" s="1459"/>
      <c r="EF206" s="1459"/>
      <c r="EG206" s="1459"/>
      <c r="EH206" s="1459"/>
      <c r="EI206" s="1459"/>
      <c r="EJ206" s="1459"/>
      <c r="EK206" s="1459"/>
      <c r="EL206" s="1459"/>
      <c r="EM206" s="1459"/>
      <c r="EN206" s="1459"/>
      <c r="EO206" s="1459"/>
      <c r="EP206" s="1459"/>
      <c r="EQ206" s="1459"/>
      <c r="ER206" s="1459"/>
      <c r="ES206" s="1459"/>
      <c r="ET206" s="1459"/>
      <c r="EU206" s="1459"/>
      <c r="EV206" s="1459"/>
      <c r="EW206" s="1459"/>
      <c r="EX206" s="1459"/>
      <c r="EY206" s="1459"/>
      <c r="EZ206" s="1459"/>
      <c r="FA206" s="1459"/>
      <c r="FB206" s="1459"/>
      <c r="FC206" s="1459"/>
      <c r="FD206" s="1459"/>
      <c r="FE206" s="1459"/>
      <c r="FF206" s="1459"/>
      <c r="FG206" s="1459"/>
      <c r="FH206" s="1459"/>
      <c r="FI206" s="1459"/>
      <c r="FJ206" s="1459"/>
      <c r="FK206" s="1459"/>
      <c r="FL206" s="1459"/>
      <c r="FM206" s="1459"/>
      <c r="FN206" s="1459"/>
      <c r="FO206" s="1459"/>
      <c r="FP206" s="1459"/>
      <c r="FQ206" s="1459"/>
      <c r="FR206" s="1459"/>
      <c r="FS206" s="1459"/>
      <c r="FT206" s="1459"/>
      <c r="FU206" s="1459"/>
      <c r="FV206" s="1459"/>
      <c r="FW206" s="1459"/>
      <c r="FX206" s="1459"/>
      <c r="FY206" s="1459"/>
      <c r="FZ206" s="1459"/>
      <c r="GA206" s="1459"/>
      <c r="GB206" s="1459"/>
      <c r="GC206" s="1459"/>
      <c r="GD206" s="1459"/>
      <c r="GE206" s="1459"/>
      <c r="GF206" s="1459"/>
      <c r="GG206" s="1459"/>
      <c r="GH206" s="1459"/>
      <c r="GI206" s="1459"/>
      <c r="GJ206" s="1459"/>
      <c r="GK206" s="1459"/>
      <c r="GL206" s="1459"/>
      <c r="GM206" s="1459"/>
      <c r="GN206" s="1459"/>
      <c r="GO206" s="1459"/>
      <c r="GP206" s="1459"/>
      <c r="GQ206" s="1459"/>
      <c r="GR206" s="1459"/>
      <c r="GS206" s="1459"/>
      <c r="GT206" s="1459"/>
      <c r="GU206" s="1459"/>
      <c r="GV206" s="1459"/>
      <c r="GW206" s="1459"/>
      <c r="GX206" s="1459"/>
      <c r="GY206" s="1459"/>
      <c r="GZ206" s="1459"/>
      <c r="HA206" s="1459"/>
      <c r="HB206" s="1459"/>
      <c r="HC206" s="1459"/>
      <c r="HD206" s="1459"/>
      <c r="HE206" s="1459"/>
      <c r="HF206" s="1459"/>
      <c r="HG206" s="1459"/>
      <c r="HH206" s="1459"/>
      <c r="HI206" s="1459"/>
      <c r="HJ206" s="1459"/>
      <c r="HK206" s="1459"/>
      <c r="HL206" s="1459"/>
      <c r="HM206" s="1459"/>
      <c r="HN206" s="1459"/>
      <c r="HO206" s="1459"/>
      <c r="HP206" s="1459"/>
      <c r="HQ206" s="1459"/>
      <c r="HR206" s="1459"/>
      <c r="HS206" s="1459"/>
      <c r="HT206" s="1459"/>
      <c r="HU206" s="1459"/>
      <c r="HV206" s="1459"/>
      <c r="HW206" s="1459"/>
      <c r="HX206" s="1459"/>
      <c r="HY206" s="1459"/>
      <c r="HZ206" s="1459"/>
      <c r="IA206" s="1459"/>
      <c r="IB206" s="1459"/>
      <c r="IC206" s="1459"/>
      <c r="ID206" s="1459"/>
      <c r="IE206" s="1459"/>
      <c r="IF206" s="1459"/>
      <c r="IG206" s="1459"/>
      <c r="IH206" s="1459"/>
      <c r="II206" s="1459"/>
      <c r="IJ206" s="1459"/>
      <c r="IK206" s="1459"/>
      <c r="IL206" s="1459"/>
      <c r="IM206" s="1459"/>
      <c r="IN206" s="1459"/>
      <c r="IO206" s="1459"/>
      <c r="IP206" s="1459"/>
      <c r="IQ206" s="1459"/>
      <c r="IR206" s="1459"/>
      <c r="IS206" s="1459"/>
      <c r="IT206" s="1459"/>
      <c r="IU206" s="1459"/>
      <c r="IV206" s="1459"/>
      <c r="IW206" s="1459"/>
      <c r="IX206" s="1459"/>
      <c r="IY206" s="1459"/>
      <c r="IZ206" s="1459"/>
      <c r="JA206" s="1459"/>
      <c r="JB206" s="1459"/>
      <c r="JC206" s="1459"/>
      <c r="JD206" s="1459"/>
      <c r="JE206" s="1459"/>
      <c r="JF206" s="1459"/>
      <c r="JG206" s="1459"/>
      <c r="JH206" s="1459"/>
      <c r="JI206" s="1459"/>
      <c r="JJ206" s="1459"/>
      <c r="JK206" s="1459"/>
      <c r="JL206" s="1459"/>
      <c r="JM206" s="1459"/>
      <c r="JN206" s="1459"/>
      <c r="JO206" s="1459"/>
      <c r="JP206" s="1459"/>
      <c r="JQ206" s="1459"/>
      <c r="JR206" s="1459"/>
      <c r="JS206" s="1459"/>
      <c r="JT206" s="1459"/>
      <c r="JU206" s="1459"/>
      <c r="JV206" s="1459"/>
      <c r="JW206" s="1459"/>
      <c r="JX206" s="1459"/>
      <c r="JY206" s="1459"/>
      <c r="JZ206" s="1459"/>
      <c r="KA206" s="1459"/>
      <c r="KB206" s="1459"/>
      <c r="KC206" s="1459"/>
      <c r="KD206" s="1459"/>
      <c r="KE206" s="1459"/>
      <c r="KF206" s="1459"/>
      <c r="KG206" s="1459"/>
      <c r="KH206" s="1459"/>
      <c r="KI206" s="1459"/>
      <c r="KJ206" s="1459"/>
      <c r="KK206" s="1459"/>
      <c r="KL206" s="1459"/>
      <c r="KM206" s="1459"/>
      <c r="KN206" s="1459"/>
      <c r="KO206" s="1459"/>
      <c r="KP206" s="1459"/>
      <c r="KQ206" s="1459"/>
      <c r="KR206" s="1459"/>
      <c r="KS206" s="1459"/>
      <c r="KT206" s="1459"/>
      <c r="KU206" s="1459"/>
      <c r="KV206" s="1459"/>
      <c r="KW206" s="1459"/>
      <c r="KX206" s="1459"/>
      <c r="KY206" s="1459"/>
      <c r="KZ206" s="1459"/>
      <c r="LA206" s="1459"/>
      <c r="LB206" s="1459"/>
      <c r="LC206" s="1459"/>
      <c r="LD206" s="1459"/>
      <c r="LE206" s="1459"/>
      <c r="LF206" s="1459"/>
      <c r="LG206" s="1459"/>
      <c r="LH206" s="1459"/>
      <c r="LI206" s="1459"/>
      <c r="LJ206" s="1459"/>
      <c r="LK206" s="1459"/>
      <c r="LL206" s="1459"/>
      <c r="LM206" s="1459"/>
      <c r="LN206" s="1459"/>
      <c r="LO206" s="1459"/>
      <c r="LP206" s="1459"/>
      <c r="LQ206" s="1459"/>
      <c r="LR206" s="1459"/>
      <c r="LS206" s="1459"/>
      <c r="LT206" s="1459"/>
      <c r="LU206" s="1459"/>
      <c r="LV206" s="1459"/>
      <c r="LW206" s="1459"/>
      <c r="LX206" s="1459"/>
      <c r="LY206" s="1459"/>
      <c r="LZ206" s="1459"/>
      <c r="MA206" s="1459"/>
      <c r="MB206" s="1459"/>
      <c r="MC206" s="1459"/>
      <c r="MD206" s="1459"/>
      <c r="ME206" s="1459"/>
      <c r="MF206" s="1459"/>
      <c r="MG206" s="1459"/>
      <c r="MH206" s="1459"/>
      <c r="MI206" s="1459"/>
      <c r="MJ206" s="1459"/>
      <c r="MK206" s="1459"/>
      <c r="ML206" s="1459"/>
      <c r="MM206" s="1459"/>
      <c r="MN206" s="1459"/>
      <c r="MO206" s="1459"/>
      <c r="MP206" s="1459"/>
      <c r="MQ206" s="1459"/>
      <c r="MR206" s="1459"/>
      <c r="MS206" s="1459"/>
      <c r="MT206" s="1459"/>
      <c r="MU206" s="1459"/>
      <c r="MV206" s="1459"/>
      <c r="MW206" s="1459"/>
      <c r="MX206" s="1459"/>
      <c r="MY206" s="1459"/>
      <c r="MZ206" s="1459"/>
      <c r="NA206" s="1459"/>
      <c r="NB206" s="1459"/>
      <c r="NC206" s="1459"/>
      <c r="ND206" s="1459"/>
      <c r="NE206" s="1459"/>
      <c r="NF206" s="1459"/>
      <c r="NG206" s="1459"/>
      <c r="NH206" s="1459"/>
      <c r="NI206" s="1459"/>
      <c r="NJ206" s="1459"/>
      <c r="NK206" s="1459"/>
      <c r="NL206" s="1459"/>
      <c r="NM206" s="1459"/>
      <c r="NN206" s="1459"/>
      <c r="NO206" s="1459"/>
      <c r="NP206" s="1459"/>
      <c r="NQ206" s="1459"/>
      <c r="NR206" s="1459"/>
      <c r="NS206" s="1459"/>
      <c r="NT206" s="1459"/>
      <c r="NU206" s="1459"/>
      <c r="NV206" s="1459"/>
      <c r="NW206" s="1459"/>
      <c r="NX206" s="1459"/>
      <c r="NY206" s="1459"/>
      <c r="NZ206" s="1459"/>
      <c r="OA206" s="1459"/>
      <c r="OB206" s="1459"/>
      <c r="OC206" s="1459"/>
      <c r="OD206" s="1459"/>
      <c r="OE206" s="1459"/>
      <c r="OF206" s="1459"/>
      <c r="OG206" s="1459"/>
      <c r="OH206" s="1459"/>
      <c r="OI206" s="1459"/>
      <c r="OJ206" s="1459"/>
      <c r="OK206" s="1459"/>
      <c r="OL206" s="1459"/>
      <c r="OM206" s="1459"/>
      <c r="ON206" s="1459"/>
      <c r="OO206" s="1459"/>
      <c r="OP206" s="1459"/>
      <c r="OQ206" s="1459"/>
      <c r="OR206" s="1459"/>
      <c r="OS206" s="1459"/>
      <c r="OT206" s="1459"/>
      <c r="OU206" s="1459"/>
      <c r="OV206" s="1459"/>
      <c r="OW206" s="1459"/>
      <c r="OX206" s="1459"/>
      <c r="OY206" s="1459"/>
      <c r="OZ206" s="1459"/>
      <c r="PA206" s="1459"/>
      <c r="PB206" s="1459"/>
      <c r="PC206" s="1459"/>
      <c r="PD206" s="1459"/>
      <c r="PE206" s="1459"/>
      <c r="PF206" s="1459"/>
      <c r="PG206" s="1459"/>
      <c r="PH206" s="1459"/>
      <c r="PI206" s="1459"/>
      <c r="PJ206" s="1459"/>
      <c r="PK206" s="1459"/>
      <c r="PL206" s="1459"/>
      <c r="PM206" s="1459"/>
      <c r="PN206" s="1459"/>
      <c r="PO206" s="1459"/>
      <c r="PP206" s="1459"/>
      <c r="PQ206" s="1459"/>
      <c r="PR206" s="1459"/>
      <c r="PS206" s="1459"/>
      <c r="PT206" s="1459"/>
      <c r="PU206" s="1459"/>
      <c r="PV206" s="1459"/>
      <c r="PW206" s="1459"/>
      <c r="PX206" s="1459"/>
      <c r="PY206" s="1459"/>
      <c r="PZ206" s="1459"/>
      <c r="QA206" s="1459"/>
      <c r="QB206" s="1459"/>
      <c r="QC206" s="1459"/>
      <c r="QD206" s="1459"/>
      <c r="QE206" s="1459"/>
      <c r="QF206" s="1459"/>
      <c r="QG206" s="1459"/>
      <c r="QH206" s="1459"/>
      <c r="QI206" s="1459"/>
      <c r="QJ206" s="1459"/>
      <c r="QK206" s="1459"/>
      <c r="QL206" s="1459"/>
      <c r="QM206" s="1459"/>
      <c r="QN206" s="1459"/>
      <c r="QO206" s="1459"/>
      <c r="QP206" s="1459"/>
      <c r="QQ206" s="1459"/>
      <c r="QR206" s="1459"/>
      <c r="QS206" s="1459"/>
      <c r="QT206" s="1459"/>
      <c r="QU206" s="1459"/>
      <c r="QV206" s="1459"/>
      <c r="QW206" s="1459"/>
      <c r="QX206" s="1459"/>
      <c r="QY206" s="1459"/>
      <c r="QZ206" s="1459"/>
      <c r="RA206" s="1459"/>
      <c r="RB206" s="1459"/>
      <c r="RC206" s="1459"/>
      <c r="RD206" s="1459"/>
      <c r="RE206" s="1459"/>
      <c r="RF206" s="1459"/>
      <c r="RG206" s="1459"/>
      <c r="RH206" s="1459"/>
      <c r="RI206" s="1459"/>
      <c r="RJ206" s="1459"/>
      <c r="RK206" s="1459"/>
    </row>
    <row r="207" spans="1:479" s="1461" customFormat="1" ht="22.5" customHeight="1" outlineLevel="1">
      <c r="A207" s="465">
        <v>9</v>
      </c>
      <c r="B207" s="490" t="s">
        <v>1189</v>
      </c>
      <c r="C207" s="491" t="s">
        <v>470</v>
      </c>
      <c r="D207" s="475">
        <v>1</v>
      </c>
      <c r="E207" s="491">
        <v>40000</v>
      </c>
      <c r="F207" s="1475">
        <f t="shared" si="5"/>
        <v>40000</v>
      </c>
      <c r="G207" s="1785"/>
      <c r="H207" s="1788"/>
      <c r="I207" s="1459"/>
      <c r="J207" s="1459"/>
      <c r="K207" s="1460"/>
      <c r="L207" s="1459"/>
      <c r="M207" s="1459"/>
      <c r="N207" s="1459"/>
      <c r="O207" s="1459"/>
      <c r="P207" s="1459"/>
      <c r="Q207" s="1459"/>
      <c r="R207" s="1459"/>
      <c r="S207" s="1459"/>
      <c r="T207" s="1459"/>
      <c r="U207" s="1459"/>
      <c r="V207" s="1459"/>
      <c r="W207" s="1459"/>
      <c r="X207" s="1459"/>
      <c r="Y207" s="1459"/>
      <c r="Z207" s="1459"/>
      <c r="AA207" s="1459"/>
      <c r="AB207" s="1459"/>
      <c r="AC207" s="1459"/>
      <c r="AD207" s="1459"/>
      <c r="AE207" s="1459"/>
      <c r="AF207" s="1459"/>
      <c r="AG207" s="1459"/>
      <c r="AH207" s="1459"/>
      <c r="AI207" s="1459"/>
      <c r="AJ207" s="1459"/>
      <c r="AK207" s="1459"/>
      <c r="AL207" s="1459"/>
      <c r="AM207" s="1459"/>
      <c r="AN207" s="1459"/>
      <c r="AO207" s="1459"/>
      <c r="AP207" s="1459"/>
      <c r="AQ207" s="1459"/>
      <c r="AR207" s="1459"/>
      <c r="AS207" s="1459"/>
      <c r="AT207" s="1459"/>
      <c r="AU207" s="1459"/>
      <c r="AV207" s="1459"/>
      <c r="AW207" s="1459"/>
      <c r="AX207" s="1459"/>
      <c r="AY207" s="1459"/>
      <c r="AZ207" s="1459"/>
      <c r="BA207" s="1459"/>
      <c r="BB207" s="1459"/>
      <c r="BC207" s="1459"/>
      <c r="BD207" s="1459"/>
      <c r="BE207" s="1459"/>
      <c r="BF207" s="1459"/>
      <c r="BG207" s="1459"/>
      <c r="BH207" s="1459"/>
      <c r="BI207" s="1459"/>
      <c r="BJ207" s="1459"/>
      <c r="BK207" s="1459"/>
      <c r="BL207" s="1459"/>
      <c r="BM207" s="1459"/>
      <c r="BN207" s="1459"/>
      <c r="BO207" s="1459"/>
      <c r="BP207" s="1459"/>
      <c r="BQ207" s="1459"/>
      <c r="BR207" s="1459"/>
      <c r="BS207" s="1459"/>
      <c r="BT207" s="1459"/>
      <c r="BU207" s="1459"/>
      <c r="BV207" s="1459"/>
      <c r="BW207" s="1459"/>
      <c r="BX207" s="1459"/>
      <c r="BY207" s="1459"/>
      <c r="BZ207" s="1459"/>
      <c r="CA207" s="1459"/>
      <c r="CB207" s="1459"/>
      <c r="CC207" s="1459"/>
      <c r="CD207" s="1459"/>
      <c r="CE207" s="1459"/>
      <c r="CF207" s="1459"/>
      <c r="CG207" s="1459"/>
      <c r="CH207" s="1459"/>
      <c r="CI207" s="1459"/>
      <c r="CJ207" s="1459"/>
      <c r="CK207" s="1459"/>
      <c r="CL207" s="1459"/>
      <c r="CM207" s="1459"/>
      <c r="CN207" s="1459"/>
      <c r="CO207" s="1459"/>
      <c r="CP207" s="1459"/>
      <c r="CQ207" s="1459"/>
      <c r="CR207" s="1459"/>
      <c r="CS207" s="1459"/>
      <c r="CT207" s="1459"/>
      <c r="CU207" s="1459"/>
      <c r="CV207" s="1459"/>
      <c r="CW207" s="1459"/>
      <c r="CX207" s="1459"/>
      <c r="CY207" s="1459"/>
      <c r="CZ207" s="1459"/>
      <c r="DA207" s="1459"/>
      <c r="DB207" s="1459"/>
      <c r="DC207" s="1459"/>
      <c r="DD207" s="1459"/>
      <c r="DE207" s="1459"/>
      <c r="DF207" s="1459"/>
      <c r="DG207" s="1459"/>
      <c r="DH207" s="1459"/>
      <c r="DI207" s="1459"/>
      <c r="DJ207" s="1459"/>
      <c r="DK207" s="1459"/>
      <c r="DL207" s="1459"/>
      <c r="DM207" s="1459"/>
      <c r="DN207" s="1459"/>
      <c r="DO207" s="1459"/>
      <c r="DP207" s="1459"/>
      <c r="DQ207" s="1459"/>
      <c r="DR207" s="1459"/>
      <c r="DS207" s="1459"/>
      <c r="DT207" s="1459"/>
      <c r="DU207" s="1459"/>
      <c r="DV207" s="1459"/>
      <c r="DW207" s="1459"/>
      <c r="DX207" s="1459"/>
      <c r="DY207" s="1459"/>
      <c r="DZ207" s="1459"/>
      <c r="EA207" s="1459"/>
      <c r="EB207" s="1459"/>
      <c r="EC207" s="1459"/>
      <c r="ED207" s="1459"/>
      <c r="EE207" s="1459"/>
      <c r="EF207" s="1459"/>
      <c r="EG207" s="1459"/>
      <c r="EH207" s="1459"/>
      <c r="EI207" s="1459"/>
      <c r="EJ207" s="1459"/>
      <c r="EK207" s="1459"/>
      <c r="EL207" s="1459"/>
      <c r="EM207" s="1459"/>
      <c r="EN207" s="1459"/>
      <c r="EO207" s="1459"/>
      <c r="EP207" s="1459"/>
      <c r="EQ207" s="1459"/>
      <c r="ER207" s="1459"/>
      <c r="ES207" s="1459"/>
      <c r="ET207" s="1459"/>
      <c r="EU207" s="1459"/>
      <c r="EV207" s="1459"/>
      <c r="EW207" s="1459"/>
      <c r="EX207" s="1459"/>
      <c r="EY207" s="1459"/>
      <c r="EZ207" s="1459"/>
      <c r="FA207" s="1459"/>
      <c r="FB207" s="1459"/>
      <c r="FC207" s="1459"/>
      <c r="FD207" s="1459"/>
      <c r="FE207" s="1459"/>
      <c r="FF207" s="1459"/>
      <c r="FG207" s="1459"/>
      <c r="FH207" s="1459"/>
      <c r="FI207" s="1459"/>
      <c r="FJ207" s="1459"/>
      <c r="FK207" s="1459"/>
      <c r="FL207" s="1459"/>
      <c r="FM207" s="1459"/>
      <c r="FN207" s="1459"/>
      <c r="FO207" s="1459"/>
      <c r="FP207" s="1459"/>
      <c r="FQ207" s="1459"/>
      <c r="FR207" s="1459"/>
      <c r="FS207" s="1459"/>
      <c r="FT207" s="1459"/>
      <c r="FU207" s="1459"/>
      <c r="FV207" s="1459"/>
      <c r="FW207" s="1459"/>
      <c r="FX207" s="1459"/>
      <c r="FY207" s="1459"/>
      <c r="FZ207" s="1459"/>
      <c r="GA207" s="1459"/>
      <c r="GB207" s="1459"/>
      <c r="GC207" s="1459"/>
      <c r="GD207" s="1459"/>
      <c r="GE207" s="1459"/>
      <c r="GF207" s="1459"/>
      <c r="GG207" s="1459"/>
      <c r="GH207" s="1459"/>
      <c r="GI207" s="1459"/>
      <c r="GJ207" s="1459"/>
      <c r="GK207" s="1459"/>
      <c r="GL207" s="1459"/>
      <c r="GM207" s="1459"/>
      <c r="GN207" s="1459"/>
      <c r="GO207" s="1459"/>
      <c r="GP207" s="1459"/>
      <c r="GQ207" s="1459"/>
      <c r="GR207" s="1459"/>
      <c r="GS207" s="1459"/>
      <c r="GT207" s="1459"/>
      <c r="GU207" s="1459"/>
      <c r="GV207" s="1459"/>
      <c r="GW207" s="1459"/>
      <c r="GX207" s="1459"/>
      <c r="GY207" s="1459"/>
      <c r="GZ207" s="1459"/>
      <c r="HA207" s="1459"/>
      <c r="HB207" s="1459"/>
      <c r="HC207" s="1459"/>
      <c r="HD207" s="1459"/>
      <c r="HE207" s="1459"/>
      <c r="HF207" s="1459"/>
      <c r="HG207" s="1459"/>
      <c r="HH207" s="1459"/>
      <c r="HI207" s="1459"/>
      <c r="HJ207" s="1459"/>
      <c r="HK207" s="1459"/>
      <c r="HL207" s="1459"/>
      <c r="HM207" s="1459"/>
      <c r="HN207" s="1459"/>
      <c r="HO207" s="1459"/>
      <c r="HP207" s="1459"/>
      <c r="HQ207" s="1459"/>
      <c r="HR207" s="1459"/>
      <c r="HS207" s="1459"/>
      <c r="HT207" s="1459"/>
      <c r="HU207" s="1459"/>
      <c r="HV207" s="1459"/>
      <c r="HW207" s="1459"/>
      <c r="HX207" s="1459"/>
      <c r="HY207" s="1459"/>
      <c r="HZ207" s="1459"/>
      <c r="IA207" s="1459"/>
      <c r="IB207" s="1459"/>
      <c r="IC207" s="1459"/>
      <c r="ID207" s="1459"/>
      <c r="IE207" s="1459"/>
      <c r="IF207" s="1459"/>
      <c r="IG207" s="1459"/>
      <c r="IH207" s="1459"/>
      <c r="II207" s="1459"/>
      <c r="IJ207" s="1459"/>
      <c r="IK207" s="1459"/>
      <c r="IL207" s="1459"/>
      <c r="IM207" s="1459"/>
      <c r="IN207" s="1459"/>
      <c r="IO207" s="1459"/>
      <c r="IP207" s="1459"/>
      <c r="IQ207" s="1459"/>
      <c r="IR207" s="1459"/>
      <c r="IS207" s="1459"/>
      <c r="IT207" s="1459"/>
      <c r="IU207" s="1459"/>
      <c r="IV207" s="1459"/>
      <c r="IW207" s="1459"/>
      <c r="IX207" s="1459"/>
      <c r="IY207" s="1459"/>
      <c r="IZ207" s="1459"/>
      <c r="JA207" s="1459"/>
      <c r="JB207" s="1459"/>
      <c r="JC207" s="1459"/>
      <c r="JD207" s="1459"/>
      <c r="JE207" s="1459"/>
      <c r="JF207" s="1459"/>
      <c r="JG207" s="1459"/>
      <c r="JH207" s="1459"/>
      <c r="JI207" s="1459"/>
      <c r="JJ207" s="1459"/>
      <c r="JK207" s="1459"/>
      <c r="JL207" s="1459"/>
      <c r="JM207" s="1459"/>
      <c r="JN207" s="1459"/>
      <c r="JO207" s="1459"/>
      <c r="JP207" s="1459"/>
      <c r="JQ207" s="1459"/>
      <c r="JR207" s="1459"/>
      <c r="JS207" s="1459"/>
      <c r="JT207" s="1459"/>
      <c r="JU207" s="1459"/>
      <c r="JV207" s="1459"/>
      <c r="JW207" s="1459"/>
      <c r="JX207" s="1459"/>
      <c r="JY207" s="1459"/>
      <c r="JZ207" s="1459"/>
      <c r="KA207" s="1459"/>
      <c r="KB207" s="1459"/>
      <c r="KC207" s="1459"/>
      <c r="KD207" s="1459"/>
      <c r="KE207" s="1459"/>
      <c r="KF207" s="1459"/>
      <c r="KG207" s="1459"/>
      <c r="KH207" s="1459"/>
      <c r="KI207" s="1459"/>
      <c r="KJ207" s="1459"/>
      <c r="KK207" s="1459"/>
      <c r="KL207" s="1459"/>
      <c r="KM207" s="1459"/>
      <c r="KN207" s="1459"/>
      <c r="KO207" s="1459"/>
      <c r="KP207" s="1459"/>
      <c r="KQ207" s="1459"/>
      <c r="KR207" s="1459"/>
      <c r="KS207" s="1459"/>
      <c r="KT207" s="1459"/>
      <c r="KU207" s="1459"/>
      <c r="KV207" s="1459"/>
      <c r="KW207" s="1459"/>
      <c r="KX207" s="1459"/>
      <c r="KY207" s="1459"/>
      <c r="KZ207" s="1459"/>
      <c r="LA207" s="1459"/>
      <c r="LB207" s="1459"/>
      <c r="LC207" s="1459"/>
      <c r="LD207" s="1459"/>
      <c r="LE207" s="1459"/>
      <c r="LF207" s="1459"/>
      <c r="LG207" s="1459"/>
      <c r="LH207" s="1459"/>
      <c r="LI207" s="1459"/>
      <c r="LJ207" s="1459"/>
      <c r="LK207" s="1459"/>
      <c r="LL207" s="1459"/>
      <c r="LM207" s="1459"/>
      <c r="LN207" s="1459"/>
      <c r="LO207" s="1459"/>
      <c r="LP207" s="1459"/>
      <c r="LQ207" s="1459"/>
      <c r="LR207" s="1459"/>
      <c r="LS207" s="1459"/>
      <c r="LT207" s="1459"/>
      <c r="LU207" s="1459"/>
      <c r="LV207" s="1459"/>
      <c r="LW207" s="1459"/>
      <c r="LX207" s="1459"/>
      <c r="LY207" s="1459"/>
      <c r="LZ207" s="1459"/>
      <c r="MA207" s="1459"/>
      <c r="MB207" s="1459"/>
      <c r="MC207" s="1459"/>
      <c r="MD207" s="1459"/>
      <c r="ME207" s="1459"/>
      <c r="MF207" s="1459"/>
      <c r="MG207" s="1459"/>
      <c r="MH207" s="1459"/>
      <c r="MI207" s="1459"/>
      <c r="MJ207" s="1459"/>
      <c r="MK207" s="1459"/>
      <c r="ML207" s="1459"/>
      <c r="MM207" s="1459"/>
      <c r="MN207" s="1459"/>
      <c r="MO207" s="1459"/>
      <c r="MP207" s="1459"/>
      <c r="MQ207" s="1459"/>
      <c r="MR207" s="1459"/>
      <c r="MS207" s="1459"/>
      <c r="MT207" s="1459"/>
      <c r="MU207" s="1459"/>
      <c r="MV207" s="1459"/>
      <c r="MW207" s="1459"/>
      <c r="MX207" s="1459"/>
      <c r="MY207" s="1459"/>
      <c r="MZ207" s="1459"/>
      <c r="NA207" s="1459"/>
      <c r="NB207" s="1459"/>
      <c r="NC207" s="1459"/>
      <c r="ND207" s="1459"/>
      <c r="NE207" s="1459"/>
      <c r="NF207" s="1459"/>
      <c r="NG207" s="1459"/>
      <c r="NH207" s="1459"/>
      <c r="NI207" s="1459"/>
      <c r="NJ207" s="1459"/>
      <c r="NK207" s="1459"/>
      <c r="NL207" s="1459"/>
      <c r="NM207" s="1459"/>
      <c r="NN207" s="1459"/>
      <c r="NO207" s="1459"/>
      <c r="NP207" s="1459"/>
      <c r="NQ207" s="1459"/>
      <c r="NR207" s="1459"/>
      <c r="NS207" s="1459"/>
      <c r="NT207" s="1459"/>
      <c r="NU207" s="1459"/>
      <c r="NV207" s="1459"/>
      <c r="NW207" s="1459"/>
      <c r="NX207" s="1459"/>
      <c r="NY207" s="1459"/>
      <c r="NZ207" s="1459"/>
      <c r="OA207" s="1459"/>
      <c r="OB207" s="1459"/>
      <c r="OC207" s="1459"/>
      <c r="OD207" s="1459"/>
      <c r="OE207" s="1459"/>
      <c r="OF207" s="1459"/>
      <c r="OG207" s="1459"/>
      <c r="OH207" s="1459"/>
      <c r="OI207" s="1459"/>
      <c r="OJ207" s="1459"/>
      <c r="OK207" s="1459"/>
      <c r="OL207" s="1459"/>
      <c r="OM207" s="1459"/>
      <c r="ON207" s="1459"/>
      <c r="OO207" s="1459"/>
      <c r="OP207" s="1459"/>
      <c r="OQ207" s="1459"/>
      <c r="OR207" s="1459"/>
      <c r="OS207" s="1459"/>
      <c r="OT207" s="1459"/>
      <c r="OU207" s="1459"/>
      <c r="OV207" s="1459"/>
      <c r="OW207" s="1459"/>
      <c r="OX207" s="1459"/>
      <c r="OY207" s="1459"/>
      <c r="OZ207" s="1459"/>
      <c r="PA207" s="1459"/>
      <c r="PB207" s="1459"/>
      <c r="PC207" s="1459"/>
      <c r="PD207" s="1459"/>
      <c r="PE207" s="1459"/>
      <c r="PF207" s="1459"/>
      <c r="PG207" s="1459"/>
      <c r="PH207" s="1459"/>
      <c r="PI207" s="1459"/>
      <c r="PJ207" s="1459"/>
      <c r="PK207" s="1459"/>
      <c r="PL207" s="1459"/>
      <c r="PM207" s="1459"/>
      <c r="PN207" s="1459"/>
      <c r="PO207" s="1459"/>
      <c r="PP207" s="1459"/>
      <c r="PQ207" s="1459"/>
      <c r="PR207" s="1459"/>
      <c r="PS207" s="1459"/>
      <c r="PT207" s="1459"/>
      <c r="PU207" s="1459"/>
      <c r="PV207" s="1459"/>
      <c r="PW207" s="1459"/>
      <c r="PX207" s="1459"/>
      <c r="PY207" s="1459"/>
      <c r="PZ207" s="1459"/>
      <c r="QA207" s="1459"/>
      <c r="QB207" s="1459"/>
      <c r="QC207" s="1459"/>
      <c r="QD207" s="1459"/>
      <c r="QE207" s="1459"/>
      <c r="QF207" s="1459"/>
      <c r="QG207" s="1459"/>
      <c r="QH207" s="1459"/>
      <c r="QI207" s="1459"/>
      <c r="QJ207" s="1459"/>
      <c r="QK207" s="1459"/>
      <c r="QL207" s="1459"/>
      <c r="QM207" s="1459"/>
      <c r="QN207" s="1459"/>
      <c r="QO207" s="1459"/>
      <c r="QP207" s="1459"/>
      <c r="QQ207" s="1459"/>
      <c r="QR207" s="1459"/>
      <c r="QS207" s="1459"/>
      <c r="QT207" s="1459"/>
      <c r="QU207" s="1459"/>
      <c r="QV207" s="1459"/>
      <c r="QW207" s="1459"/>
      <c r="QX207" s="1459"/>
      <c r="QY207" s="1459"/>
      <c r="QZ207" s="1459"/>
      <c r="RA207" s="1459"/>
      <c r="RB207" s="1459"/>
      <c r="RC207" s="1459"/>
      <c r="RD207" s="1459"/>
      <c r="RE207" s="1459"/>
      <c r="RF207" s="1459"/>
      <c r="RG207" s="1459"/>
      <c r="RH207" s="1459"/>
      <c r="RI207" s="1459"/>
      <c r="RJ207" s="1459"/>
      <c r="RK207" s="1459"/>
    </row>
    <row r="208" spans="1:479" s="1690" customFormat="1" ht="23.25" customHeight="1" outlineLevel="1">
      <c r="A208" s="465">
        <v>10</v>
      </c>
      <c r="B208" s="496" t="s">
        <v>722</v>
      </c>
      <c r="C208" s="497" t="s">
        <v>464</v>
      </c>
      <c r="D208" s="498">
        <v>20</v>
      </c>
      <c r="E208" s="497">
        <v>6000</v>
      </c>
      <c r="F208" s="1686">
        <f t="shared" si="5"/>
        <v>120000</v>
      </c>
      <c r="G208" s="1687">
        <f>SUM(F208)</f>
        <v>120000</v>
      </c>
      <c r="H208" s="1492" t="s">
        <v>1190</v>
      </c>
      <c r="I208" s="1688"/>
      <c r="J208" s="1688"/>
      <c r="K208" s="1689"/>
      <c r="L208" s="1688"/>
      <c r="M208" s="1688"/>
      <c r="N208" s="1688"/>
      <c r="O208" s="1688"/>
      <c r="P208" s="1688"/>
      <c r="Q208" s="1688"/>
      <c r="R208" s="1688"/>
      <c r="S208" s="1688"/>
      <c r="T208" s="1688"/>
      <c r="U208" s="1688"/>
      <c r="V208" s="1688"/>
      <c r="W208" s="1688"/>
      <c r="X208" s="1688"/>
      <c r="Y208" s="1688"/>
      <c r="Z208" s="1688"/>
      <c r="AA208" s="1688"/>
      <c r="AB208" s="1688"/>
      <c r="AC208" s="1688"/>
      <c r="AD208" s="1688"/>
      <c r="AE208" s="1688"/>
      <c r="AF208" s="1688"/>
      <c r="AG208" s="1688"/>
      <c r="AH208" s="1688"/>
      <c r="AI208" s="1688"/>
      <c r="AJ208" s="1688"/>
      <c r="AK208" s="1688"/>
      <c r="AL208" s="1688"/>
      <c r="AM208" s="1688"/>
      <c r="AN208" s="1688"/>
      <c r="AO208" s="1688"/>
      <c r="AP208" s="1688"/>
      <c r="AQ208" s="1688"/>
      <c r="AR208" s="1688"/>
      <c r="AS208" s="1688"/>
      <c r="AT208" s="1688"/>
      <c r="AU208" s="1688"/>
      <c r="AV208" s="1688"/>
      <c r="AW208" s="1688"/>
      <c r="AX208" s="1688"/>
      <c r="AY208" s="1688"/>
      <c r="AZ208" s="1688"/>
      <c r="BA208" s="1688"/>
      <c r="BB208" s="1688"/>
      <c r="BC208" s="1688"/>
      <c r="BD208" s="1688"/>
      <c r="BE208" s="1688"/>
      <c r="BF208" s="1688"/>
      <c r="BG208" s="1688"/>
      <c r="BH208" s="1688"/>
      <c r="BI208" s="1688"/>
      <c r="BJ208" s="1688"/>
      <c r="BK208" s="1688"/>
      <c r="BL208" s="1688"/>
      <c r="BM208" s="1688"/>
      <c r="BN208" s="1688"/>
      <c r="BO208" s="1688"/>
      <c r="BP208" s="1688"/>
      <c r="BQ208" s="1688"/>
      <c r="BR208" s="1688"/>
      <c r="BS208" s="1688"/>
      <c r="BT208" s="1688"/>
      <c r="BU208" s="1688"/>
      <c r="BV208" s="1688"/>
      <c r="BW208" s="1688"/>
      <c r="BX208" s="1688"/>
      <c r="BY208" s="1688"/>
      <c r="BZ208" s="1688"/>
      <c r="CA208" s="1688"/>
      <c r="CB208" s="1688"/>
      <c r="CC208" s="1688"/>
      <c r="CD208" s="1688"/>
      <c r="CE208" s="1688"/>
      <c r="CF208" s="1688"/>
      <c r="CG208" s="1688"/>
      <c r="CH208" s="1688"/>
      <c r="CI208" s="1688"/>
      <c r="CJ208" s="1688"/>
      <c r="CK208" s="1688"/>
      <c r="CL208" s="1688"/>
      <c r="CM208" s="1688"/>
      <c r="CN208" s="1688"/>
      <c r="CO208" s="1688"/>
      <c r="CP208" s="1688"/>
      <c r="CQ208" s="1688"/>
      <c r="CR208" s="1688"/>
      <c r="CS208" s="1688"/>
      <c r="CT208" s="1688"/>
      <c r="CU208" s="1688"/>
      <c r="CV208" s="1688"/>
      <c r="CW208" s="1688"/>
      <c r="CX208" s="1688"/>
      <c r="CY208" s="1688"/>
      <c r="CZ208" s="1688"/>
      <c r="DA208" s="1688"/>
      <c r="DB208" s="1688"/>
      <c r="DC208" s="1688"/>
      <c r="DD208" s="1688"/>
      <c r="DE208" s="1688"/>
      <c r="DF208" s="1688"/>
      <c r="DG208" s="1688"/>
      <c r="DH208" s="1688"/>
      <c r="DI208" s="1688"/>
      <c r="DJ208" s="1688"/>
      <c r="DK208" s="1688"/>
      <c r="DL208" s="1688"/>
      <c r="DM208" s="1688"/>
      <c r="DN208" s="1688"/>
      <c r="DO208" s="1688"/>
      <c r="DP208" s="1688"/>
      <c r="DQ208" s="1688"/>
      <c r="DR208" s="1688"/>
      <c r="DS208" s="1688"/>
      <c r="DT208" s="1688"/>
      <c r="DU208" s="1688"/>
      <c r="DV208" s="1688"/>
      <c r="DW208" s="1688"/>
      <c r="DX208" s="1688"/>
      <c r="DY208" s="1688"/>
      <c r="DZ208" s="1688"/>
      <c r="EA208" s="1688"/>
      <c r="EB208" s="1688"/>
      <c r="EC208" s="1688"/>
      <c r="ED208" s="1688"/>
      <c r="EE208" s="1688"/>
      <c r="EF208" s="1688"/>
      <c r="EG208" s="1688"/>
      <c r="EH208" s="1688"/>
      <c r="EI208" s="1688"/>
      <c r="EJ208" s="1688"/>
      <c r="EK208" s="1688"/>
      <c r="EL208" s="1688"/>
      <c r="EM208" s="1688"/>
      <c r="EN208" s="1688"/>
      <c r="EO208" s="1688"/>
      <c r="EP208" s="1688"/>
      <c r="EQ208" s="1688"/>
      <c r="ER208" s="1688"/>
      <c r="ES208" s="1688"/>
      <c r="ET208" s="1688"/>
      <c r="EU208" s="1688"/>
      <c r="EV208" s="1688"/>
      <c r="EW208" s="1688"/>
      <c r="EX208" s="1688"/>
      <c r="EY208" s="1688"/>
      <c r="EZ208" s="1688"/>
      <c r="FA208" s="1688"/>
      <c r="FB208" s="1688"/>
      <c r="FC208" s="1688"/>
      <c r="FD208" s="1688"/>
      <c r="FE208" s="1688"/>
      <c r="FF208" s="1688"/>
      <c r="FG208" s="1688"/>
      <c r="FH208" s="1688"/>
      <c r="FI208" s="1688"/>
      <c r="FJ208" s="1688"/>
      <c r="FK208" s="1688"/>
      <c r="FL208" s="1688"/>
      <c r="FM208" s="1688"/>
      <c r="FN208" s="1688"/>
      <c r="FO208" s="1688"/>
      <c r="FP208" s="1688"/>
      <c r="FQ208" s="1688"/>
      <c r="FR208" s="1688"/>
      <c r="FS208" s="1688"/>
      <c r="FT208" s="1688"/>
      <c r="FU208" s="1688"/>
      <c r="FV208" s="1688"/>
      <c r="FW208" s="1688"/>
      <c r="FX208" s="1688"/>
      <c r="FY208" s="1688"/>
      <c r="FZ208" s="1688"/>
      <c r="GA208" s="1688"/>
      <c r="GB208" s="1688"/>
      <c r="GC208" s="1688"/>
      <c r="GD208" s="1688"/>
      <c r="GE208" s="1688"/>
      <c r="GF208" s="1688"/>
      <c r="GG208" s="1688"/>
      <c r="GH208" s="1688"/>
      <c r="GI208" s="1688"/>
      <c r="GJ208" s="1688"/>
      <c r="GK208" s="1688"/>
      <c r="GL208" s="1688"/>
      <c r="GM208" s="1688"/>
      <c r="GN208" s="1688"/>
      <c r="GO208" s="1688"/>
      <c r="GP208" s="1688"/>
      <c r="GQ208" s="1688"/>
      <c r="GR208" s="1688"/>
      <c r="GS208" s="1688"/>
      <c r="GT208" s="1688"/>
      <c r="GU208" s="1688"/>
      <c r="GV208" s="1688"/>
      <c r="GW208" s="1688"/>
      <c r="GX208" s="1688"/>
      <c r="GY208" s="1688"/>
      <c r="GZ208" s="1688"/>
      <c r="HA208" s="1688"/>
      <c r="HB208" s="1688"/>
      <c r="HC208" s="1688"/>
      <c r="HD208" s="1688"/>
      <c r="HE208" s="1688"/>
      <c r="HF208" s="1688"/>
      <c r="HG208" s="1688"/>
      <c r="HH208" s="1688"/>
      <c r="HI208" s="1688"/>
      <c r="HJ208" s="1688"/>
      <c r="HK208" s="1688"/>
      <c r="HL208" s="1688"/>
      <c r="HM208" s="1688"/>
      <c r="HN208" s="1688"/>
      <c r="HO208" s="1688"/>
      <c r="HP208" s="1688"/>
      <c r="HQ208" s="1688"/>
      <c r="HR208" s="1688"/>
      <c r="HS208" s="1688"/>
      <c r="HT208" s="1688"/>
      <c r="HU208" s="1688"/>
      <c r="HV208" s="1688"/>
      <c r="HW208" s="1688"/>
      <c r="HX208" s="1688"/>
      <c r="HY208" s="1688"/>
      <c r="HZ208" s="1688"/>
      <c r="IA208" s="1688"/>
      <c r="IB208" s="1688"/>
      <c r="IC208" s="1688"/>
      <c r="ID208" s="1688"/>
      <c r="IE208" s="1688"/>
      <c r="IF208" s="1688"/>
      <c r="IG208" s="1688"/>
      <c r="IH208" s="1688"/>
      <c r="II208" s="1688"/>
      <c r="IJ208" s="1688"/>
      <c r="IK208" s="1688"/>
      <c r="IL208" s="1688"/>
      <c r="IM208" s="1688"/>
      <c r="IN208" s="1688"/>
      <c r="IO208" s="1688"/>
      <c r="IP208" s="1688"/>
      <c r="IQ208" s="1688"/>
      <c r="IR208" s="1688"/>
      <c r="IS208" s="1688"/>
      <c r="IT208" s="1688"/>
      <c r="IU208" s="1688"/>
      <c r="IV208" s="1688"/>
      <c r="IW208" s="1688"/>
      <c r="IX208" s="1688"/>
      <c r="IY208" s="1688"/>
      <c r="IZ208" s="1688"/>
      <c r="JA208" s="1688"/>
      <c r="JB208" s="1688"/>
      <c r="JC208" s="1688"/>
      <c r="JD208" s="1688"/>
      <c r="JE208" s="1688"/>
      <c r="JF208" s="1688"/>
      <c r="JG208" s="1688"/>
      <c r="JH208" s="1688"/>
      <c r="JI208" s="1688"/>
      <c r="JJ208" s="1688"/>
      <c r="JK208" s="1688"/>
      <c r="JL208" s="1688"/>
      <c r="JM208" s="1688"/>
      <c r="JN208" s="1688"/>
      <c r="JO208" s="1688"/>
      <c r="JP208" s="1688"/>
      <c r="JQ208" s="1688"/>
      <c r="JR208" s="1688"/>
      <c r="JS208" s="1688"/>
      <c r="JT208" s="1688"/>
      <c r="JU208" s="1688"/>
      <c r="JV208" s="1688"/>
      <c r="JW208" s="1688"/>
      <c r="JX208" s="1688"/>
      <c r="JY208" s="1688"/>
      <c r="JZ208" s="1688"/>
      <c r="KA208" s="1688"/>
      <c r="KB208" s="1688"/>
      <c r="KC208" s="1688"/>
      <c r="KD208" s="1688"/>
      <c r="KE208" s="1688"/>
      <c r="KF208" s="1688"/>
      <c r="KG208" s="1688"/>
      <c r="KH208" s="1688"/>
      <c r="KI208" s="1688"/>
      <c r="KJ208" s="1688"/>
      <c r="KK208" s="1688"/>
      <c r="KL208" s="1688"/>
      <c r="KM208" s="1688"/>
      <c r="KN208" s="1688"/>
      <c r="KO208" s="1688"/>
      <c r="KP208" s="1688"/>
      <c r="KQ208" s="1688"/>
      <c r="KR208" s="1688"/>
      <c r="KS208" s="1688"/>
      <c r="KT208" s="1688"/>
      <c r="KU208" s="1688"/>
      <c r="KV208" s="1688"/>
      <c r="KW208" s="1688"/>
      <c r="KX208" s="1688"/>
      <c r="KY208" s="1688"/>
      <c r="KZ208" s="1688"/>
      <c r="LA208" s="1688"/>
      <c r="LB208" s="1688"/>
      <c r="LC208" s="1688"/>
      <c r="LD208" s="1688"/>
      <c r="LE208" s="1688"/>
      <c r="LF208" s="1688"/>
      <c r="LG208" s="1688"/>
      <c r="LH208" s="1688"/>
      <c r="LI208" s="1688"/>
      <c r="LJ208" s="1688"/>
      <c r="LK208" s="1688"/>
      <c r="LL208" s="1688"/>
      <c r="LM208" s="1688"/>
      <c r="LN208" s="1688"/>
      <c r="LO208" s="1688"/>
      <c r="LP208" s="1688"/>
      <c r="LQ208" s="1688"/>
      <c r="LR208" s="1688"/>
      <c r="LS208" s="1688"/>
      <c r="LT208" s="1688"/>
      <c r="LU208" s="1688"/>
      <c r="LV208" s="1688"/>
      <c r="LW208" s="1688"/>
      <c r="LX208" s="1688"/>
      <c r="LY208" s="1688"/>
      <c r="LZ208" s="1688"/>
      <c r="MA208" s="1688"/>
      <c r="MB208" s="1688"/>
      <c r="MC208" s="1688"/>
      <c r="MD208" s="1688"/>
      <c r="ME208" s="1688"/>
      <c r="MF208" s="1688"/>
      <c r="MG208" s="1688"/>
      <c r="MH208" s="1688"/>
      <c r="MI208" s="1688"/>
      <c r="MJ208" s="1688"/>
      <c r="MK208" s="1688"/>
      <c r="ML208" s="1688"/>
      <c r="MM208" s="1688"/>
      <c r="MN208" s="1688"/>
      <c r="MO208" s="1688"/>
      <c r="MP208" s="1688"/>
      <c r="MQ208" s="1688"/>
      <c r="MR208" s="1688"/>
      <c r="MS208" s="1688"/>
      <c r="MT208" s="1688"/>
      <c r="MU208" s="1688"/>
      <c r="MV208" s="1688"/>
      <c r="MW208" s="1688"/>
      <c r="MX208" s="1688"/>
      <c r="MY208" s="1688"/>
      <c r="MZ208" s="1688"/>
      <c r="NA208" s="1688"/>
      <c r="NB208" s="1688"/>
      <c r="NC208" s="1688"/>
      <c r="ND208" s="1688"/>
      <c r="NE208" s="1688"/>
      <c r="NF208" s="1688"/>
      <c r="NG208" s="1688"/>
      <c r="NH208" s="1688"/>
      <c r="NI208" s="1688"/>
      <c r="NJ208" s="1688"/>
      <c r="NK208" s="1688"/>
      <c r="NL208" s="1688"/>
      <c r="NM208" s="1688"/>
      <c r="NN208" s="1688"/>
      <c r="NO208" s="1688"/>
      <c r="NP208" s="1688"/>
      <c r="NQ208" s="1688"/>
      <c r="NR208" s="1688"/>
      <c r="NS208" s="1688"/>
      <c r="NT208" s="1688"/>
      <c r="NU208" s="1688"/>
      <c r="NV208" s="1688"/>
      <c r="NW208" s="1688"/>
      <c r="NX208" s="1688"/>
      <c r="NY208" s="1688"/>
      <c r="NZ208" s="1688"/>
      <c r="OA208" s="1688"/>
      <c r="OB208" s="1688"/>
      <c r="OC208" s="1688"/>
      <c r="OD208" s="1688"/>
      <c r="OE208" s="1688"/>
      <c r="OF208" s="1688"/>
      <c r="OG208" s="1688"/>
      <c r="OH208" s="1688"/>
      <c r="OI208" s="1688"/>
      <c r="OJ208" s="1688"/>
      <c r="OK208" s="1688"/>
      <c r="OL208" s="1688"/>
      <c r="OM208" s="1688"/>
      <c r="ON208" s="1688"/>
      <c r="OO208" s="1688"/>
      <c r="OP208" s="1688"/>
      <c r="OQ208" s="1688"/>
      <c r="OR208" s="1688"/>
      <c r="OS208" s="1688"/>
      <c r="OT208" s="1688"/>
      <c r="OU208" s="1688"/>
      <c r="OV208" s="1688"/>
      <c r="OW208" s="1688"/>
      <c r="OX208" s="1688"/>
      <c r="OY208" s="1688"/>
      <c r="OZ208" s="1688"/>
      <c r="PA208" s="1688"/>
      <c r="PB208" s="1688"/>
      <c r="PC208" s="1688"/>
      <c r="PD208" s="1688"/>
      <c r="PE208" s="1688"/>
      <c r="PF208" s="1688"/>
      <c r="PG208" s="1688"/>
      <c r="PH208" s="1688"/>
      <c r="PI208" s="1688"/>
      <c r="PJ208" s="1688"/>
      <c r="PK208" s="1688"/>
      <c r="PL208" s="1688"/>
      <c r="PM208" s="1688"/>
      <c r="PN208" s="1688"/>
      <c r="PO208" s="1688"/>
      <c r="PP208" s="1688"/>
      <c r="PQ208" s="1688"/>
      <c r="PR208" s="1688"/>
      <c r="PS208" s="1688"/>
      <c r="PT208" s="1688"/>
      <c r="PU208" s="1688"/>
      <c r="PV208" s="1688"/>
      <c r="PW208" s="1688"/>
      <c r="PX208" s="1688"/>
      <c r="PY208" s="1688"/>
      <c r="PZ208" s="1688"/>
      <c r="QA208" s="1688"/>
      <c r="QB208" s="1688"/>
      <c r="QC208" s="1688"/>
      <c r="QD208" s="1688"/>
      <c r="QE208" s="1688"/>
      <c r="QF208" s="1688"/>
      <c r="QG208" s="1688"/>
      <c r="QH208" s="1688"/>
      <c r="QI208" s="1688"/>
      <c r="QJ208" s="1688"/>
      <c r="QK208" s="1688"/>
      <c r="QL208" s="1688"/>
      <c r="QM208" s="1688"/>
      <c r="QN208" s="1688"/>
      <c r="QO208" s="1688"/>
      <c r="QP208" s="1688"/>
      <c r="QQ208" s="1688"/>
      <c r="QR208" s="1688"/>
      <c r="QS208" s="1688"/>
      <c r="QT208" s="1688"/>
      <c r="QU208" s="1688"/>
      <c r="QV208" s="1688"/>
      <c r="QW208" s="1688"/>
      <c r="QX208" s="1688"/>
      <c r="QY208" s="1688"/>
      <c r="QZ208" s="1688"/>
      <c r="RA208" s="1688"/>
      <c r="RB208" s="1688"/>
      <c r="RC208" s="1688"/>
      <c r="RD208" s="1688"/>
      <c r="RE208" s="1688"/>
      <c r="RF208" s="1688"/>
      <c r="RG208" s="1688"/>
      <c r="RH208" s="1688"/>
      <c r="RI208" s="1688"/>
      <c r="RJ208" s="1688"/>
      <c r="RK208" s="1688"/>
    </row>
    <row r="209" spans="1:479" s="1690" customFormat="1" ht="23.25" customHeight="1" outlineLevel="1">
      <c r="A209" s="465">
        <v>11</v>
      </c>
      <c r="B209" s="496" t="s">
        <v>633</v>
      </c>
      <c r="C209" s="497" t="s">
        <v>464</v>
      </c>
      <c r="D209" s="498">
        <v>30</v>
      </c>
      <c r="E209" s="497">
        <v>3000</v>
      </c>
      <c r="F209" s="1686">
        <f t="shared" ref="F209:F220" si="6">SUM(E209*D209)</f>
        <v>90000</v>
      </c>
      <c r="G209" s="1687">
        <f>SUM(F209)</f>
        <v>90000</v>
      </c>
      <c r="H209" s="1492" t="s">
        <v>1191</v>
      </c>
      <c r="I209" s="1688"/>
      <c r="J209" s="1688"/>
      <c r="K209" s="1689"/>
      <c r="L209" s="1688"/>
      <c r="M209" s="1688"/>
      <c r="N209" s="1688"/>
      <c r="O209" s="1688"/>
      <c r="P209" s="1688"/>
      <c r="Q209" s="1688"/>
      <c r="R209" s="1688"/>
      <c r="S209" s="1688"/>
      <c r="T209" s="1688"/>
      <c r="U209" s="1688"/>
      <c r="V209" s="1688"/>
      <c r="W209" s="1688"/>
      <c r="X209" s="1688"/>
      <c r="Y209" s="1688"/>
      <c r="Z209" s="1688"/>
      <c r="AA209" s="1688"/>
      <c r="AB209" s="1688"/>
      <c r="AC209" s="1688"/>
      <c r="AD209" s="1688"/>
      <c r="AE209" s="1688"/>
      <c r="AF209" s="1688"/>
      <c r="AG209" s="1688"/>
      <c r="AH209" s="1688"/>
      <c r="AI209" s="1688"/>
      <c r="AJ209" s="1688"/>
      <c r="AK209" s="1688"/>
      <c r="AL209" s="1688"/>
      <c r="AM209" s="1688"/>
      <c r="AN209" s="1688"/>
      <c r="AO209" s="1688"/>
      <c r="AP209" s="1688"/>
      <c r="AQ209" s="1688"/>
      <c r="AR209" s="1688"/>
      <c r="AS209" s="1688"/>
      <c r="AT209" s="1688"/>
      <c r="AU209" s="1688"/>
      <c r="AV209" s="1688"/>
      <c r="AW209" s="1688"/>
      <c r="AX209" s="1688"/>
      <c r="AY209" s="1688"/>
      <c r="AZ209" s="1688"/>
      <c r="BA209" s="1688"/>
      <c r="BB209" s="1688"/>
      <c r="BC209" s="1688"/>
      <c r="BD209" s="1688"/>
      <c r="BE209" s="1688"/>
      <c r="BF209" s="1688"/>
      <c r="BG209" s="1688"/>
      <c r="BH209" s="1688"/>
      <c r="BI209" s="1688"/>
      <c r="BJ209" s="1688"/>
      <c r="BK209" s="1688"/>
      <c r="BL209" s="1688"/>
      <c r="BM209" s="1688"/>
      <c r="BN209" s="1688"/>
      <c r="BO209" s="1688"/>
      <c r="BP209" s="1688"/>
      <c r="BQ209" s="1688"/>
      <c r="BR209" s="1688"/>
      <c r="BS209" s="1688"/>
      <c r="BT209" s="1688"/>
      <c r="BU209" s="1688"/>
      <c r="BV209" s="1688"/>
      <c r="BW209" s="1688"/>
      <c r="BX209" s="1688"/>
      <c r="BY209" s="1688"/>
      <c r="BZ209" s="1688"/>
      <c r="CA209" s="1688"/>
      <c r="CB209" s="1688"/>
      <c r="CC209" s="1688"/>
      <c r="CD209" s="1688"/>
      <c r="CE209" s="1688"/>
      <c r="CF209" s="1688"/>
      <c r="CG209" s="1688"/>
      <c r="CH209" s="1688"/>
      <c r="CI209" s="1688"/>
      <c r="CJ209" s="1688"/>
      <c r="CK209" s="1688"/>
      <c r="CL209" s="1688"/>
      <c r="CM209" s="1688"/>
      <c r="CN209" s="1688"/>
      <c r="CO209" s="1688"/>
      <c r="CP209" s="1688"/>
      <c r="CQ209" s="1688"/>
      <c r="CR209" s="1688"/>
      <c r="CS209" s="1688"/>
      <c r="CT209" s="1688"/>
      <c r="CU209" s="1688"/>
      <c r="CV209" s="1688"/>
      <c r="CW209" s="1688"/>
      <c r="CX209" s="1688"/>
      <c r="CY209" s="1688"/>
      <c r="CZ209" s="1688"/>
      <c r="DA209" s="1688"/>
      <c r="DB209" s="1688"/>
      <c r="DC209" s="1688"/>
      <c r="DD209" s="1688"/>
      <c r="DE209" s="1688"/>
      <c r="DF209" s="1688"/>
      <c r="DG209" s="1688"/>
      <c r="DH209" s="1688"/>
      <c r="DI209" s="1688"/>
      <c r="DJ209" s="1688"/>
      <c r="DK209" s="1688"/>
      <c r="DL209" s="1688"/>
      <c r="DM209" s="1688"/>
      <c r="DN209" s="1688"/>
      <c r="DO209" s="1688"/>
      <c r="DP209" s="1688"/>
      <c r="DQ209" s="1688"/>
      <c r="DR209" s="1688"/>
      <c r="DS209" s="1688"/>
      <c r="DT209" s="1688"/>
      <c r="DU209" s="1688"/>
      <c r="DV209" s="1688"/>
      <c r="DW209" s="1688"/>
      <c r="DX209" s="1688"/>
      <c r="DY209" s="1688"/>
      <c r="DZ209" s="1688"/>
      <c r="EA209" s="1688"/>
      <c r="EB209" s="1688"/>
      <c r="EC209" s="1688"/>
      <c r="ED209" s="1688"/>
      <c r="EE209" s="1688"/>
      <c r="EF209" s="1688"/>
      <c r="EG209" s="1688"/>
      <c r="EH209" s="1688"/>
      <c r="EI209" s="1688"/>
      <c r="EJ209" s="1688"/>
      <c r="EK209" s="1688"/>
      <c r="EL209" s="1688"/>
      <c r="EM209" s="1688"/>
      <c r="EN209" s="1688"/>
      <c r="EO209" s="1688"/>
      <c r="EP209" s="1688"/>
      <c r="EQ209" s="1688"/>
      <c r="ER209" s="1688"/>
      <c r="ES209" s="1688"/>
      <c r="ET209" s="1688"/>
      <c r="EU209" s="1688"/>
      <c r="EV209" s="1688"/>
      <c r="EW209" s="1688"/>
      <c r="EX209" s="1688"/>
      <c r="EY209" s="1688"/>
      <c r="EZ209" s="1688"/>
      <c r="FA209" s="1688"/>
      <c r="FB209" s="1688"/>
      <c r="FC209" s="1688"/>
      <c r="FD209" s="1688"/>
      <c r="FE209" s="1688"/>
      <c r="FF209" s="1688"/>
      <c r="FG209" s="1688"/>
      <c r="FH209" s="1688"/>
      <c r="FI209" s="1688"/>
      <c r="FJ209" s="1688"/>
      <c r="FK209" s="1688"/>
      <c r="FL209" s="1688"/>
      <c r="FM209" s="1688"/>
      <c r="FN209" s="1688"/>
      <c r="FO209" s="1688"/>
      <c r="FP209" s="1688"/>
      <c r="FQ209" s="1688"/>
      <c r="FR209" s="1688"/>
      <c r="FS209" s="1688"/>
      <c r="FT209" s="1688"/>
      <c r="FU209" s="1688"/>
      <c r="FV209" s="1688"/>
      <c r="FW209" s="1688"/>
      <c r="FX209" s="1688"/>
      <c r="FY209" s="1688"/>
      <c r="FZ209" s="1688"/>
      <c r="GA209" s="1688"/>
      <c r="GB209" s="1688"/>
      <c r="GC209" s="1688"/>
      <c r="GD209" s="1688"/>
      <c r="GE209" s="1688"/>
      <c r="GF209" s="1688"/>
      <c r="GG209" s="1688"/>
      <c r="GH209" s="1688"/>
      <c r="GI209" s="1688"/>
      <c r="GJ209" s="1688"/>
      <c r="GK209" s="1688"/>
      <c r="GL209" s="1688"/>
      <c r="GM209" s="1688"/>
      <c r="GN209" s="1688"/>
      <c r="GO209" s="1688"/>
      <c r="GP209" s="1688"/>
      <c r="GQ209" s="1688"/>
      <c r="GR209" s="1688"/>
      <c r="GS209" s="1688"/>
      <c r="GT209" s="1688"/>
      <c r="GU209" s="1688"/>
      <c r="GV209" s="1688"/>
      <c r="GW209" s="1688"/>
      <c r="GX209" s="1688"/>
      <c r="GY209" s="1688"/>
      <c r="GZ209" s="1688"/>
      <c r="HA209" s="1688"/>
      <c r="HB209" s="1688"/>
      <c r="HC209" s="1688"/>
      <c r="HD209" s="1688"/>
      <c r="HE209" s="1688"/>
      <c r="HF209" s="1688"/>
      <c r="HG209" s="1688"/>
      <c r="HH209" s="1688"/>
      <c r="HI209" s="1688"/>
      <c r="HJ209" s="1688"/>
      <c r="HK209" s="1688"/>
      <c r="HL209" s="1688"/>
      <c r="HM209" s="1688"/>
      <c r="HN209" s="1688"/>
      <c r="HO209" s="1688"/>
      <c r="HP209" s="1688"/>
      <c r="HQ209" s="1688"/>
      <c r="HR209" s="1688"/>
      <c r="HS209" s="1688"/>
      <c r="HT209" s="1688"/>
      <c r="HU209" s="1688"/>
      <c r="HV209" s="1688"/>
      <c r="HW209" s="1688"/>
      <c r="HX209" s="1688"/>
      <c r="HY209" s="1688"/>
      <c r="HZ209" s="1688"/>
      <c r="IA209" s="1688"/>
      <c r="IB209" s="1688"/>
      <c r="IC209" s="1688"/>
      <c r="ID209" s="1688"/>
      <c r="IE209" s="1688"/>
      <c r="IF209" s="1688"/>
      <c r="IG209" s="1688"/>
      <c r="IH209" s="1688"/>
      <c r="II209" s="1688"/>
      <c r="IJ209" s="1688"/>
      <c r="IK209" s="1688"/>
      <c r="IL209" s="1688"/>
      <c r="IM209" s="1688"/>
      <c r="IN209" s="1688"/>
      <c r="IO209" s="1688"/>
      <c r="IP209" s="1688"/>
      <c r="IQ209" s="1688"/>
      <c r="IR209" s="1688"/>
      <c r="IS209" s="1688"/>
      <c r="IT209" s="1688"/>
      <c r="IU209" s="1688"/>
      <c r="IV209" s="1688"/>
      <c r="IW209" s="1688"/>
      <c r="IX209" s="1688"/>
      <c r="IY209" s="1688"/>
      <c r="IZ209" s="1688"/>
      <c r="JA209" s="1688"/>
      <c r="JB209" s="1688"/>
      <c r="JC209" s="1688"/>
      <c r="JD209" s="1688"/>
      <c r="JE209" s="1688"/>
      <c r="JF209" s="1688"/>
      <c r="JG209" s="1688"/>
      <c r="JH209" s="1688"/>
      <c r="JI209" s="1688"/>
      <c r="JJ209" s="1688"/>
      <c r="JK209" s="1688"/>
      <c r="JL209" s="1688"/>
      <c r="JM209" s="1688"/>
      <c r="JN209" s="1688"/>
      <c r="JO209" s="1688"/>
      <c r="JP209" s="1688"/>
      <c r="JQ209" s="1688"/>
      <c r="JR209" s="1688"/>
      <c r="JS209" s="1688"/>
      <c r="JT209" s="1688"/>
      <c r="JU209" s="1688"/>
      <c r="JV209" s="1688"/>
      <c r="JW209" s="1688"/>
      <c r="JX209" s="1688"/>
      <c r="JY209" s="1688"/>
      <c r="JZ209" s="1688"/>
      <c r="KA209" s="1688"/>
      <c r="KB209" s="1688"/>
      <c r="KC209" s="1688"/>
      <c r="KD209" s="1688"/>
      <c r="KE209" s="1688"/>
      <c r="KF209" s="1688"/>
      <c r="KG209" s="1688"/>
      <c r="KH209" s="1688"/>
      <c r="KI209" s="1688"/>
      <c r="KJ209" s="1688"/>
      <c r="KK209" s="1688"/>
      <c r="KL209" s="1688"/>
      <c r="KM209" s="1688"/>
      <c r="KN209" s="1688"/>
      <c r="KO209" s="1688"/>
      <c r="KP209" s="1688"/>
      <c r="KQ209" s="1688"/>
      <c r="KR209" s="1688"/>
      <c r="KS209" s="1688"/>
      <c r="KT209" s="1688"/>
      <c r="KU209" s="1688"/>
      <c r="KV209" s="1688"/>
      <c r="KW209" s="1688"/>
      <c r="KX209" s="1688"/>
      <c r="KY209" s="1688"/>
      <c r="KZ209" s="1688"/>
      <c r="LA209" s="1688"/>
      <c r="LB209" s="1688"/>
      <c r="LC209" s="1688"/>
      <c r="LD209" s="1688"/>
      <c r="LE209" s="1688"/>
      <c r="LF209" s="1688"/>
      <c r="LG209" s="1688"/>
      <c r="LH209" s="1688"/>
      <c r="LI209" s="1688"/>
      <c r="LJ209" s="1688"/>
      <c r="LK209" s="1688"/>
      <c r="LL209" s="1688"/>
      <c r="LM209" s="1688"/>
      <c r="LN209" s="1688"/>
      <c r="LO209" s="1688"/>
      <c r="LP209" s="1688"/>
      <c r="LQ209" s="1688"/>
      <c r="LR209" s="1688"/>
      <c r="LS209" s="1688"/>
      <c r="LT209" s="1688"/>
      <c r="LU209" s="1688"/>
      <c r="LV209" s="1688"/>
      <c r="LW209" s="1688"/>
      <c r="LX209" s="1688"/>
      <c r="LY209" s="1688"/>
      <c r="LZ209" s="1688"/>
      <c r="MA209" s="1688"/>
      <c r="MB209" s="1688"/>
      <c r="MC209" s="1688"/>
      <c r="MD209" s="1688"/>
      <c r="ME209" s="1688"/>
      <c r="MF209" s="1688"/>
      <c r="MG209" s="1688"/>
      <c r="MH209" s="1688"/>
      <c r="MI209" s="1688"/>
      <c r="MJ209" s="1688"/>
      <c r="MK209" s="1688"/>
      <c r="ML209" s="1688"/>
      <c r="MM209" s="1688"/>
      <c r="MN209" s="1688"/>
      <c r="MO209" s="1688"/>
      <c r="MP209" s="1688"/>
      <c r="MQ209" s="1688"/>
      <c r="MR209" s="1688"/>
      <c r="MS209" s="1688"/>
      <c r="MT209" s="1688"/>
      <c r="MU209" s="1688"/>
      <c r="MV209" s="1688"/>
      <c r="MW209" s="1688"/>
      <c r="MX209" s="1688"/>
      <c r="MY209" s="1688"/>
      <c r="MZ209" s="1688"/>
      <c r="NA209" s="1688"/>
      <c r="NB209" s="1688"/>
      <c r="NC209" s="1688"/>
      <c r="ND209" s="1688"/>
      <c r="NE209" s="1688"/>
      <c r="NF209" s="1688"/>
      <c r="NG209" s="1688"/>
      <c r="NH209" s="1688"/>
      <c r="NI209" s="1688"/>
      <c r="NJ209" s="1688"/>
      <c r="NK209" s="1688"/>
      <c r="NL209" s="1688"/>
      <c r="NM209" s="1688"/>
      <c r="NN209" s="1688"/>
      <c r="NO209" s="1688"/>
      <c r="NP209" s="1688"/>
      <c r="NQ209" s="1688"/>
      <c r="NR209" s="1688"/>
      <c r="NS209" s="1688"/>
      <c r="NT209" s="1688"/>
      <c r="NU209" s="1688"/>
      <c r="NV209" s="1688"/>
      <c r="NW209" s="1688"/>
      <c r="NX209" s="1688"/>
      <c r="NY209" s="1688"/>
      <c r="NZ209" s="1688"/>
      <c r="OA209" s="1688"/>
      <c r="OB209" s="1688"/>
      <c r="OC209" s="1688"/>
      <c r="OD209" s="1688"/>
      <c r="OE209" s="1688"/>
      <c r="OF209" s="1688"/>
      <c r="OG209" s="1688"/>
      <c r="OH209" s="1688"/>
      <c r="OI209" s="1688"/>
      <c r="OJ209" s="1688"/>
      <c r="OK209" s="1688"/>
      <c r="OL209" s="1688"/>
      <c r="OM209" s="1688"/>
      <c r="ON209" s="1688"/>
      <c r="OO209" s="1688"/>
      <c r="OP209" s="1688"/>
      <c r="OQ209" s="1688"/>
      <c r="OR209" s="1688"/>
      <c r="OS209" s="1688"/>
      <c r="OT209" s="1688"/>
      <c r="OU209" s="1688"/>
      <c r="OV209" s="1688"/>
      <c r="OW209" s="1688"/>
      <c r="OX209" s="1688"/>
      <c r="OY209" s="1688"/>
      <c r="OZ209" s="1688"/>
      <c r="PA209" s="1688"/>
      <c r="PB209" s="1688"/>
      <c r="PC209" s="1688"/>
      <c r="PD209" s="1688"/>
      <c r="PE209" s="1688"/>
      <c r="PF209" s="1688"/>
      <c r="PG209" s="1688"/>
      <c r="PH209" s="1688"/>
      <c r="PI209" s="1688"/>
      <c r="PJ209" s="1688"/>
      <c r="PK209" s="1688"/>
      <c r="PL209" s="1688"/>
      <c r="PM209" s="1688"/>
      <c r="PN209" s="1688"/>
      <c r="PO209" s="1688"/>
      <c r="PP209" s="1688"/>
      <c r="PQ209" s="1688"/>
      <c r="PR209" s="1688"/>
      <c r="PS209" s="1688"/>
      <c r="PT209" s="1688"/>
      <c r="PU209" s="1688"/>
      <c r="PV209" s="1688"/>
      <c r="PW209" s="1688"/>
      <c r="PX209" s="1688"/>
      <c r="PY209" s="1688"/>
      <c r="PZ209" s="1688"/>
      <c r="QA209" s="1688"/>
      <c r="QB209" s="1688"/>
      <c r="QC209" s="1688"/>
      <c r="QD209" s="1688"/>
      <c r="QE209" s="1688"/>
      <c r="QF209" s="1688"/>
      <c r="QG209" s="1688"/>
      <c r="QH209" s="1688"/>
      <c r="QI209" s="1688"/>
      <c r="QJ209" s="1688"/>
      <c r="QK209" s="1688"/>
      <c r="QL209" s="1688"/>
      <c r="QM209" s="1688"/>
      <c r="QN209" s="1688"/>
      <c r="QO209" s="1688"/>
      <c r="QP209" s="1688"/>
      <c r="QQ209" s="1688"/>
      <c r="QR209" s="1688"/>
      <c r="QS209" s="1688"/>
      <c r="QT209" s="1688"/>
      <c r="QU209" s="1688"/>
      <c r="QV209" s="1688"/>
      <c r="QW209" s="1688"/>
      <c r="QX209" s="1688"/>
      <c r="QY209" s="1688"/>
      <c r="QZ209" s="1688"/>
      <c r="RA209" s="1688"/>
      <c r="RB209" s="1688"/>
      <c r="RC209" s="1688"/>
      <c r="RD209" s="1688"/>
      <c r="RE209" s="1688"/>
      <c r="RF209" s="1688"/>
      <c r="RG209" s="1688"/>
      <c r="RH209" s="1688"/>
      <c r="RI209" s="1688"/>
      <c r="RJ209" s="1688"/>
      <c r="RK209" s="1688"/>
    </row>
    <row r="210" spans="1:479" s="1690" customFormat="1" ht="23.25" customHeight="1" outlineLevel="1">
      <c r="A210" s="465">
        <v>12</v>
      </c>
      <c r="B210" s="550" t="s">
        <v>541</v>
      </c>
      <c r="C210" s="551" t="s">
        <v>470</v>
      </c>
      <c r="D210" s="552">
        <v>1</v>
      </c>
      <c r="E210" s="551">
        <v>6000000</v>
      </c>
      <c r="F210" s="1466">
        <f t="shared" si="6"/>
        <v>6000000</v>
      </c>
      <c r="G210" s="1783">
        <f>SUM(SUM(F210:F213))</f>
        <v>8620000</v>
      </c>
      <c r="H210" s="1786" t="s">
        <v>1191</v>
      </c>
      <c r="I210" s="1688"/>
      <c r="J210" s="1688"/>
      <c r="K210" s="1689"/>
      <c r="L210" s="1688"/>
      <c r="M210" s="1688"/>
      <c r="N210" s="1688"/>
      <c r="O210" s="1688"/>
      <c r="P210" s="1688"/>
      <c r="Q210" s="1688"/>
      <c r="R210" s="1688"/>
      <c r="S210" s="1688"/>
      <c r="T210" s="1688"/>
      <c r="U210" s="1688"/>
      <c r="V210" s="1688"/>
      <c r="W210" s="1688"/>
      <c r="X210" s="1688"/>
      <c r="Y210" s="1688"/>
      <c r="Z210" s="1688"/>
      <c r="AA210" s="1688"/>
      <c r="AB210" s="1688"/>
      <c r="AC210" s="1688"/>
      <c r="AD210" s="1688"/>
      <c r="AE210" s="1688"/>
      <c r="AF210" s="1688"/>
      <c r="AG210" s="1688"/>
      <c r="AH210" s="1688"/>
      <c r="AI210" s="1688"/>
      <c r="AJ210" s="1688"/>
      <c r="AK210" s="1688"/>
      <c r="AL210" s="1688"/>
      <c r="AM210" s="1688"/>
      <c r="AN210" s="1688"/>
      <c r="AO210" s="1688"/>
      <c r="AP210" s="1688"/>
      <c r="AQ210" s="1688"/>
      <c r="AR210" s="1688"/>
      <c r="AS210" s="1688"/>
      <c r="AT210" s="1688"/>
      <c r="AU210" s="1688"/>
      <c r="AV210" s="1688"/>
      <c r="AW210" s="1688"/>
      <c r="AX210" s="1688"/>
      <c r="AY210" s="1688"/>
      <c r="AZ210" s="1688"/>
      <c r="BA210" s="1688"/>
      <c r="BB210" s="1688"/>
      <c r="BC210" s="1688"/>
      <c r="BD210" s="1688"/>
      <c r="BE210" s="1688"/>
      <c r="BF210" s="1688"/>
      <c r="BG210" s="1688"/>
      <c r="BH210" s="1688"/>
      <c r="BI210" s="1688"/>
      <c r="BJ210" s="1688"/>
      <c r="BK210" s="1688"/>
      <c r="BL210" s="1688"/>
      <c r="BM210" s="1688"/>
      <c r="BN210" s="1688"/>
      <c r="BO210" s="1688"/>
      <c r="BP210" s="1688"/>
      <c r="BQ210" s="1688"/>
      <c r="BR210" s="1688"/>
      <c r="BS210" s="1688"/>
      <c r="BT210" s="1688"/>
      <c r="BU210" s="1688"/>
      <c r="BV210" s="1688"/>
      <c r="BW210" s="1688"/>
      <c r="BX210" s="1688"/>
      <c r="BY210" s="1688"/>
      <c r="BZ210" s="1688"/>
      <c r="CA210" s="1688"/>
      <c r="CB210" s="1688"/>
      <c r="CC210" s="1688"/>
      <c r="CD210" s="1688"/>
      <c r="CE210" s="1688"/>
      <c r="CF210" s="1688"/>
      <c r="CG210" s="1688"/>
      <c r="CH210" s="1688"/>
      <c r="CI210" s="1688"/>
      <c r="CJ210" s="1688"/>
      <c r="CK210" s="1688"/>
      <c r="CL210" s="1688"/>
      <c r="CM210" s="1688"/>
      <c r="CN210" s="1688"/>
      <c r="CO210" s="1688"/>
      <c r="CP210" s="1688"/>
      <c r="CQ210" s="1688"/>
      <c r="CR210" s="1688"/>
      <c r="CS210" s="1688"/>
      <c r="CT210" s="1688"/>
      <c r="CU210" s="1688"/>
      <c r="CV210" s="1688"/>
      <c r="CW210" s="1688"/>
      <c r="CX210" s="1688"/>
      <c r="CY210" s="1688"/>
      <c r="CZ210" s="1688"/>
      <c r="DA210" s="1688"/>
      <c r="DB210" s="1688"/>
      <c r="DC210" s="1688"/>
      <c r="DD210" s="1688"/>
      <c r="DE210" s="1688"/>
      <c r="DF210" s="1688"/>
      <c r="DG210" s="1688"/>
      <c r="DH210" s="1688"/>
      <c r="DI210" s="1688"/>
      <c r="DJ210" s="1688"/>
      <c r="DK210" s="1688"/>
      <c r="DL210" s="1688"/>
      <c r="DM210" s="1688"/>
      <c r="DN210" s="1688"/>
      <c r="DO210" s="1688"/>
      <c r="DP210" s="1688"/>
      <c r="DQ210" s="1688"/>
      <c r="DR210" s="1688"/>
      <c r="DS210" s="1688"/>
      <c r="DT210" s="1688"/>
      <c r="DU210" s="1688"/>
      <c r="DV210" s="1688"/>
      <c r="DW210" s="1688"/>
      <c r="DX210" s="1688"/>
      <c r="DY210" s="1688"/>
      <c r="DZ210" s="1688"/>
      <c r="EA210" s="1688"/>
      <c r="EB210" s="1688"/>
      <c r="EC210" s="1688"/>
      <c r="ED210" s="1688"/>
      <c r="EE210" s="1688"/>
      <c r="EF210" s="1688"/>
      <c r="EG210" s="1688"/>
      <c r="EH210" s="1688"/>
      <c r="EI210" s="1688"/>
      <c r="EJ210" s="1688"/>
      <c r="EK210" s="1688"/>
      <c r="EL210" s="1688"/>
      <c r="EM210" s="1688"/>
      <c r="EN210" s="1688"/>
      <c r="EO210" s="1688"/>
      <c r="EP210" s="1688"/>
      <c r="EQ210" s="1688"/>
      <c r="ER210" s="1688"/>
      <c r="ES210" s="1688"/>
      <c r="ET210" s="1688"/>
      <c r="EU210" s="1688"/>
      <c r="EV210" s="1688"/>
      <c r="EW210" s="1688"/>
      <c r="EX210" s="1688"/>
      <c r="EY210" s="1688"/>
      <c r="EZ210" s="1688"/>
      <c r="FA210" s="1688"/>
      <c r="FB210" s="1688"/>
      <c r="FC210" s="1688"/>
      <c r="FD210" s="1688"/>
      <c r="FE210" s="1688"/>
      <c r="FF210" s="1688"/>
      <c r="FG210" s="1688"/>
      <c r="FH210" s="1688"/>
      <c r="FI210" s="1688"/>
      <c r="FJ210" s="1688"/>
      <c r="FK210" s="1688"/>
      <c r="FL210" s="1688"/>
      <c r="FM210" s="1688"/>
      <c r="FN210" s="1688"/>
      <c r="FO210" s="1688"/>
      <c r="FP210" s="1688"/>
      <c r="FQ210" s="1688"/>
      <c r="FR210" s="1688"/>
      <c r="FS210" s="1688"/>
      <c r="FT210" s="1688"/>
      <c r="FU210" s="1688"/>
      <c r="FV210" s="1688"/>
      <c r="FW210" s="1688"/>
      <c r="FX210" s="1688"/>
      <c r="FY210" s="1688"/>
      <c r="FZ210" s="1688"/>
      <c r="GA210" s="1688"/>
      <c r="GB210" s="1688"/>
      <c r="GC210" s="1688"/>
      <c r="GD210" s="1688"/>
      <c r="GE210" s="1688"/>
      <c r="GF210" s="1688"/>
      <c r="GG210" s="1688"/>
      <c r="GH210" s="1688"/>
      <c r="GI210" s="1688"/>
      <c r="GJ210" s="1688"/>
      <c r="GK210" s="1688"/>
      <c r="GL210" s="1688"/>
      <c r="GM210" s="1688"/>
      <c r="GN210" s="1688"/>
      <c r="GO210" s="1688"/>
      <c r="GP210" s="1688"/>
      <c r="GQ210" s="1688"/>
      <c r="GR210" s="1688"/>
      <c r="GS210" s="1688"/>
      <c r="GT210" s="1688"/>
      <c r="GU210" s="1688"/>
      <c r="GV210" s="1688"/>
      <c r="GW210" s="1688"/>
      <c r="GX210" s="1688"/>
      <c r="GY210" s="1688"/>
      <c r="GZ210" s="1688"/>
      <c r="HA210" s="1688"/>
      <c r="HB210" s="1688"/>
      <c r="HC210" s="1688"/>
      <c r="HD210" s="1688"/>
      <c r="HE210" s="1688"/>
      <c r="HF210" s="1688"/>
      <c r="HG210" s="1688"/>
      <c r="HH210" s="1688"/>
      <c r="HI210" s="1688"/>
      <c r="HJ210" s="1688"/>
      <c r="HK210" s="1688"/>
      <c r="HL210" s="1688"/>
      <c r="HM210" s="1688"/>
      <c r="HN210" s="1688"/>
      <c r="HO210" s="1688"/>
      <c r="HP210" s="1688"/>
      <c r="HQ210" s="1688"/>
      <c r="HR210" s="1688"/>
      <c r="HS210" s="1688"/>
      <c r="HT210" s="1688"/>
      <c r="HU210" s="1688"/>
      <c r="HV210" s="1688"/>
      <c r="HW210" s="1688"/>
      <c r="HX210" s="1688"/>
      <c r="HY210" s="1688"/>
      <c r="HZ210" s="1688"/>
      <c r="IA210" s="1688"/>
      <c r="IB210" s="1688"/>
      <c r="IC210" s="1688"/>
      <c r="ID210" s="1688"/>
      <c r="IE210" s="1688"/>
      <c r="IF210" s="1688"/>
      <c r="IG210" s="1688"/>
      <c r="IH210" s="1688"/>
      <c r="II210" s="1688"/>
      <c r="IJ210" s="1688"/>
      <c r="IK210" s="1688"/>
      <c r="IL210" s="1688"/>
      <c r="IM210" s="1688"/>
      <c r="IN210" s="1688"/>
      <c r="IO210" s="1688"/>
      <c r="IP210" s="1688"/>
      <c r="IQ210" s="1688"/>
      <c r="IR210" s="1688"/>
      <c r="IS210" s="1688"/>
      <c r="IT210" s="1688"/>
      <c r="IU210" s="1688"/>
      <c r="IV210" s="1688"/>
      <c r="IW210" s="1688"/>
      <c r="IX210" s="1688"/>
      <c r="IY210" s="1688"/>
      <c r="IZ210" s="1688"/>
      <c r="JA210" s="1688"/>
      <c r="JB210" s="1688"/>
      <c r="JC210" s="1688"/>
      <c r="JD210" s="1688"/>
      <c r="JE210" s="1688"/>
      <c r="JF210" s="1688"/>
      <c r="JG210" s="1688"/>
      <c r="JH210" s="1688"/>
      <c r="JI210" s="1688"/>
      <c r="JJ210" s="1688"/>
      <c r="JK210" s="1688"/>
      <c r="JL210" s="1688"/>
      <c r="JM210" s="1688"/>
      <c r="JN210" s="1688"/>
      <c r="JO210" s="1688"/>
      <c r="JP210" s="1688"/>
      <c r="JQ210" s="1688"/>
      <c r="JR210" s="1688"/>
      <c r="JS210" s="1688"/>
      <c r="JT210" s="1688"/>
      <c r="JU210" s="1688"/>
      <c r="JV210" s="1688"/>
      <c r="JW210" s="1688"/>
      <c r="JX210" s="1688"/>
      <c r="JY210" s="1688"/>
      <c r="JZ210" s="1688"/>
      <c r="KA210" s="1688"/>
      <c r="KB210" s="1688"/>
      <c r="KC210" s="1688"/>
      <c r="KD210" s="1688"/>
      <c r="KE210" s="1688"/>
      <c r="KF210" s="1688"/>
      <c r="KG210" s="1688"/>
      <c r="KH210" s="1688"/>
      <c r="KI210" s="1688"/>
      <c r="KJ210" s="1688"/>
      <c r="KK210" s="1688"/>
      <c r="KL210" s="1688"/>
      <c r="KM210" s="1688"/>
      <c r="KN210" s="1688"/>
      <c r="KO210" s="1688"/>
      <c r="KP210" s="1688"/>
      <c r="KQ210" s="1688"/>
      <c r="KR210" s="1688"/>
      <c r="KS210" s="1688"/>
      <c r="KT210" s="1688"/>
      <c r="KU210" s="1688"/>
      <c r="KV210" s="1688"/>
      <c r="KW210" s="1688"/>
      <c r="KX210" s="1688"/>
      <c r="KY210" s="1688"/>
      <c r="KZ210" s="1688"/>
      <c r="LA210" s="1688"/>
      <c r="LB210" s="1688"/>
      <c r="LC210" s="1688"/>
      <c r="LD210" s="1688"/>
      <c r="LE210" s="1688"/>
      <c r="LF210" s="1688"/>
      <c r="LG210" s="1688"/>
      <c r="LH210" s="1688"/>
      <c r="LI210" s="1688"/>
      <c r="LJ210" s="1688"/>
      <c r="LK210" s="1688"/>
      <c r="LL210" s="1688"/>
      <c r="LM210" s="1688"/>
      <c r="LN210" s="1688"/>
      <c r="LO210" s="1688"/>
      <c r="LP210" s="1688"/>
      <c r="LQ210" s="1688"/>
      <c r="LR210" s="1688"/>
      <c r="LS210" s="1688"/>
      <c r="LT210" s="1688"/>
      <c r="LU210" s="1688"/>
      <c r="LV210" s="1688"/>
      <c r="LW210" s="1688"/>
      <c r="LX210" s="1688"/>
      <c r="LY210" s="1688"/>
      <c r="LZ210" s="1688"/>
      <c r="MA210" s="1688"/>
      <c r="MB210" s="1688"/>
      <c r="MC210" s="1688"/>
      <c r="MD210" s="1688"/>
      <c r="ME210" s="1688"/>
      <c r="MF210" s="1688"/>
      <c r="MG210" s="1688"/>
      <c r="MH210" s="1688"/>
      <c r="MI210" s="1688"/>
      <c r="MJ210" s="1688"/>
      <c r="MK210" s="1688"/>
      <c r="ML210" s="1688"/>
      <c r="MM210" s="1688"/>
      <c r="MN210" s="1688"/>
      <c r="MO210" s="1688"/>
      <c r="MP210" s="1688"/>
      <c r="MQ210" s="1688"/>
      <c r="MR210" s="1688"/>
      <c r="MS210" s="1688"/>
      <c r="MT210" s="1688"/>
      <c r="MU210" s="1688"/>
      <c r="MV210" s="1688"/>
      <c r="MW210" s="1688"/>
      <c r="MX210" s="1688"/>
      <c r="MY210" s="1688"/>
      <c r="MZ210" s="1688"/>
      <c r="NA210" s="1688"/>
      <c r="NB210" s="1688"/>
      <c r="NC210" s="1688"/>
      <c r="ND210" s="1688"/>
      <c r="NE210" s="1688"/>
      <c r="NF210" s="1688"/>
      <c r="NG210" s="1688"/>
      <c r="NH210" s="1688"/>
      <c r="NI210" s="1688"/>
      <c r="NJ210" s="1688"/>
      <c r="NK210" s="1688"/>
      <c r="NL210" s="1688"/>
      <c r="NM210" s="1688"/>
      <c r="NN210" s="1688"/>
      <c r="NO210" s="1688"/>
      <c r="NP210" s="1688"/>
      <c r="NQ210" s="1688"/>
      <c r="NR210" s="1688"/>
      <c r="NS210" s="1688"/>
      <c r="NT210" s="1688"/>
      <c r="NU210" s="1688"/>
      <c r="NV210" s="1688"/>
      <c r="NW210" s="1688"/>
      <c r="NX210" s="1688"/>
      <c r="NY210" s="1688"/>
      <c r="NZ210" s="1688"/>
      <c r="OA210" s="1688"/>
      <c r="OB210" s="1688"/>
      <c r="OC210" s="1688"/>
      <c r="OD210" s="1688"/>
      <c r="OE210" s="1688"/>
      <c r="OF210" s="1688"/>
      <c r="OG210" s="1688"/>
      <c r="OH210" s="1688"/>
      <c r="OI210" s="1688"/>
      <c r="OJ210" s="1688"/>
      <c r="OK210" s="1688"/>
      <c r="OL210" s="1688"/>
      <c r="OM210" s="1688"/>
      <c r="ON210" s="1688"/>
      <c r="OO210" s="1688"/>
      <c r="OP210" s="1688"/>
      <c r="OQ210" s="1688"/>
      <c r="OR210" s="1688"/>
      <c r="OS210" s="1688"/>
      <c r="OT210" s="1688"/>
      <c r="OU210" s="1688"/>
      <c r="OV210" s="1688"/>
      <c r="OW210" s="1688"/>
      <c r="OX210" s="1688"/>
      <c r="OY210" s="1688"/>
      <c r="OZ210" s="1688"/>
      <c r="PA210" s="1688"/>
      <c r="PB210" s="1688"/>
      <c r="PC210" s="1688"/>
      <c r="PD210" s="1688"/>
      <c r="PE210" s="1688"/>
      <c r="PF210" s="1688"/>
      <c r="PG210" s="1688"/>
      <c r="PH210" s="1688"/>
      <c r="PI210" s="1688"/>
      <c r="PJ210" s="1688"/>
      <c r="PK210" s="1688"/>
      <c r="PL210" s="1688"/>
      <c r="PM210" s="1688"/>
      <c r="PN210" s="1688"/>
      <c r="PO210" s="1688"/>
      <c r="PP210" s="1688"/>
      <c r="PQ210" s="1688"/>
      <c r="PR210" s="1688"/>
      <c r="PS210" s="1688"/>
      <c r="PT210" s="1688"/>
      <c r="PU210" s="1688"/>
      <c r="PV210" s="1688"/>
      <c r="PW210" s="1688"/>
      <c r="PX210" s="1688"/>
      <c r="PY210" s="1688"/>
      <c r="PZ210" s="1688"/>
      <c r="QA210" s="1688"/>
      <c r="QB210" s="1688"/>
      <c r="QC210" s="1688"/>
      <c r="QD210" s="1688"/>
      <c r="QE210" s="1688"/>
      <c r="QF210" s="1688"/>
      <c r="QG210" s="1688"/>
      <c r="QH210" s="1688"/>
      <c r="QI210" s="1688"/>
      <c r="QJ210" s="1688"/>
      <c r="QK210" s="1688"/>
      <c r="QL210" s="1688"/>
      <c r="QM210" s="1688"/>
      <c r="QN210" s="1688"/>
      <c r="QO210" s="1688"/>
      <c r="QP210" s="1688"/>
      <c r="QQ210" s="1688"/>
      <c r="QR210" s="1688"/>
      <c r="QS210" s="1688"/>
      <c r="QT210" s="1688"/>
      <c r="QU210" s="1688"/>
      <c r="QV210" s="1688"/>
      <c r="QW210" s="1688"/>
      <c r="QX210" s="1688"/>
      <c r="QY210" s="1688"/>
      <c r="QZ210" s="1688"/>
      <c r="RA210" s="1688"/>
      <c r="RB210" s="1688"/>
      <c r="RC210" s="1688"/>
      <c r="RD210" s="1688"/>
      <c r="RE210" s="1688"/>
      <c r="RF210" s="1688"/>
      <c r="RG210" s="1688"/>
      <c r="RH210" s="1688"/>
      <c r="RI210" s="1688"/>
      <c r="RJ210" s="1688"/>
      <c r="RK210" s="1688"/>
    </row>
    <row r="211" spans="1:479" s="1690" customFormat="1" ht="23.25" customHeight="1" outlineLevel="1">
      <c r="A211" s="465">
        <v>13</v>
      </c>
      <c r="B211" s="489" t="s">
        <v>1192</v>
      </c>
      <c r="C211" s="487" t="s">
        <v>464</v>
      </c>
      <c r="D211" s="468">
        <v>5</v>
      </c>
      <c r="E211" s="487">
        <v>100000</v>
      </c>
      <c r="F211" s="1466">
        <f t="shared" si="6"/>
        <v>500000</v>
      </c>
      <c r="G211" s="1784"/>
      <c r="H211" s="1787"/>
      <c r="I211" s="1688"/>
      <c r="J211" s="1688"/>
      <c r="K211" s="1689"/>
      <c r="L211" s="1688"/>
      <c r="M211" s="1688"/>
      <c r="N211" s="1688"/>
      <c r="O211" s="1688"/>
      <c r="P211" s="1688"/>
      <c r="Q211" s="1688"/>
      <c r="R211" s="1688"/>
      <c r="S211" s="1688"/>
      <c r="T211" s="1688"/>
      <c r="U211" s="1688"/>
      <c r="V211" s="1688"/>
      <c r="W211" s="1688"/>
      <c r="X211" s="1688"/>
      <c r="Y211" s="1688"/>
      <c r="Z211" s="1688"/>
      <c r="AA211" s="1688"/>
      <c r="AB211" s="1688"/>
      <c r="AC211" s="1688"/>
      <c r="AD211" s="1688"/>
      <c r="AE211" s="1688"/>
      <c r="AF211" s="1688"/>
      <c r="AG211" s="1688"/>
      <c r="AH211" s="1688"/>
      <c r="AI211" s="1688"/>
      <c r="AJ211" s="1688"/>
      <c r="AK211" s="1688"/>
      <c r="AL211" s="1688"/>
      <c r="AM211" s="1688"/>
      <c r="AN211" s="1688"/>
      <c r="AO211" s="1688"/>
      <c r="AP211" s="1688"/>
      <c r="AQ211" s="1688"/>
      <c r="AR211" s="1688"/>
      <c r="AS211" s="1688"/>
      <c r="AT211" s="1688"/>
      <c r="AU211" s="1688"/>
      <c r="AV211" s="1688"/>
      <c r="AW211" s="1688"/>
      <c r="AX211" s="1688"/>
      <c r="AY211" s="1688"/>
      <c r="AZ211" s="1688"/>
      <c r="BA211" s="1688"/>
      <c r="BB211" s="1688"/>
      <c r="BC211" s="1688"/>
      <c r="BD211" s="1688"/>
      <c r="BE211" s="1688"/>
      <c r="BF211" s="1688"/>
      <c r="BG211" s="1688"/>
      <c r="BH211" s="1688"/>
      <c r="BI211" s="1688"/>
      <c r="BJ211" s="1688"/>
      <c r="BK211" s="1688"/>
      <c r="BL211" s="1688"/>
      <c r="BM211" s="1688"/>
      <c r="BN211" s="1688"/>
      <c r="BO211" s="1688"/>
      <c r="BP211" s="1688"/>
      <c r="BQ211" s="1688"/>
      <c r="BR211" s="1688"/>
      <c r="BS211" s="1688"/>
      <c r="BT211" s="1688"/>
      <c r="BU211" s="1688"/>
      <c r="BV211" s="1688"/>
      <c r="BW211" s="1688"/>
      <c r="BX211" s="1688"/>
      <c r="BY211" s="1688"/>
      <c r="BZ211" s="1688"/>
      <c r="CA211" s="1688"/>
      <c r="CB211" s="1688"/>
      <c r="CC211" s="1688"/>
      <c r="CD211" s="1688"/>
      <c r="CE211" s="1688"/>
      <c r="CF211" s="1688"/>
      <c r="CG211" s="1688"/>
      <c r="CH211" s="1688"/>
      <c r="CI211" s="1688"/>
      <c r="CJ211" s="1688"/>
      <c r="CK211" s="1688"/>
      <c r="CL211" s="1688"/>
      <c r="CM211" s="1688"/>
      <c r="CN211" s="1688"/>
      <c r="CO211" s="1688"/>
      <c r="CP211" s="1688"/>
      <c r="CQ211" s="1688"/>
      <c r="CR211" s="1688"/>
      <c r="CS211" s="1688"/>
      <c r="CT211" s="1688"/>
      <c r="CU211" s="1688"/>
      <c r="CV211" s="1688"/>
      <c r="CW211" s="1688"/>
      <c r="CX211" s="1688"/>
      <c r="CY211" s="1688"/>
      <c r="CZ211" s="1688"/>
      <c r="DA211" s="1688"/>
      <c r="DB211" s="1688"/>
      <c r="DC211" s="1688"/>
      <c r="DD211" s="1688"/>
      <c r="DE211" s="1688"/>
      <c r="DF211" s="1688"/>
      <c r="DG211" s="1688"/>
      <c r="DH211" s="1688"/>
      <c r="DI211" s="1688"/>
      <c r="DJ211" s="1688"/>
      <c r="DK211" s="1688"/>
      <c r="DL211" s="1688"/>
      <c r="DM211" s="1688"/>
      <c r="DN211" s="1688"/>
      <c r="DO211" s="1688"/>
      <c r="DP211" s="1688"/>
      <c r="DQ211" s="1688"/>
      <c r="DR211" s="1688"/>
      <c r="DS211" s="1688"/>
      <c r="DT211" s="1688"/>
      <c r="DU211" s="1688"/>
      <c r="DV211" s="1688"/>
      <c r="DW211" s="1688"/>
      <c r="DX211" s="1688"/>
      <c r="DY211" s="1688"/>
      <c r="DZ211" s="1688"/>
      <c r="EA211" s="1688"/>
      <c r="EB211" s="1688"/>
      <c r="EC211" s="1688"/>
      <c r="ED211" s="1688"/>
      <c r="EE211" s="1688"/>
      <c r="EF211" s="1688"/>
      <c r="EG211" s="1688"/>
      <c r="EH211" s="1688"/>
      <c r="EI211" s="1688"/>
      <c r="EJ211" s="1688"/>
      <c r="EK211" s="1688"/>
      <c r="EL211" s="1688"/>
      <c r="EM211" s="1688"/>
      <c r="EN211" s="1688"/>
      <c r="EO211" s="1688"/>
      <c r="EP211" s="1688"/>
      <c r="EQ211" s="1688"/>
      <c r="ER211" s="1688"/>
      <c r="ES211" s="1688"/>
      <c r="ET211" s="1688"/>
      <c r="EU211" s="1688"/>
      <c r="EV211" s="1688"/>
      <c r="EW211" s="1688"/>
      <c r="EX211" s="1688"/>
      <c r="EY211" s="1688"/>
      <c r="EZ211" s="1688"/>
      <c r="FA211" s="1688"/>
      <c r="FB211" s="1688"/>
      <c r="FC211" s="1688"/>
      <c r="FD211" s="1688"/>
      <c r="FE211" s="1688"/>
      <c r="FF211" s="1688"/>
      <c r="FG211" s="1688"/>
      <c r="FH211" s="1688"/>
      <c r="FI211" s="1688"/>
      <c r="FJ211" s="1688"/>
      <c r="FK211" s="1688"/>
      <c r="FL211" s="1688"/>
      <c r="FM211" s="1688"/>
      <c r="FN211" s="1688"/>
      <c r="FO211" s="1688"/>
      <c r="FP211" s="1688"/>
      <c r="FQ211" s="1688"/>
      <c r="FR211" s="1688"/>
      <c r="FS211" s="1688"/>
      <c r="FT211" s="1688"/>
      <c r="FU211" s="1688"/>
      <c r="FV211" s="1688"/>
      <c r="FW211" s="1688"/>
      <c r="FX211" s="1688"/>
      <c r="FY211" s="1688"/>
      <c r="FZ211" s="1688"/>
      <c r="GA211" s="1688"/>
      <c r="GB211" s="1688"/>
      <c r="GC211" s="1688"/>
      <c r="GD211" s="1688"/>
      <c r="GE211" s="1688"/>
      <c r="GF211" s="1688"/>
      <c r="GG211" s="1688"/>
      <c r="GH211" s="1688"/>
      <c r="GI211" s="1688"/>
      <c r="GJ211" s="1688"/>
      <c r="GK211" s="1688"/>
      <c r="GL211" s="1688"/>
      <c r="GM211" s="1688"/>
      <c r="GN211" s="1688"/>
      <c r="GO211" s="1688"/>
      <c r="GP211" s="1688"/>
      <c r="GQ211" s="1688"/>
      <c r="GR211" s="1688"/>
      <c r="GS211" s="1688"/>
      <c r="GT211" s="1688"/>
      <c r="GU211" s="1688"/>
      <c r="GV211" s="1688"/>
      <c r="GW211" s="1688"/>
      <c r="GX211" s="1688"/>
      <c r="GY211" s="1688"/>
      <c r="GZ211" s="1688"/>
      <c r="HA211" s="1688"/>
      <c r="HB211" s="1688"/>
      <c r="HC211" s="1688"/>
      <c r="HD211" s="1688"/>
      <c r="HE211" s="1688"/>
      <c r="HF211" s="1688"/>
      <c r="HG211" s="1688"/>
      <c r="HH211" s="1688"/>
      <c r="HI211" s="1688"/>
      <c r="HJ211" s="1688"/>
      <c r="HK211" s="1688"/>
      <c r="HL211" s="1688"/>
      <c r="HM211" s="1688"/>
      <c r="HN211" s="1688"/>
      <c r="HO211" s="1688"/>
      <c r="HP211" s="1688"/>
      <c r="HQ211" s="1688"/>
      <c r="HR211" s="1688"/>
      <c r="HS211" s="1688"/>
      <c r="HT211" s="1688"/>
      <c r="HU211" s="1688"/>
      <c r="HV211" s="1688"/>
      <c r="HW211" s="1688"/>
      <c r="HX211" s="1688"/>
      <c r="HY211" s="1688"/>
      <c r="HZ211" s="1688"/>
      <c r="IA211" s="1688"/>
      <c r="IB211" s="1688"/>
      <c r="IC211" s="1688"/>
      <c r="ID211" s="1688"/>
      <c r="IE211" s="1688"/>
      <c r="IF211" s="1688"/>
      <c r="IG211" s="1688"/>
      <c r="IH211" s="1688"/>
      <c r="II211" s="1688"/>
      <c r="IJ211" s="1688"/>
      <c r="IK211" s="1688"/>
      <c r="IL211" s="1688"/>
      <c r="IM211" s="1688"/>
      <c r="IN211" s="1688"/>
      <c r="IO211" s="1688"/>
      <c r="IP211" s="1688"/>
      <c r="IQ211" s="1688"/>
      <c r="IR211" s="1688"/>
      <c r="IS211" s="1688"/>
      <c r="IT211" s="1688"/>
      <c r="IU211" s="1688"/>
      <c r="IV211" s="1688"/>
      <c r="IW211" s="1688"/>
      <c r="IX211" s="1688"/>
      <c r="IY211" s="1688"/>
      <c r="IZ211" s="1688"/>
      <c r="JA211" s="1688"/>
      <c r="JB211" s="1688"/>
      <c r="JC211" s="1688"/>
      <c r="JD211" s="1688"/>
      <c r="JE211" s="1688"/>
      <c r="JF211" s="1688"/>
      <c r="JG211" s="1688"/>
      <c r="JH211" s="1688"/>
      <c r="JI211" s="1688"/>
      <c r="JJ211" s="1688"/>
      <c r="JK211" s="1688"/>
      <c r="JL211" s="1688"/>
      <c r="JM211" s="1688"/>
      <c r="JN211" s="1688"/>
      <c r="JO211" s="1688"/>
      <c r="JP211" s="1688"/>
      <c r="JQ211" s="1688"/>
      <c r="JR211" s="1688"/>
      <c r="JS211" s="1688"/>
      <c r="JT211" s="1688"/>
      <c r="JU211" s="1688"/>
      <c r="JV211" s="1688"/>
      <c r="JW211" s="1688"/>
      <c r="JX211" s="1688"/>
      <c r="JY211" s="1688"/>
      <c r="JZ211" s="1688"/>
      <c r="KA211" s="1688"/>
      <c r="KB211" s="1688"/>
      <c r="KC211" s="1688"/>
      <c r="KD211" s="1688"/>
      <c r="KE211" s="1688"/>
      <c r="KF211" s="1688"/>
      <c r="KG211" s="1688"/>
      <c r="KH211" s="1688"/>
      <c r="KI211" s="1688"/>
      <c r="KJ211" s="1688"/>
      <c r="KK211" s="1688"/>
      <c r="KL211" s="1688"/>
      <c r="KM211" s="1688"/>
      <c r="KN211" s="1688"/>
      <c r="KO211" s="1688"/>
      <c r="KP211" s="1688"/>
      <c r="KQ211" s="1688"/>
      <c r="KR211" s="1688"/>
      <c r="KS211" s="1688"/>
      <c r="KT211" s="1688"/>
      <c r="KU211" s="1688"/>
      <c r="KV211" s="1688"/>
      <c r="KW211" s="1688"/>
      <c r="KX211" s="1688"/>
      <c r="KY211" s="1688"/>
      <c r="KZ211" s="1688"/>
      <c r="LA211" s="1688"/>
      <c r="LB211" s="1688"/>
      <c r="LC211" s="1688"/>
      <c r="LD211" s="1688"/>
      <c r="LE211" s="1688"/>
      <c r="LF211" s="1688"/>
      <c r="LG211" s="1688"/>
      <c r="LH211" s="1688"/>
      <c r="LI211" s="1688"/>
      <c r="LJ211" s="1688"/>
      <c r="LK211" s="1688"/>
      <c r="LL211" s="1688"/>
      <c r="LM211" s="1688"/>
      <c r="LN211" s="1688"/>
      <c r="LO211" s="1688"/>
      <c r="LP211" s="1688"/>
      <c r="LQ211" s="1688"/>
      <c r="LR211" s="1688"/>
      <c r="LS211" s="1688"/>
      <c r="LT211" s="1688"/>
      <c r="LU211" s="1688"/>
      <c r="LV211" s="1688"/>
      <c r="LW211" s="1688"/>
      <c r="LX211" s="1688"/>
      <c r="LY211" s="1688"/>
      <c r="LZ211" s="1688"/>
      <c r="MA211" s="1688"/>
      <c r="MB211" s="1688"/>
      <c r="MC211" s="1688"/>
      <c r="MD211" s="1688"/>
      <c r="ME211" s="1688"/>
      <c r="MF211" s="1688"/>
      <c r="MG211" s="1688"/>
      <c r="MH211" s="1688"/>
      <c r="MI211" s="1688"/>
      <c r="MJ211" s="1688"/>
      <c r="MK211" s="1688"/>
      <c r="ML211" s="1688"/>
      <c r="MM211" s="1688"/>
      <c r="MN211" s="1688"/>
      <c r="MO211" s="1688"/>
      <c r="MP211" s="1688"/>
      <c r="MQ211" s="1688"/>
      <c r="MR211" s="1688"/>
      <c r="MS211" s="1688"/>
      <c r="MT211" s="1688"/>
      <c r="MU211" s="1688"/>
      <c r="MV211" s="1688"/>
      <c r="MW211" s="1688"/>
      <c r="MX211" s="1688"/>
      <c r="MY211" s="1688"/>
      <c r="MZ211" s="1688"/>
      <c r="NA211" s="1688"/>
      <c r="NB211" s="1688"/>
      <c r="NC211" s="1688"/>
      <c r="ND211" s="1688"/>
      <c r="NE211" s="1688"/>
      <c r="NF211" s="1688"/>
      <c r="NG211" s="1688"/>
      <c r="NH211" s="1688"/>
      <c r="NI211" s="1688"/>
      <c r="NJ211" s="1688"/>
      <c r="NK211" s="1688"/>
      <c r="NL211" s="1688"/>
      <c r="NM211" s="1688"/>
      <c r="NN211" s="1688"/>
      <c r="NO211" s="1688"/>
      <c r="NP211" s="1688"/>
      <c r="NQ211" s="1688"/>
      <c r="NR211" s="1688"/>
      <c r="NS211" s="1688"/>
      <c r="NT211" s="1688"/>
      <c r="NU211" s="1688"/>
      <c r="NV211" s="1688"/>
      <c r="NW211" s="1688"/>
      <c r="NX211" s="1688"/>
      <c r="NY211" s="1688"/>
      <c r="NZ211" s="1688"/>
      <c r="OA211" s="1688"/>
      <c r="OB211" s="1688"/>
      <c r="OC211" s="1688"/>
      <c r="OD211" s="1688"/>
      <c r="OE211" s="1688"/>
      <c r="OF211" s="1688"/>
      <c r="OG211" s="1688"/>
      <c r="OH211" s="1688"/>
      <c r="OI211" s="1688"/>
      <c r="OJ211" s="1688"/>
      <c r="OK211" s="1688"/>
      <c r="OL211" s="1688"/>
      <c r="OM211" s="1688"/>
      <c r="ON211" s="1688"/>
      <c r="OO211" s="1688"/>
      <c r="OP211" s="1688"/>
      <c r="OQ211" s="1688"/>
      <c r="OR211" s="1688"/>
      <c r="OS211" s="1688"/>
      <c r="OT211" s="1688"/>
      <c r="OU211" s="1688"/>
      <c r="OV211" s="1688"/>
      <c r="OW211" s="1688"/>
      <c r="OX211" s="1688"/>
      <c r="OY211" s="1688"/>
      <c r="OZ211" s="1688"/>
      <c r="PA211" s="1688"/>
      <c r="PB211" s="1688"/>
      <c r="PC211" s="1688"/>
      <c r="PD211" s="1688"/>
      <c r="PE211" s="1688"/>
      <c r="PF211" s="1688"/>
      <c r="PG211" s="1688"/>
      <c r="PH211" s="1688"/>
      <c r="PI211" s="1688"/>
      <c r="PJ211" s="1688"/>
      <c r="PK211" s="1688"/>
      <c r="PL211" s="1688"/>
      <c r="PM211" s="1688"/>
      <c r="PN211" s="1688"/>
      <c r="PO211" s="1688"/>
      <c r="PP211" s="1688"/>
      <c r="PQ211" s="1688"/>
      <c r="PR211" s="1688"/>
      <c r="PS211" s="1688"/>
      <c r="PT211" s="1688"/>
      <c r="PU211" s="1688"/>
      <c r="PV211" s="1688"/>
      <c r="PW211" s="1688"/>
      <c r="PX211" s="1688"/>
      <c r="PY211" s="1688"/>
      <c r="PZ211" s="1688"/>
      <c r="QA211" s="1688"/>
      <c r="QB211" s="1688"/>
      <c r="QC211" s="1688"/>
      <c r="QD211" s="1688"/>
      <c r="QE211" s="1688"/>
      <c r="QF211" s="1688"/>
      <c r="QG211" s="1688"/>
      <c r="QH211" s="1688"/>
      <c r="QI211" s="1688"/>
      <c r="QJ211" s="1688"/>
      <c r="QK211" s="1688"/>
      <c r="QL211" s="1688"/>
      <c r="QM211" s="1688"/>
      <c r="QN211" s="1688"/>
      <c r="QO211" s="1688"/>
      <c r="QP211" s="1688"/>
      <c r="QQ211" s="1688"/>
      <c r="QR211" s="1688"/>
      <c r="QS211" s="1688"/>
      <c r="QT211" s="1688"/>
      <c r="QU211" s="1688"/>
      <c r="QV211" s="1688"/>
      <c r="QW211" s="1688"/>
      <c r="QX211" s="1688"/>
      <c r="QY211" s="1688"/>
      <c r="QZ211" s="1688"/>
      <c r="RA211" s="1688"/>
      <c r="RB211" s="1688"/>
      <c r="RC211" s="1688"/>
      <c r="RD211" s="1688"/>
      <c r="RE211" s="1688"/>
      <c r="RF211" s="1688"/>
      <c r="RG211" s="1688"/>
      <c r="RH211" s="1688"/>
      <c r="RI211" s="1688"/>
      <c r="RJ211" s="1688"/>
      <c r="RK211" s="1688"/>
    </row>
    <row r="212" spans="1:479" s="1690" customFormat="1" ht="23.25" customHeight="1" outlineLevel="1">
      <c r="A212" s="465">
        <v>14</v>
      </c>
      <c r="B212" s="489" t="s">
        <v>666</v>
      </c>
      <c r="C212" s="487" t="s">
        <v>458</v>
      </c>
      <c r="D212" s="468">
        <v>200</v>
      </c>
      <c r="E212" s="487">
        <v>4000</v>
      </c>
      <c r="F212" s="1466">
        <f t="shared" si="6"/>
        <v>800000</v>
      </c>
      <c r="G212" s="1784"/>
      <c r="H212" s="1787"/>
      <c r="I212" s="1688"/>
      <c r="J212" s="1688"/>
      <c r="K212" s="1689"/>
      <c r="L212" s="1688"/>
      <c r="M212" s="1688"/>
      <c r="N212" s="1688"/>
      <c r="O212" s="1688"/>
      <c r="P212" s="1688"/>
      <c r="Q212" s="1688"/>
      <c r="R212" s="1688"/>
      <c r="S212" s="1688"/>
      <c r="T212" s="1688"/>
      <c r="U212" s="1688"/>
      <c r="V212" s="1688"/>
      <c r="W212" s="1688"/>
      <c r="X212" s="1688"/>
      <c r="Y212" s="1688"/>
      <c r="Z212" s="1688"/>
      <c r="AA212" s="1688"/>
      <c r="AB212" s="1688"/>
      <c r="AC212" s="1688"/>
      <c r="AD212" s="1688"/>
      <c r="AE212" s="1688"/>
      <c r="AF212" s="1688"/>
      <c r="AG212" s="1688"/>
      <c r="AH212" s="1688"/>
      <c r="AI212" s="1688"/>
      <c r="AJ212" s="1688"/>
      <c r="AK212" s="1688"/>
      <c r="AL212" s="1688"/>
      <c r="AM212" s="1688"/>
      <c r="AN212" s="1688"/>
      <c r="AO212" s="1688"/>
      <c r="AP212" s="1688"/>
      <c r="AQ212" s="1688"/>
      <c r="AR212" s="1688"/>
      <c r="AS212" s="1688"/>
      <c r="AT212" s="1688"/>
      <c r="AU212" s="1688"/>
      <c r="AV212" s="1688"/>
      <c r="AW212" s="1688"/>
      <c r="AX212" s="1688"/>
      <c r="AY212" s="1688"/>
      <c r="AZ212" s="1688"/>
      <c r="BA212" s="1688"/>
      <c r="BB212" s="1688"/>
      <c r="BC212" s="1688"/>
      <c r="BD212" s="1688"/>
      <c r="BE212" s="1688"/>
      <c r="BF212" s="1688"/>
      <c r="BG212" s="1688"/>
      <c r="BH212" s="1688"/>
      <c r="BI212" s="1688"/>
      <c r="BJ212" s="1688"/>
      <c r="BK212" s="1688"/>
      <c r="BL212" s="1688"/>
      <c r="BM212" s="1688"/>
      <c r="BN212" s="1688"/>
      <c r="BO212" s="1688"/>
      <c r="BP212" s="1688"/>
      <c r="BQ212" s="1688"/>
      <c r="BR212" s="1688"/>
      <c r="BS212" s="1688"/>
      <c r="BT212" s="1688"/>
      <c r="BU212" s="1688"/>
      <c r="BV212" s="1688"/>
      <c r="BW212" s="1688"/>
      <c r="BX212" s="1688"/>
      <c r="BY212" s="1688"/>
      <c r="BZ212" s="1688"/>
      <c r="CA212" s="1688"/>
      <c r="CB212" s="1688"/>
      <c r="CC212" s="1688"/>
      <c r="CD212" s="1688"/>
      <c r="CE212" s="1688"/>
      <c r="CF212" s="1688"/>
      <c r="CG212" s="1688"/>
      <c r="CH212" s="1688"/>
      <c r="CI212" s="1688"/>
      <c r="CJ212" s="1688"/>
      <c r="CK212" s="1688"/>
      <c r="CL212" s="1688"/>
      <c r="CM212" s="1688"/>
      <c r="CN212" s="1688"/>
      <c r="CO212" s="1688"/>
      <c r="CP212" s="1688"/>
      <c r="CQ212" s="1688"/>
      <c r="CR212" s="1688"/>
      <c r="CS212" s="1688"/>
      <c r="CT212" s="1688"/>
      <c r="CU212" s="1688"/>
      <c r="CV212" s="1688"/>
      <c r="CW212" s="1688"/>
      <c r="CX212" s="1688"/>
      <c r="CY212" s="1688"/>
      <c r="CZ212" s="1688"/>
      <c r="DA212" s="1688"/>
      <c r="DB212" s="1688"/>
      <c r="DC212" s="1688"/>
      <c r="DD212" s="1688"/>
      <c r="DE212" s="1688"/>
      <c r="DF212" s="1688"/>
      <c r="DG212" s="1688"/>
      <c r="DH212" s="1688"/>
      <c r="DI212" s="1688"/>
      <c r="DJ212" s="1688"/>
      <c r="DK212" s="1688"/>
      <c r="DL212" s="1688"/>
      <c r="DM212" s="1688"/>
      <c r="DN212" s="1688"/>
      <c r="DO212" s="1688"/>
      <c r="DP212" s="1688"/>
      <c r="DQ212" s="1688"/>
      <c r="DR212" s="1688"/>
      <c r="DS212" s="1688"/>
      <c r="DT212" s="1688"/>
      <c r="DU212" s="1688"/>
      <c r="DV212" s="1688"/>
      <c r="DW212" s="1688"/>
      <c r="DX212" s="1688"/>
      <c r="DY212" s="1688"/>
      <c r="DZ212" s="1688"/>
      <c r="EA212" s="1688"/>
      <c r="EB212" s="1688"/>
      <c r="EC212" s="1688"/>
      <c r="ED212" s="1688"/>
      <c r="EE212" s="1688"/>
      <c r="EF212" s="1688"/>
      <c r="EG212" s="1688"/>
      <c r="EH212" s="1688"/>
      <c r="EI212" s="1688"/>
      <c r="EJ212" s="1688"/>
      <c r="EK212" s="1688"/>
      <c r="EL212" s="1688"/>
      <c r="EM212" s="1688"/>
      <c r="EN212" s="1688"/>
      <c r="EO212" s="1688"/>
      <c r="EP212" s="1688"/>
      <c r="EQ212" s="1688"/>
      <c r="ER212" s="1688"/>
      <c r="ES212" s="1688"/>
      <c r="ET212" s="1688"/>
      <c r="EU212" s="1688"/>
      <c r="EV212" s="1688"/>
      <c r="EW212" s="1688"/>
      <c r="EX212" s="1688"/>
      <c r="EY212" s="1688"/>
      <c r="EZ212" s="1688"/>
      <c r="FA212" s="1688"/>
      <c r="FB212" s="1688"/>
      <c r="FC212" s="1688"/>
      <c r="FD212" s="1688"/>
      <c r="FE212" s="1688"/>
      <c r="FF212" s="1688"/>
      <c r="FG212" s="1688"/>
      <c r="FH212" s="1688"/>
      <c r="FI212" s="1688"/>
      <c r="FJ212" s="1688"/>
      <c r="FK212" s="1688"/>
      <c r="FL212" s="1688"/>
      <c r="FM212" s="1688"/>
      <c r="FN212" s="1688"/>
      <c r="FO212" s="1688"/>
      <c r="FP212" s="1688"/>
      <c r="FQ212" s="1688"/>
      <c r="FR212" s="1688"/>
      <c r="FS212" s="1688"/>
      <c r="FT212" s="1688"/>
      <c r="FU212" s="1688"/>
      <c r="FV212" s="1688"/>
      <c r="FW212" s="1688"/>
      <c r="FX212" s="1688"/>
      <c r="FY212" s="1688"/>
      <c r="FZ212" s="1688"/>
      <c r="GA212" s="1688"/>
      <c r="GB212" s="1688"/>
      <c r="GC212" s="1688"/>
      <c r="GD212" s="1688"/>
      <c r="GE212" s="1688"/>
      <c r="GF212" s="1688"/>
      <c r="GG212" s="1688"/>
      <c r="GH212" s="1688"/>
      <c r="GI212" s="1688"/>
      <c r="GJ212" s="1688"/>
      <c r="GK212" s="1688"/>
      <c r="GL212" s="1688"/>
      <c r="GM212" s="1688"/>
      <c r="GN212" s="1688"/>
      <c r="GO212" s="1688"/>
      <c r="GP212" s="1688"/>
      <c r="GQ212" s="1688"/>
      <c r="GR212" s="1688"/>
      <c r="GS212" s="1688"/>
      <c r="GT212" s="1688"/>
      <c r="GU212" s="1688"/>
      <c r="GV212" s="1688"/>
      <c r="GW212" s="1688"/>
      <c r="GX212" s="1688"/>
      <c r="GY212" s="1688"/>
      <c r="GZ212" s="1688"/>
      <c r="HA212" s="1688"/>
      <c r="HB212" s="1688"/>
      <c r="HC212" s="1688"/>
      <c r="HD212" s="1688"/>
      <c r="HE212" s="1688"/>
      <c r="HF212" s="1688"/>
      <c r="HG212" s="1688"/>
      <c r="HH212" s="1688"/>
      <c r="HI212" s="1688"/>
      <c r="HJ212" s="1688"/>
      <c r="HK212" s="1688"/>
      <c r="HL212" s="1688"/>
      <c r="HM212" s="1688"/>
      <c r="HN212" s="1688"/>
      <c r="HO212" s="1688"/>
      <c r="HP212" s="1688"/>
      <c r="HQ212" s="1688"/>
      <c r="HR212" s="1688"/>
      <c r="HS212" s="1688"/>
      <c r="HT212" s="1688"/>
      <c r="HU212" s="1688"/>
      <c r="HV212" s="1688"/>
      <c r="HW212" s="1688"/>
      <c r="HX212" s="1688"/>
      <c r="HY212" s="1688"/>
      <c r="HZ212" s="1688"/>
      <c r="IA212" s="1688"/>
      <c r="IB212" s="1688"/>
      <c r="IC212" s="1688"/>
      <c r="ID212" s="1688"/>
      <c r="IE212" s="1688"/>
      <c r="IF212" s="1688"/>
      <c r="IG212" s="1688"/>
      <c r="IH212" s="1688"/>
      <c r="II212" s="1688"/>
      <c r="IJ212" s="1688"/>
      <c r="IK212" s="1688"/>
      <c r="IL212" s="1688"/>
      <c r="IM212" s="1688"/>
      <c r="IN212" s="1688"/>
      <c r="IO212" s="1688"/>
      <c r="IP212" s="1688"/>
      <c r="IQ212" s="1688"/>
      <c r="IR212" s="1688"/>
      <c r="IS212" s="1688"/>
      <c r="IT212" s="1688"/>
      <c r="IU212" s="1688"/>
      <c r="IV212" s="1688"/>
      <c r="IW212" s="1688"/>
      <c r="IX212" s="1688"/>
      <c r="IY212" s="1688"/>
      <c r="IZ212" s="1688"/>
      <c r="JA212" s="1688"/>
      <c r="JB212" s="1688"/>
      <c r="JC212" s="1688"/>
      <c r="JD212" s="1688"/>
      <c r="JE212" s="1688"/>
      <c r="JF212" s="1688"/>
      <c r="JG212" s="1688"/>
      <c r="JH212" s="1688"/>
      <c r="JI212" s="1688"/>
      <c r="JJ212" s="1688"/>
      <c r="JK212" s="1688"/>
      <c r="JL212" s="1688"/>
      <c r="JM212" s="1688"/>
      <c r="JN212" s="1688"/>
      <c r="JO212" s="1688"/>
      <c r="JP212" s="1688"/>
      <c r="JQ212" s="1688"/>
      <c r="JR212" s="1688"/>
      <c r="JS212" s="1688"/>
      <c r="JT212" s="1688"/>
      <c r="JU212" s="1688"/>
      <c r="JV212" s="1688"/>
      <c r="JW212" s="1688"/>
      <c r="JX212" s="1688"/>
      <c r="JY212" s="1688"/>
      <c r="JZ212" s="1688"/>
      <c r="KA212" s="1688"/>
      <c r="KB212" s="1688"/>
      <c r="KC212" s="1688"/>
      <c r="KD212" s="1688"/>
      <c r="KE212" s="1688"/>
      <c r="KF212" s="1688"/>
      <c r="KG212" s="1688"/>
      <c r="KH212" s="1688"/>
      <c r="KI212" s="1688"/>
      <c r="KJ212" s="1688"/>
      <c r="KK212" s="1688"/>
      <c r="KL212" s="1688"/>
      <c r="KM212" s="1688"/>
      <c r="KN212" s="1688"/>
      <c r="KO212" s="1688"/>
      <c r="KP212" s="1688"/>
      <c r="KQ212" s="1688"/>
      <c r="KR212" s="1688"/>
      <c r="KS212" s="1688"/>
      <c r="KT212" s="1688"/>
      <c r="KU212" s="1688"/>
      <c r="KV212" s="1688"/>
      <c r="KW212" s="1688"/>
      <c r="KX212" s="1688"/>
      <c r="KY212" s="1688"/>
      <c r="KZ212" s="1688"/>
      <c r="LA212" s="1688"/>
      <c r="LB212" s="1688"/>
      <c r="LC212" s="1688"/>
      <c r="LD212" s="1688"/>
      <c r="LE212" s="1688"/>
      <c r="LF212" s="1688"/>
      <c r="LG212" s="1688"/>
      <c r="LH212" s="1688"/>
      <c r="LI212" s="1688"/>
      <c r="LJ212" s="1688"/>
      <c r="LK212" s="1688"/>
      <c r="LL212" s="1688"/>
      <c r="LM212" s="1688"/>
      <c r="LN212" s="1688"/>
      <c r="LO212" s="1688"/>
      <c r="LP212" s="1688"/>
      <c r="LQ212" s="1688"/>
      <c r="LR212" s="1688"/>
      <c r="LS212" s="1688"/>
      <c r="LT212" s="1688"/>
      <c r="LU212" s="1688"/>
      <c r="LV212" s="1688"/>
      <c r="LW212" s="1688"/>
      <c r="LX212" s="1688"/>
      <c r="LY212" s="1688"/>
      <c r="LZ212" s="1688"/>
      <c r="MA212" s="1688"/>
      <c r="MB212" s="1688"/>
      <c r="MC212" s="1688"/>
      <c r="MD212" s="1688"/>
      <c r="ME212" s="1688"/>
      <c r="MF212" s="1688"/>
      <c r="MG212" s="1688"/>
      <c r="MH212" s="1688"/>
      <c r="MI212" s="1688"/>
      <c r="MJ212" s="1688"/>
      <c r="MK212" s="1688"/>
      <c r="ML212" s="1688"/>
      <c r="MM212" s="1688"/>
      <c r="MN212" s="1688"/>
      <c r="MO212" s="1688"/>
      <c r="MP212" s="1688"/>
      <c r="MQ212" s="1688"/>
      <c r="MR212" s="1688"/>
      <c r="MS212" s="1688"/>
      <c r="MT212" s="1688"/>
      <c r="MU212" s="1688"/>
      <c r="MV212" s="1688"/>
      <c r="MW212" s="1688"/>
      <c r="MX212" s="1688"/>
      <c r="MY212" s="1688"/>
      <c r="MZ212" s="1688"/>
      <c r="NA212" s="1688"/>
      <c r="NB212" s="1688"/>
      <c r="NC212" s="1688"/>
      <c r="ND212" s="1688"/>
      <c r="NE212" s="1688"/>
      <c r="NF212" s="1688"/>
      <c r="NG212" s="1688"/>
      <c r="NH212" s="1688"/>
      <c r="NI212" s="1688"/>
      <c r="NJ212" s="1688"/>
      <c r="NK212" s="1688"/>
      <c r="NL212" s="1688"/>
      <c r="NM212" s="1688"/>
      <c r="NN212" s="1688"/>
      <c r="NO212" s="1688"/>
      <c r="NP212" s="1688"/>
      <c r="NQ212" s="1688"/>
      <c r="NR212" s="1688"/>
      <c r="NS212" s="1688"/>
      <c r="NT212" s="1688"/>
      <c r="NU212" s="1688"/>
      <c r="NV212" s="1688"/>
      <c r="NW212" s="1688"/>
      <c r="NX212" s="1688"/>
      <c r="NY212" s="1688"/>
      <c r="NZ212" s="1688"/>
      <c r="OA212" s="1688"/>
      <c r="OB212" s="1688"/>
      <c r="OC212" s="1688"/>
      <c r="OD212" s="1688"/>
      <c r="OE212" s="1688"/>
      <c r="OF212" s="1688"/>
      <c r="OG212" s="1688"/>
      <c r="OH212" s="1688"/>
      <c r="OI212" s="1688"/>
      <c r="OJ212" s="1688"/>
      <c r="OK212" s="1688"/>
      <c r="OL212" s="1688"/>
      <c r="OM212" s="1688"/>
      <c r="ON212" s="1688"/>
      <c r="OO212" s="1688"/>
      <c r="OP212" s="1688"/>
      <c r="OQ212" s="1688"/>
      <c r="OR212" s="1688"/>
      <c r="OS212" s="1688"/>
      <c r="OT212" s="1688"/>
      <c r="OU212" s="1688"/>
      <c r="OV212" s="1688"/>
      <c r="OW212" s="1688"/>
      <c r="OX212" s="1688"/>
      <c r="OY212" s="1688"/>
      <c r="OZ212" s="1688"/>
      <c r="PA212" s="1688"/>
      <c r="PB212" s="1688"/>
      <c r="PC212" s="1688"/>
      <c r="PD212" s="1688"/>
      <c r="PE212" s="1688"/>
      <c r="PF212" s="1688"/>
      <c r="PG212" s="1688"/>
      <c r="PH212" s="1688"/>
      <c r="PI212" s="1688"/>
      <c r="PJ212" s="1688"/>
      <c r="PK212" s="1688"/>
      <c r="PL212" s="1688"/>
      <c r="PM212" s="1688"/>
      <c r="PN212" s="1688"/>
      <c r="PO212" s="1688"/>
      <c r="PP212" s="1688"/>
      <c r="PQ212" s="1688"/>
      <c r="PR212" s="1688"/>
      <c r="PS212" s="1688"/>
      <c r="PT212" s="1688"/>
      <c r="PU212" s="1688"/>
      <c r="PV212" s="1688"/>
      <c r="PW212" s="1688"/>
      <c r="PX212" s="1688"/>
      <c r="PY212" s="1688"/>
      <c r="PZ212" s="1688"/>
      <c r="QA212" s="1688"/>
      <c r="QB212" s="1688"/>
      <c r="QC212" s="1688"/>
      <c r="QD212" s="1688"/>
      <c r="QE212" s="1688"/>
      <c r="QF212" s="1688"/>
      <c r="QG212" s="1688"/>
      <c r="QH212" s="1688"/>
      <c r="QI212" s="1688"/>
      <c r="QJ212" s="1688"/>
      <c r="QK212" s="1688"/>
      <c r="QL212" s="1688"/>
      <c r="QM212" s="1688"/>
      <c r="QN212" s="1688"/>
      <c r="QO212" s="1688"/>
      <c r="QP212" s="1688"/>
      <c r="QQ212" s="1688"/>
      <c r="QR212" s="1688"/>
      <c r="QS212" s="1688"/>
      <c r="QT212" s="1688"/>
      <c r="QU212" s="1688"/>
      <c r="QV212" s="1688"/>
      <c r="QW212" s="1688"/>
      <c r="QX212" s="1688"/>
      <c r="QY212" s="1688"/>
      <c r="QZ212" s="1688"/>
      <c r="RA212" s="1688"/>
      <c r="RB212" s="1688"/>
      <c r="RC212" s="1688"/>
      <c r="RD212" s="1688"/>
      <c r="RE212" s="1688"/>
      <c r="RF212" s="1688"/>
      <c r="RG212" s="1688"/>
      <c r="RH212" s="1688"/>
      <c r="RI212" s="1688"/>
      <c r="RJ212" s="1688"/>
      <c r="RK212" s="1688"/>
    </row>
    <row r="213" spans="1:479" s="1690" customFormat="1" ht="23.25" customHeight="1" outlineLevel="1">
      <c r="A213" s="465">
        <v>15</v>
      </c>
      <c r="B213" s="490" t="s">
        <v>502</v>
      </c>
      <c r="C213" s="491" t="s">
        <v>485</v>
      </c>
      <c r="D213" s="475">
        <v>1</v>
      </c>
      <c r="E213" s="491">
        <v>1320000</v>
      </c>
      <c r="F213" s="1475">
        <f t="shared" si="6"/>
        <v>1320000</v>
      </c>
      <c r="G213" s="1785"/>
      <c r="H213" s="1788"/>
      <c r="I213" s="1688"/>
      <c r="J213" s="1688"/>
      <c r="K213" s="1689"/>
      <c r="L213" s="1688"/>
      <c r="M213" s="1688"/>
      <c r="N213" s="1688"/>
      <c r="O213" s="1688"/>
      <c r="P213" s="1688"/>
      <c r="Q213" s="1688"/>
      <c r="R213" s="1688"/>
      <c r="S213" s="1688"/>
      <c r="T213" s="1688"/>
      <c r="U213" s="1688"/>
      <c r="V213" s="1688"/>
      <c r="W213" s="1688"/>
      <c r="X213" s="1688"/>
      <c r="Y213" s="1688"/>
      <c r="Z213" s="1688"/>
      <c r="AA213" s="1688"/>
      <c r="AB213" s="1688"/>
      <c r="AC213" s="1688"/>
      <c r="AD213" s="1688"/>
      <c r="AE213" s="1688"/>
      <c r="AF213" s="1688"/>
      <c r="AG213" s="1688"/>
      <c r="AH213" s="1688"/>
      <c r="AI213" s="1688"/>
      <c r="AJ213" s="1688"/>
      <c r="AK213" s="1688"/>
      <c r="AL213" s="1688"/>
      <c r="AM213" s="1688"/>
      <c r="AN213" s="1688"/>
      <c r="AO213" s="1688"/>
      <c r="AP213" s="1688"/>
      <c r="AQ213" s="1688"/>
      <c r="AR213" s="1688"/>
      <c r="AS213" s="1688"/>
      <c r="AT213" s="1688"/>
      <c r="AU213" s="1688"/>
      <c r="AV213" s="1688"/>
      <c r="AW213" s="1688"/>
      <c r="AX213" s="1688"/>
      <c r="AY213" s="1688"/>
      <c r="AZ213" s="1688"/>
      <c r="BA213" s="1688"/>
      <c r="BB213" s="1688"/>
      <c r="BC213" s="1688"/>
      <c r="BD213" s="1688"/>
      <c r="BE213" s="1688"/>
      <c r="BF213" s="1688"/>
      <c r="BG213" s="1688"/>
      <c r="BH213" s="1688"/>
      <c r="BI213" s="1688"/>
      <c r="BJ213" s="1688"/>
      <c r="BK213" s="1688"/>
      <c r="BL213" s="1688"/>
      <c r="BM213" s="1688"/>
      <c r="BN213" s="1688"/>
      <c r="BO213" s="1688"/>
      <c r="BP213" s="1688"/>
      <c r="BQ213" s="1688"/>
      <c r="BR213" s="1688"/>
      <c r="BS213" s="1688"/>
      <c r="BT213" s="1688"/>
      <c r="BU213" s="1688"/>
      <c r="BV213" s="1688"/>
      <c r="BW213" s="1688"/>
      <c r="BX213" s="1688"/>
      <c r="BY213" s="1688"/>
      <c r="BZ213" s="1688"/>
      <c r="CA213" s="1688"/>
      <c r="CB213" s="1688"/>
      <c r="CC213" s="1688"/>
      <c r="CD213" s="1688"/>
      <c r="CE213" s="1688"/>
      <c r="CF213" s="1688"/>
      <c r="CG213" s="1688"/>
      <c r="CH213" s="1688"/>
      <c r="CI213" s="1688"/>
      <c r="CJ213" s="1688"/>
      <c r="CK213" s="1688"/>
      <c r="CL213" s="1688"/>
      <c r="CM213" s="1688"/>
      <c r="CN213" s="1688"/>
      <c r="CO213" s="1688"/>
      <c r="CP213" s="1688"/>
      <c r="CQ213" s="1688"/>
      <c r="CR213" s="1688"/>
      <c r="CS213" s="1688"/>
      <c r="CT213" s="1688"/>
      <c r="CU213" s="1688"/>
      <c r="CV213" s="1688"/>
      <c r="CW213" s="1688"/>
      <c r="CX213" s="1688"/>
      <c r="CY213" s="1688"/>
      <c r="CZ213" s="1688"/>
      <c r="DA213" s="1688"/>
      <c r="DB213" s="1688"/>
      <c r="DC213" s="1688"/>
      <c r="DD213" s="1688"/>
      <c r="DE213" s="1688"/>
      <c r="DF213" s="1688"/>
      <c r="DG213" s="1688"/>
      <c r="DH213" s="1688"/>
      <c r="DI213" s="1688"/>
      <c r="DJ213" s="1688"/>
      <c r="DK213" s="1688"/>
      <c r="DL213" s="1688"/>
      <c r="DM213" s="1688"/>
      <c r="DN213" s="1688"/>
      <c r="DO213" s="1688"/>
      <c r="DP213" s="1688"/>
      <c r="DQ213" s="1688"/>
      <c r="DR213" s="1688"/>
      <c r="DS213" s="1688"/>
      <c r="DT213" s="1688"/>
      <c r="DU213" s="1688"/>
      <c r="DV213" s="1688"/>
      <c r="DW213" s="1688"/>
      <c r="DX213" s="1688"/>
      <c r="DY213" s="1688"/>
      <c r="DZ213" s="1688"/>
      <c r="EA213" s="1688"/>
      <c r="EB213" s="1688"/>
      <c r="EC213" s="1688"/>
      <c r="ED213" s="1688"/>
      <c r="EE213" s="1688"/>
      <c r="EF213" s="1688"/>
      <c r="EG213" s="1688"/>
      <c r="EH213" s="1688"/>
      <c r="EI213" s="1688"/>
      <c r="EJ213" s="1688"/>
      <c r="EK213" s="1688"/>
      <c r="EL213" s="1688"/>
      <c r="EM213" s="1688"/>
      <c r="EN213" s="1688"/>
      <c r="EO213" s="1688"/>
      <c r="EP213" s="1688"/>
      <c r="EQ213" s="1688"/>
      <c r="ER213" s="1688"/>
      <c r="ES213" s="1688"/>
      <c r="ET213" s="1688"/>
      <c r="EU213" s="1688"/>
      <c r="EV213" s="1688"/>
      <c r="EW213" s="1688"/>
      <c r="EX213" s="1688"/>
      <c r="EY213" s="1688"/>
      <c r="EZ213" s="1688"/>
      <c r="FA213" s="1688"/>
      <c r="FB213" s="1688"/>
      <c r="FC213" s="1688"/>
      <c r="FD213" s="1688"/>
      <c r="FE213" s="1688"/>
      <c r="FF213" s="1688"/>
      <c r="FG213" s="1688"/>
      <c r="FH213" s="1688"/>
      <c r="FI213" s="1688"/>
      <c r="FJ213" s="1688"/>
      <c r="FK213" s="1688"/>
      <c r="FL213" s="1688"/>
      <c r="FM213" s="1688"/>
      <c r="FN213" s="1688"/>
      <c r="FO213" s="1688"/>
      <c r="FP213" s="1688"/>
      <c r="FQ213" s="1688"/>
      <c r="FR213" s="1688"/>
      <c r="FS213" s="1688"/>
      <c r="FT213" s="1688"/>
      <c r="FU213" s="1688"/>
      <c r="FV213" s="1688"/>
      <c r="FW213" s="1688"/>
      <c r="FX213" s="1688"/>
      <c r="FY213" s="1688"/>
      <c r="FZ213" s="1688"/>
      <c r="GA213" s="1688"/>
      <c r="GB213" s="1688"/>
      <c r="GC213" s="1688"/>
      <c r="GD213" s="1688"/>
      <c r="GE213" s="1688"/>
      <c r="GF213" s="1688"/>
      <c r="GG213" s="1688"/>
      <c r="GH213" s="1688"/>
      <c r="GI213" s="1688"/>
      <c r="GJ213" s="1688"/>
      <c r="GK213" s="1688"/>
      <c r="GL213" s="1688"/>
      <c r="GM213" s="1688"/>
      <c r="GN213" s="1688"/>
      <c r="GO213" s="1688"/>
      <c r="GP213" s="1688"/>
      <c r="GQ213" s="1688"/>
      <c r="GR213" s="1688"/>
      <c r="GS213" s="1688"/>
      <c r="GT213" s="1688"/>
      <c r="GU213" s="1688"/>
      <c r="GV213" s="1688"/>
      <c r="GW213" s="1688"/>
      <c r="GX213" s="1688"/>
      <c r="GY213" s="1688"/>
      <c r="GZ213" s="1688"/>
      <c r="HA213" s="1688"/>
      <c r="HB213" s="1688"/>
      <c r="HC213" s="1688"/>
      <c r="HD213" s="1688"/>
      <c r="HE213" s="1688"/>
      <c r="HF213" s="1688"/>
      <c r="HG213" s="1688"/>
      <c r="HH213" s="1688"/>
      <c r="HI213" s="1688"/>
      <c r="HJ213" s="1688"/>
      <c r="HK213" s="1688"/>
      <c r="HL213" s="1688"/>
      <c r="HM213" s="1688"/>
      <c r="HN213" s="1688"/>
      <c r="HO213" s="1688"/>
      <c r="HP213" s="1688"/>
      <c r="HQ213" s="1688"/>
      <c r="HR213" s="1688"/>
      <c r="HS213" s="1688"/>
      <c r="HT213" s="1688"/>
      <c r="HU213" s="1688"/>
      <c r="HV213" s="1688"/>
      <c r="HW213" s="1688"/>
      <c r="HX213" s="1688"/>
      <c r="HY213" s="1688"/>
      <c r="HZ213" s="1688"/>
      <c r="IA213" s="1688"/>
      <c r="IB213" s="1688"/>
      <c r="IC213" s="1688"/>
      <c r="ID213" s="1688"/>
      <c r="IE213" s="1688"/>
      <c r="IF213" s="1688"/>
      <c r="IG213" s="1688"/>
      <c r="IH213" s="1688"/>
      <c r="II213" s="1688"/>
      <c r="IJ213" s="1688"/>
      <c r="IK213" s="1688"/>
      <c r="IL213" s="1688"/>
      <c r="IM213" s="1688"/>
      <c r="IN213" s="1688"/>
      <c r="IO213" s="1688"/>
      <c r="IP213" s="1688"/>
      <c r="IQ213" s="1688"/>
      <c r="IR213" s="1688"/>
      <c r="IS213" s="1688"/>
      <c r="IT213" s="1688"/>
      <c r="IU213" s="1688"/>
      <c r="IV213" s="1688"/>
      <c r="IW213" s="1688"/>
      <c r="IX213" s="1688"/>
      <c r="IY213" s="1688"/>
      <c r="IZ213" s="1688"/>
      <c r="JA213" s="1688"/>
      <c r="JB213" s="1688"/>
      <c r="JC213" s="1688"/>
      <c r="JD213" s="1688"/>
      <c r="JE213" s="1688"/>
      <c r="JF213" s="1688"/>
      <c r="JG213" s="1688"/>
      <c r="JH213" s="1688"/>
      <c r="JI213" s="1688"/>
      <c r="JJ213" s="1688"/>
      <c r="JK213" s="1688"/>
      <c r="JL213" s="1688"/>
      <c r="JM213" s="1688"/>
      <c r="JN213" s="1688"/>
      <c r="JO213" s="1688"/>
      <c r="JP213" s="1688"/>
      <c r="JQ213" s="1688"/>
      <c r="JR213" s="1688"/>
      <c r="JS213" s="1688"/>
      <c r="JT213" s="1688"/>
      <c r="JU213" s="1688"/>
      <c r="JV213" s="1688"/>
      <c r="JW213" s="1688"/>
      <c r="JX213" s="1688"/>
      <c r="JY213" s="1688"/>
      <c r="JZ213" s="1688"/>
      <c r="KA213" s="1688"/>
      <c r="KB213" s="1688"/>
      <c r="KC213" s="1688"/>
      <c r="KD213" s="1688"/>
      <c r="KE213" s="1688"/>
      <c r="KF213" s="1688"/>
      <c r="KG213" s="1688"/>
      <c r="KH213" s="1688"/>
      <c r="KI213" s="1688"/>
      <c r="KJ213" s="1688"/>
      <c r="KK213" s="1688"/>
      <c r="KL213" s="1688"/>
      <c r="KM213" s="1688"/>
      <c r="KN213" s="1688"/>
      <c r="KO213" s="1688"/>
      <c r="KP213" s="1688"/>
      <c r="KQ213" s="1688"/>
      <c r="KR213" s="1688"/>
      <c r="KS213" s="1688"/>
      <c r="KT213" s="1688"/>
      <c r="KU213" s="1688"/>
      <c r="KV213" s="1688"/>
      <c r="KW213" s="1688"/>
      <c r="KX213" s="1688"/>
      <c r="KY213" s="1688"/>
      <c r="KZ213" s="1688"/>
      <c r="LA213" s="1688"/>
      <c r="LB213" s="1688"/>
      <c r="LC213" s="1688"/>
      <c r="LD213" s="1688"/>
      <c r="LE213" s="1688"/>
      <c r="LF213" s="1688"/>
      <c r="LG213" s="1688"/>
      <c r="LH213" s="1688"/>
      <c r="LI213" s="1688"/>
      <c r="LJ213" s="1688"/>
      <c r="LK213" s="1688"/>
      <c r="LL213" s="1688"/>
      <c r="LM213" s="1688"/>
      <c r="LN213" s="1688"/>
      <c r="LO213" s="1688"/>
      <c r="LP213" s="1688"/>
      <c r="LQ213" s="1688"/>
      <c r="LR213" s="1688"/>
      <c r="LS213" s="1688"/>
      <c r="LT213" s="1688"/>
      <c r="LU213" s="1688"/>
      <c r="LV213" s="1688"/>
      <c r="LW213" s="1688"/>
      <c r="LX213" s="1688"/>
      <c r="LY213" s="1688"/>
      <c r="LZ213" s="1688"/>
      <c r="MA213" s="1688"/>
      <c r="MB213" s="1688"/>
      <c r="MC213" s="1688"/>
      <c r="MD213" s="1688"/>
      <c r="ME213" s="1688"/>
      <c r="MF213" s="1688"/>
      <c r="MG213" s="1688"/>
      <c r="MH213" s="1688"/>
      <c r="MI213" s="1688"/>
      <c r="MJ213" s="1688"/>
      <c r="MK213" s="1688"/>
      <c r="ML213" s="1688"/>
      <c r="MM213" s="1688"/>
      <c r="MN213" s="1688"/>
      <c r="MO213" s="1688"/>
      <c r="MP213" s="1688"/>
      <c r="MQ213" s="1688"/>
      <c r="MR213" s="1688"/>
      <c r="MS213" s="1688"/>
      <c r="MT213" s="1688"/>
      <c r="MU213" s="1688"/>
      <c r="MV213" s="1688"/>
      <c r="MW213" s="1688"/>
      <c r="MX213" s="1688"/>
      <c r="MY213" s="1688"/>
      <c r="MZ213" s="1688"/>
      <c r="NA213" s="1688"/>
      <c r="NB213" s="1688"/>
      <c r="NC213" s="1688"/>
      <c r="ND213" s="1688"/>
      <c r="NE213" s="1688"/>
      <c r="NF213" s="1688"/>
      <c r="NG213" s="1688"/>
      <c r="NH213" s="1688"/>
      <c r="NI213" s="1688"/>
      <c r="NJ213" s="1688"/>
      <c r="NK213" s="1688"/>
      <c r="NL213" s="1688"/>
      <c r="NM213" s="1688"/>
      <c r="NN213" s="1688"/>
      <c r="NO213" s="1688"/>
      <c r="NP213" s="1688"/>
      <c r="NQ213" s="1688"/>
      <c r="NR213" s="1688"/>
      <c r="NS213" s="1688"/>
      <c r="NT213" s="1688"/>
      <c r="NU213" s="1688"/>
      <c r="NV213" s="1688"/>
      <c r="NW213" s="1688"/>
      <c r="NX213" s="1688"/>
      <c r="NY213" s="1688"/>
      <c r="NZ213" s="1688"/>
      <c r="OA213" s="1688"/>
      <c r="OB213" s="1688"/>
      <c r="OC213" s="1688"/>
      <c r="OD213" s="1688"/>
      <c r="OE213" s="1688"/>
      <c r="OF213" s="1688"/>
      <c r="OG213" s="1688"/>
      <c r="OH213" s="1688"/>
      <c r="OI213" s="1688"/>
      <c r="OJ213" s="1688"/>
      <c r="OK213" s="1688"/>
      <c r="OL213" s="1688"/>
      <c r="OM213" s="1688"/>
      <c r="ON213" s="1688"/>
      <c r="OO213" s="1688"/>
      <c r="OP213" s="1688"/>
      <c r="OQ213" s="1688"/>
      <c r="OR213" s="1688"/>
      <c r="OS213" s="1688"/>
      <c r="OT213" s="1688"/>
      <c r="OU213" s="1688"/>
      <c r="OV213" s="1688"/>
      <c r="OW213" s="1688"/>
      <c r="OX213" s="1688"/>
      <c r="OY213" s="1688"/>
      <c r="OZ213" s="1688"/>
      <c r="PA213" s="1688"/>
      <c r="PB213" s="1688"/>
      <c r="PC213" s="1688"/>
      <c r="PD213" s="1688"/>
      <c r="PE213" s="1688"/>
      <c r="PF213" s="1688"/>
      <c r="PG213" s="1688"/>
      <c r="PH213" s="1688"/>
      <c r="PI213" s="1688"/>
      <c r="PJ213" s="1688"/>
      <c r="PK213" s="1688"/>
      <c r="PL213" s="1688"/>
      <c r="PM213" s="1688"/>
      <c r="PN213" s="1688"/>
      <c r="PO213" s="1688"/>
      <c r="PP213" s="1688"/>
      <c r="PQ213" s="1688"/>
      <c r="PR213" s="1688"/>
      <c r="PS213" s="1688"/>
      <c r="PT213" s="1688"/>
      <c r="PU213" s="1688"/>
      <c r="PV213" s="1688"/>
      <c r="PW213" s="1688"/>
      <c r="PX213" s="1688"/>
      <c r="PY213" s="1688"/>
      <c r="PZ213" s="1688"/>
      <c r="QA213" s="1688"/>
      <c r="QB213" s="1688"/>
      <c r="QC213" s="1688"/>
      <c r="QD213" s="1688"/>
      <c r="QE213" s="1688"/>
      <c r="QF213" s="1688"/>
      <c r="QG213" s="1688"/>
      <c r="QH213" s="1688"/>
      <c r="QI213" s="1688"/>
      <c r="QJ213" s="1688"/>
      <c r="QK213" s="1688"/>
      <c r="QL213" s="1688"/>
      <c r="QM213" s="1688"/>
      <c r="QN213" s="1688"/>
      <c r="QO213" s="1688"/>
      <c r="QP213" s="1688"/>
      <c r="QQ213" s="1688"/>
      <c r="QR213" s="1688"/>
      <c r="QS213" s="1688"/>
      <c r="QT213" s="1688"/>
      <c r="QU213" s="1688"/>
      <c r="QV213" s="1688"/>
      <c r="QW213" s="1688"/>
      <c r="QX213" s="1688"/>
      <c r="QY213" s="1688"/>
      <c r="QZ213" s="1688"/>
      <c r="RA213" s="1688"/>
      <c r="RB213" s="1688"/>
      <c r="RC213" s="1688"/>
      <c r="RD213" s="1688"/>
      <c r="RE213" s="1688"/>
      <c r="RF213" s="1688"/>
      <c r="RG213" s="1688"/>
      <c r="RH213" s="1688"/>
      <c r="RI213" s="1688"/>
      <c r="RJ213" s="1688"/>
      <c r="RK213" s="1688"/>
    </row>
    <row r="214" spans="1:479" s="1690" customFormat="1" ht="23.25" customHeight="1" outlineLevel="1">
      <c r="A214" s="465">
        <v>16</v>
      </c>
      <c r="B214" s="496" t="s">
        <v>1193</v>
      </c>
      <c r="C214" s="497" t="s">
        <v>462</v>
      </c>
      <c r="D214" s="498">
        <v>5</v>
      </c>
      <c r="E214" s="497">
        <v>45000</v>
      </c>
      <c r="F214" s="1686">
        <f t="shared" si="6"/>
        <v>225000</v>
      </c>
      <c r="G214" s="1687">
        <f>SUM(F214)</f>
        <v>225000</v>
      </c>
      <c r="H214" s="1492" t="s">
        <v>1194</v>
      </c>
      <c r="I214" s="1688"/>
      <c r="J214" s="1688"/>
      <c r="K214" s="1689"/>
      <c r="L214" s="1688"/>
      <c r="M214" s="1688"/>
      <c r="N214" s="1688"/>
      <c r="O214" s="1688"/>
      <c r="P214" s="1688"/>
      <c r="Q214" s="1688"/>
      <c r="R214" s="1688"/>
      <c r="S214" s="1688"/>
      <c r="T214" s="1688"/>
      <c r="U214" s="1688"/>
      <c r="V214" s="1688"/>
      <c r="W214" s="1688"/>
      <c r="X214" s="1688"/>
      <c r="Y214" s="1688"/>
      <c r="Z214" s="1688"/>
      <c r="AA214" s="1688"/>
      <c r="AB214" s="1688"/>
      <c r="AC214" s="1688"/>
      <c r="AD214" s="1688"/>
      <c r="AE214" s="1688"/>
      <c r="AF214" s="1688"/>
      <c r="AG214" s="1688"/>
      <c r="AH214" s="1688"/>
      <c r="AI214" s="1688"/>
      <c r="AJ214" s="1688"/>
      <c r="AK214" s="1688"/>
      <c r="AL214" s="1688"/>
      <c r="AM214" s="1688"/>
      <c r="AN214" s="1688"/>
      <c r="AO214" s="1688"/>
      <c r="AP214" s="1688"/>
      <c r="AQ214" s="1688"/>
      <c r="AR214" s="1688"/>
      <c r="AS214" s="1688"/>
      <c r="AT214" s="1688"/>
      <c r="AU214" s="1688"/>
      <c r="AV214" s="1688"/>
      <c r="AW214" s="1688"/>
      <c r="AX214" s="1688"/>
      <c r="AY214" s="1688"/>
      <c r="AZ214" s="1688"/>
      <c r="BA214" s="1688"/>
      <c r="BB214" s="1688"/>
      <c r="BC214" s="1688"/>
      <c r="BD214" s="1688"/>
      <c r="BE214" s="1688"/>
      <c r="BF214" s="1688"/>
      <c r="BG214" s="1688"/>
      <c r="BH214" s="1688"/>
      <c r="BI214" s="1688"/>
      <c r="BJ214" s="1688"/>
      <c r="BK214" s="1688"/>
      <c r="BL214" s="1688"/>
      <c r="BM214" s="1688"/>
      <c r="BN214" s="1688"/>
      <c r="BO214" s="1688"/>
      <c r="BP214" s="1688"/>
      <c r="BQ214" s="1688"/>
      <c r="BR214" s="1688"/>
      <c r="BS214" s="1688"/>
      <c r="BT214" s="1688"/>
      <c r="BU214" s="1688"/>
      <c r="BV214" s="1688"/>
      <c r="BW214" s="1688"/>
      <c r="BX214" s="1688"/>
      <c r="BY214" s="1688"/>
      <c r="BZ214" s="1688"/>
      <c r="CA214" s="1688"/>
      <c r="CB214" s="1688"/>
      <c r="CC214" s="1688"/>
      <c r="CD214" s="1688"/>
      <c r="CE214" s="1688"/>
      <c r="CF214" s="1688"/>
      <c r="CG214" s="1688"/>
      <c r="CH214" s="1688"/>
      <c r="CI214" s="1688"/>
      <c r="CJ214" s="1688"/>
      <c r="CK214" s="1688"/>
      <c r="CL214" s="1688"/>
      <c r="CM214" s="1688"/>
      <c r="CN214" s="1688"/>
      <c r="CO214" s="1688"/>
      <c r="CP214" s="1688"/>
      <c r="CQ214" s="1688"/>
      <c r="CR214" s="1688"/>
      <c r="CS214" s="1688"/>
      <c r="CT214" s="1688"/>
      <c r="CU214" s="1688"/>
      <c r="CV214" s="1688"/>
      <c r="CW214" s="1688"/>
      <c r="CX214" s="1688"/>
      <c r="CY214" s="1688"/>
      <c r="CZ214" s="1688"/>
      <c r="DA214" s="1688"/>
      <c r="DB214" s="1688"/>
      <c r="DC214" s="1688"/>
      <c r="DD214" s="1688"/>
      <c r="DE214" s="1688"/>
      <c r="DF214" s="1688"/>
      <c r="DG214" s="1688"/>
      <c r="DH214" s="1688"/>
      <c r="DI214" s="1688"/>
      <c r="DJ214" s="1688"/>
      <c r="DK214" s="1688"/>
      <c r="DL214" s="1688"/>
      <c r="DM214" s="1688"/>
      <c r="DN214" s="1688"/>
      <c r="DO214" s="1688"/>
      <c r="DP214" s="1688"/>
      <c r="DQ214" s="1688"/>
      <c r="DR214" s="1688"/>
      <c r="DS214" s="1688"/>
      <c r="DT214" s="1688"/>
      <c r="DU214" s="1688"/>
      <c r="DV214" s="1688"/>
      <c r="DW214" s="1688"/>
      <c r="DX214" s="1688"/>
      <c r="DY214" s="1688"/>
      <c r="DZ214" s="1688"/>
      <c r="EA214" s="1688"/>
      <c r="EB214" s="1688"/>
      <c r="EC214" s="1688"/>
      <c r="ED214" s="1688"/>
      <c r="EE214" s="1688"/>
      <c r="EF214" s="1688"/>
      <c r="EG214" s="1688"/>
      <c r="EH214" s="1688"/>
      <c r="EI214" s="1688"/>
      <c r="EJ214" s="1688"/>
      <c r="EK214" s="1688"/>
      <c r="EL214" s="1688"/>
      <c r="EM214" s="1688"/>
      <c r="EN214" s="1688"/>
      <c r="EO214" s="1688"/>
      <c r="EP214" s="1688"/>
      <c r="EQ214" s="1688"/>
      <c r="ER214" s="1688"/>
      <c r="ES214" s="1688"/>
      <c r="ET214" s="1688"/>
      <c r="EU214" s="1688"/>
      <c r="EV214" s="1688"/>
      <c r="EW214" s="1688"/>
      <c r="EX214" s="1688"/>
      <c r="EY214" s="1688"/>
      <c r="EZ214" s="1688"/>
      <c r="FA214" s="1688"/>
      <c r="FB214" s="1688"/>
      <c r="FC214" s="1688"/>
      <c r="FD214" s="1688"/>
      <c r="FE214" s="1688"/>
      <c r="FF214" s="1688"/>
      <c r="FG214" s="1688"/>
      <c r="FH214" s="1688"/>
      <c r="FI214" s="1688"/>
      <c r="FJ214" s="1688"/>
      <c r="FK214" s="1688"/>
      <c r="FL214" s="1688"/>
      <c r="FM214" s="1688"/>
      <c r="FN214" s="1688"/>
      <c r="FO214" s="1688"/>
      <c r="FP214" s="1688"/>
      <c r="FQ214" s="1688"/>
      <c r="FR214" s="1688"/>
      <c r="FS214" s="1688"/>
      <c r="FT214" s="1688"/>
      <c r="FU214" s="1688"/>
      <c r="FV214" s="1688"/>
      <c r="FW214" s="1688"/>
      <c r="FX214" s="1688"/>
      <c r="FY214" s="1688"/>
      <c r="FZ214" s="1688"/>
      <c r="GA214" s="1688"/>
      <c r="GB214" s="1688"/>
      <c r="GC214" s="1688"/>
      <c r="GD214" s="1688"/>
      <c r="GE214" s="1688"/>
      <c r="GF214" s="1688"/>
      <c r="GG214" s="1688"/>
      <c r="GH214" s="1688"/>
      <c r="GI214" s="1688"/>
      <c r="GJ214" s="1688"/>
      <c r="GK214" s="1688"/>
      <c r="GL214" s="1688"/>
      <c r="GM214" s="1688"/>
      <c r="GN214" s="1688"/>
      <c r="GO214" s="1688"/>
      <c r="GP214" s="1688"/>
      <c r="GQ214" s="1688"/>
      <c r="GR214" s="1688"/>
      <c r="GS214" s="1688"/>
      <c r="GT214" s="1688"/>
      <c r="GU214" s="1688"/>
      <c r="GV214" s="1688"/>
      <c r="GW214" s="1688"/>
      <c r="GX214" s="1688"/>
      <c r="GY214" s="1688"/>
      <c r="GZ214" s="1688"/>
      <c r="HA214" s="1688"/>
      <c r="HB214" s="1688"/>
      <c r="HC214" s="1688"/>
      <c r="HD214" s="1688"/>
      <c r="HE214" s="1688"/>
      <c r="HF214" s="1688"/>
      <c r="HG214" s="1688"/>
      <c r="HH214" s="1688"/>
      <c r="HI214" s="1688"/>
      <c r="HJ214" s="1688"/>
      <c r="HK214" s="1688"/>
      <c r="HL214" s="1688"/>
      <c r="HM214" s="1688"/>
      <c r="HN214" s="1688"/>
      <c r="HO214" s="1688"/>
      <c r="HP214" s="1688"/>
      <c r="HQ214" s="1688"/>
      <c r="HR214" s="1688"/>
      <c r="HS214" s="1688"/>
      <c r="HT214" s="1688"/>
      <c r="HU214" s="1688"/>
      <c r="HV214" s="1688"/>
      <c r="HW214" s="1688"/>
      <c r="HX214" s="1688"/>
      <c r="HY214" s="1688"/>
      <c r="HZ214" s="1688"/>
      <c r="IA214" s="1688"/>
      <c r="IB214" s="1688"/>
      <c r="IC214" s="1688"/>
      <c r="ID214" s="1688"/>
      <c r="IE214" s="1688"/>
      <c r="IF214" s="1688"/>
      <c r="IG214" s="1688"/>
      <c r="IH214" s="1688"/>
      <c r="II214" s="1688"/>
      <c r="IJ214" s="1688"/>
      <c r="IK214" s="1688"/>
      <c r="IL214" s="1688"/>
      <c r="IM214" s="1688"/>
      <c r="IN214" s="1688"/>
      <c r="IO214" s="1688"/>
      <c r="IP214" s="1688"/>
      <c r="IQ214" s="1688"/>
      <c r="IR214" s="1688"/>
      <c r="IS214" s="1688"/>
      <c r="IT214" s="1688"/>
      <c r="IU214" s="1688"/>
      <c r="IV214" s="1688"/>
      <c r="IW214" s="1688"/>
      <c r="IX214" s="1688"/>
      <c r="IY214" s="1688"/>
      <c r="IZ214" s="1688"/>
      <c r="JA214" s="1688"/>
      <c r="JB214" s="1688"/>
      <c r="JC214" s="1688"/>
      <c r="JD214" s="1688"/>
      <c r="JE214" s="1688"/>
      <c r="JF214" s="1688"/>
      <c r="JG214" s="1688"/>
      <c r="JH214" s="1688"/>
      <c r="JI214" s="1688"/>
      <c r="JJ214" s="1688"/>
      <c r="JK214" s="1688"/>
      <c r="JL214" s="1688"/>
      <c r="JM214" s="1688"/>
      <c r="JN214" s="1688"/>
      <c r="JO214" s="1688"/>
      <c r="JP214" s="1688"/>
      <c r="JQ214" s="1688"/>
      <c r="JR214" s="1688"/>
      <c r="JS214" s="1688"/>
      <c r="JT214" s="1688"/>
      <c r="JU214" s="1688"/>
      <c r="JV214" s="1688"/>
      <c r="JW214" s="1688"/>
      <c r="JX214" s="1688"/>
      <c r="JY214" s="1688"/>
      <c r="JZ214" s="1688"/>
      <c r="KA214" s="1688"/>
      <c r="KB214" s="1688"/>
      <c r="KC214" s="1688"/>
      <c r="KD214" s="1688"/>
      <c r="KE214" s="1688"/>
      <c r="KF214" s="1688"/>
      <c r="KG214" s="1688"/>
      <c r="KH214" s="1688"/>
      <c r="KI214" s="1688"/>
      <c r="KJ214" s="1688"/>
      <c r="KK214" s="1688"/>
      <c r="KL214" s="1688"/>
      <c r="KM214" s="1688"/>
      <c r="KN214" s="1688"/>
      <c r="KO214" s="1688"/>
      <c r="KP214" s="1688"/>
      <c r="KQ214" s="1688"/>
      <c r="KR214" s="1688"/>
      <c r="KS214" s="1688"/>
      <c r="KT214" s="1688"/>
      <c r="KU214" s="1688"/>
      <c r="KV214" s="1688"/>
      <c r="KW214" s="1688"/>
      <c r="KX214" s="1688"/>
      <c r="KY214" s="1688"/>
      <c r="KZ214" s="1688"/>
      <c r="LA214" s="1688"/>
      <c r="LB214" s="1688"/>
      <c r="LC214" s="1688"/>
      <c r="LD214" s="1688"/>
      <c r="LE214" s="1688"/>
      <c r="LF214" s="1688"/>
      <c r="LG214" s="1688"/>
      <c r="LH214" s="1688"/>
      <c r="LI214" s="1688"/>
      <c r="LJ214" s="1688"/>
      <c r="LK214" s="1688"/>
      <c r="LL214" s="1688"/>
      <c r="LM214" s="1688"/>
      <c r="LN214" s="1688"/>
      <c r="LO214" s="1688"/>
      <c r="LP214" s="1688"/>
      <c r="LQ214" s="1688"/>
      <c r="LR214" s="1688"/>
      <c r="LS214" s="1688"/>
      <c r="LT214" s="1688"/>
      <c r="LU214" s="1688"/>
      <c r="LV214" s="1688"/>
      <c r="LW214" s="1688"/>
      <c r="LX214" s="1688"/>
      <c r="LY214" s="1688"/>
      <c r="LZ214" s="1688"/>
      <c r="MA214" s="1688"/>
      <c r="MB214" s="1688"/>
      <c r="MC214" s="1688"/>
      <c r="MD214" s="1688"/>
      <c r="ME214" s="1688"/>
      <c r="MF214" s="1688"/>
      <c r="MG214" s="1688"/>
      <c r="MH214" s="1688"/>
      <c r="MI214" s="1688"/>
      <c r="MJ214" s="1688"/>
      <c r="MK214" s="1688"/>
      <c r="ML214" s="1688"/>
      <c r="MM214" s="1688"/>
      <c r="MN214" s="1688"/>
      <c r="MO214" s="1688"/>
      <c r="MP214" s="1688"/>
      <c r="MQ214" s="1688"/>
      <c r="MR214" s="1688"/>
      <c r="MS214" s="1688"/>
      <c r="MT214" s="1688"/>
      <c r="MU214" s="1688"/>
      <c r="MV214" s="1688"/>
      <c r="MW214" s="1688"/>
      <c r="MX214" s="1688"/>
      <c r="MY214" s="1688"/>
      <c r="MZ214" s="1688"/>
      <c r="NA214" s="1688"/>
      <c r="NB214" s="1688"/>
      <c r="NC214" s="1688"/>
      <c r="ND214" s="1688"/>
      <c r="NE214" s="1688"/>
      <c r="NF214" s="1688"/>
      <c r="NG214" s="1688"/>
      <c r="NH214" s="1688"/>
      <c r="NI214" s="1688"/>
      <c r="NJ214" s="1688"/>
      <c r="NK214" s="1688"/>
      <c r="NL214" s="1688"/>
      <c r="NM214" s="1688"/>
      <c r="NN214" s="1688"/>
      <c r="NO214" s="1688"/>
      <c r="NP214" s="1688"/>
      <c r="NQ214" s="1688"/>
      <c r="NR214" s="1688"/>
      <c r="NS214" s="1688"/>
      <c r="NT214" s="1688"/>
      <c r="NU214" s="1688"/>
      <c r="NV214" s="1688"/>
      <c r="NW214" s="1688"/>
      <c r="NX214" s="1688"/>
      <c r="NY214" s="1688"/>
      <c r="NZ214" s="1688"/>
      <c r="OA214" s="1688"/>
      <c r="OB214" s="1688"/>
      <c r="OC214" s="1688"/>
      <c r="OD214" s="1688"/>
      <c r="OE214" s="1688"/>
      <c r="OF214" s="1688"/>
      <c r="OG214" s="1688"/>
      <c r="OH214" s="1688"/>
      <c r="OI214" s="1688"/>
      <c r="OJ214" s="1688"/>
      <c r="OK214" s="1688"/>
      <c r="OL214" s="1688"/>
      <c r="OM214" s="1688"/>
      <c r="ON214" s="1688"/>
      <c r="OO214" s="1688"/>
      <c r="OP214" s="1688"/>
      <c r="OQ214" s="1688"/>
      <c r="OR214" s="1688"/>
      <c r="OS214" s="1688"/>
      <c r="OT214" s="1688"/>
      <c r="OU214" s="1688"/>
      <c r="OV214" s="1688"/>
      <c r="OW214" s="1688"/>
      <c r="OX214" s="1688"/>
      <c r="OY214" s="1688"/>
      <c r="OZ214" s="1688"/>
      <c r="PA214" s="1688"/>
      <c r="PB214" s="1688"/>
      <c r="PC214" s="1688"/>
      <c r="PD214" s="1688"/>
      <c r="PE214" s="1688"/>
      <c r="PF214" s="1688"/>
      <c r="PG214" s="1688"/>
      <c r="PH214" s="1688"/>
      <c r="PI214" s="1688"/>
      <c r="PJ214" s="1688"/>
      <c r="PK214" s="1688"/>
      <c r="PL214" s="1688"/>
      <c r="PM214" s="1688"/>
      <c r="PN214" s="1688"/>
      <c r="PO214" s="1688"/>
      <c r="PP214" s="1688"/>
      <c r="PQ214" s="1688"/>
      <c r="PR214" s="1688"/>
      <c r="PS214" s="1688"/>
      <c r="PT214" s="1688"/>
      <c r="PU214" s="1688"/>
      <c r="PV214" s="1688"/>
      <c r="PW214" s="1688"/>
      <c r="PX214" s="1688"/>
      <c r="PY214" s="1688"/>
      <c r="PZ214" s="1688"/>
      <c r="QA214" s="1688"/>
      <c r="QB214" s="1688"/>
      <c r="QC214" s="1688"/>
      <c r="QD214" s="1688"/>
      <c r="QE214" s="1688"/>
      <c r="QF214" s="1688"/>
      <c r="QG214" s="1688"/>
      <c r="QH214" s="1688"/>
      <c r="QI214" s="1688"/>
      <c r="QJ214" s="1688"/>
      <c r="QK214" s="1688"/>
      <c r="QL214" s="1688"/>
      <c r="QM214" s="1688"/>
      <c r="QN214" s="1688"/>
      <c r="QO214" s="1688"/>
      <c r="QP214" s="1688"/>
      <c r="QQ214" s="1688"/>
      <c r="QR214" s="1688"/>
      <c r="QS214" s="1688"/>
      <c r="QT214" s="1688"/>
      <c r="QU214" s="1688"/>
      <c r="QV214" s="1688"/>
      <c r="QW214" s="1688"/>
      <c r="QX214" s="1688"/>
      <c r="QY214" s="1688"/>
      <c r="QZ214" s="1688"/>
      <c r="RA214" s="1688"/>
      <c r="RB214" s="1688"/>
      <c r="RC214" s="1688"/>
      <c r="RD214" s="1688"/>
      <c r="RE214" s="1688"/>
      <c r="RF214" s="1688"/>
      <c r="RG214" s="1688"/>
      <c r="RH214" s="1688"/>
      <c r="RI214" s="1688"/>
      <c r="RJ214" s="1688"/>
      <c r="RK214" s="1688"/>
    </row>
    <row r="215" spans="1:479" s="1690" customFormat="1" ht="23.25" customHeight="1" outlineLevel="1">
      <c r="A215" s="465">
        <v>17</v>
      </c>
      <c r="B215" s="496" t="s">
        <v>541</v>
      </c>
      <c r="C215" s="497" t="s">
        <v>470</v>
      </c>
      <c r="D215" s="498">
        <v>1</v>
      </c>
      <c r="E215" s="497">
        <v>6000000</v>
      </c>
      <c r="F215" s="1686">
        <f t="shared" si="6"/>
        <v>6000000</v>
      </c>
      <c r="G215" s="1687">
        <f>SUM(F215)</f>
        <v>6000000</v>
      </c>
      <c r="H215" s="1492" t="s">
        <v>1195</v>
      </c>
      <c r="I215" s="1688"/>
      <c r="J215" s="1688"/>
      <c r="K215" s="1689"/>
      <c r="L215" s="1688"/>
      <c r="M215" s="1688"/>
      <c r="N215" s="1688"/>
      <c r="O215" s="1688"/>
      <c r="P215" s="1688"/>
      <c r="Q215" s="1688"/>
      <c r="R215" s="1688"/>
      <c r="S215" s="1688"/>
      <c r="T215" s="1688"/>
      <c r="U215" s="1688"/>
      <c r="V215" s="1688"/>
      <c r="W215" s="1688"/>
      <c r="X215" s="1688"/>
      <c r="Y215" s="1688"/>
      <c r="Z215" s="1688"/>
      <c r="AA215" s="1688"/>
      <c r="AB215" s="1688"/>
      <c r="AC215" s="1688"/>
      <c r="AD215" s="1688"/>
      <c r="AE215" s="1688"/>
      <c r="AF215" s="1688"/>
      <c r="AG215" s="1688"/>
      <c r="AH215" s="1688"/>
      <c r="AI215" s="1688"/>
      <c r="AJ215" s="1688"/>
      <c r="AK215" s="1688"/>
      <c r="AL215" s="1688"/>
      <c r="AM215" s="1688"/>
      <c r="AN215" s="1688"/>
      <c r="AO215" s="1688"/>
      <c r="AP215" s="1688"/>
      <c r="AQ215" s="1688"/>
      <c r="AR215" s="1688"/>
      <c r="AS215" s="1688"/>
      <c r="AT215" s="1688"/>
      <c r="AU215" s="1688"/>
      <c r="AV215" s="1688"/>
      <c r="AW215" s="1688"/>
      <c r="AX215" s="1688"/>
      <c r="AY215" s="1688"/>
      <c r="AZ215" s="1688"/>
      <c r="BA215" s="1688"/>
      <c r="BB215" s="1688"/>
      <c r="BC215" s="1688"/>
      <c r="BD215" s="1688"/>
      <c r="BE215" s="1688"/>
      <c r="BF215" s="1688"/>
      <c r="BG215" s="1688"/>
      <c r="BH215" s="1688"/>
      <c r="BI215" s="1688"/>
      <c r="BJ215" s="1688"/>
      <c r="BK215" s="1688"/>
      <c r="BL215" s="1688"/>
      <c r="BM215" s="1688"/>
      <c r="BN215" s="1688"/>
      <c r="BO215" s="1688"/>
      <c r="BP215" s="1688"/>
      <c r="BQ215" s="1688"/>
      <c r="BR215" s="1688"/>
      <c r="BS215" s="1688"/>
      <c r="BT215" s="1688"/>
      <c r="BU215" s="1688"/>
      <c r="BV215" s="1688"/>
      <c r="BW215" s="1688"/>
      <c r="BX215" s="1688"/>
      <c r="BY215" s="1688"/>
      <c r="BZ215" s="1688"/>
      <c r="CA215" s="1688"/>
      <c r="CB215" s="1688"/>
      <c r="CC215" s="1688"/>
      <c r="CD215" s="1688"/>
      <c r="CE215" s="1688"/>
      <c r="CF215" s="1688"/>
      <c r="CG215" s="1688"/>
      <c r="CH215" s="1688"/>
      <c r="CI215" s="1688"/>
      <c r="CJ215" s="1688"/>
      <c r="CK215" s="1688"/>
      <c r="CL215" s="1688"/>
      <c r="CM215" s="1688"/>
      <c r="CN215" s="1688"/>
      <c r="CO215" s="1688"/>
      <c r="CP215" s="1688"/>
      <c r="CQ215" s="1688"/>
      <c r="CR215" s="1688"/>
      <c r="CS215" s="1688"/>
      <c r="CT215" s="1688"/>
      <c r="CU215" s="1688"/>
      <c r="CV215" s="1688"/>
      <c r="CW215" s="1688"/>
      <c r="CX215" s="1688"/>
      <c r="CY215" s="1688"/>
      <c r="CZ215" s="1688"/>
      <c r="DA215" s="1688"/>
      <c r="DB215" s="1688"/>
      <c r="DC215" s="1688"/>
      <c r="DD215" s="1688"/>
      <c r="DE215" s="1688"/>
      <c r="DF215" s="1688"/>
      <c r="DG215" s="1688"/>
      <c r="DH215" s="1688"/>
      <c r="DI215" s="1688"/>
      <c r="DJ215" s="1688"/>
      <c r="DK215" s="1688"/>
      <c r="DL215" s="1688"/>
      <c r="DM215" s="1688"/>
      <c r="DN215" s="1688"/>
      <c r="DO215" s="1688"/>
      <c r="DP215" s="1688"/>
      <c r="DQ215" s="1688"/>
      <c r="DR215" s="1688"/>
      <c r="DS215" s="1688"/>
      <c r="DT215" s="1688"/>
      <c r="DU215" s="1688"/>
      <c r="DV215" s="1688"/>
      <c r="DW215" s="1688"/>
      <c r="DX215" s="1688"/>
      <c r="DY215" s="1688"/>
      <c r="DZ215" s="1688"/>
      <c r="EA215" s="1688"/>
      <c r="EB215" s="1688"/>
      <c r="EC215" s="1688"/>
      <c r="ED215" s="1688"/>
      <c r="EE215" s="1688"/>
      <c r="EF215" s="1688"/>
      <c r="EG215" s="1688"/>
      <c r="EH215" s="1688"/>
      <c r="EI215" s="1688"/>
      <c r="EJ215" s="1688"/>
      <c r="EK215" s="1688"/>
      <c r="EL215" s="1688"/>
      <c r="EM215" s="1688"/>
      <c r="EN215" s="1688"/>
      <c r="EO215" s="1688"/>
      <c r="EP215" s="1688"/>
      <c r="EQ215" s="1688"/>
      <c r="ER215" s="1688"/>
      <c r="ES215" s="1688"/>
      <c r="ET215" s="1688"/>
      <c r="EU215" s="1688"/>
      <c r="EV215" s="1688"/>
      <c r="EW215" s="1688"/>
      <c r="EX215" s="1688"/>
      <c r="EY215" s="1688"/>
      <c r="EZ215" s="1688"/>
      <c r="FA215" s="1688"/>
      <c r="FB215" s="1688"/>
      <c r="FC215" s="1688"/>
      <c r="FD215" s="1688"/>
      <c r="FE215" s="1688"/>
      <c r="FF215" s="1688"/>
      <c r="FG215" s="1688"/>
      <c r="FH215" s="1688"/>
      <c r="FI215" s="1688"/>
      <c r="FJ215" s="1688"/>
      <c r="FK215" s="1688"/>
      <c r="FL215" s="1688"/>
      <c r="FM215" s="1688"/>
      <c r="FN215" s="1688"/>
      <c r="FO215" s="1688"/>
      <c r="FP215" s="1688"/>
      <c r="FQ215" s="1688"/>
      <c r="FR215" s="1688"/>
      <c r="FS215" s="1688"/>
      <c r="FT215" s="1688"/>
      <c r="FU215" s="1688"/>
      <c r="FV215" s="1688"/>
      <c r="FW215" s="1688"/>
      <c r="FX215" s="1688"/>
      <c r="FY215" s="1688"/>
      <c r="FZ215" s="1688"/>
      <c r="GA215" s="1688"/>
      <c r="GB215" s="1688"/>
      <c r="GC215" s="1688"/>
      <c r="GD215" s="1688"/>
      <c r="GE215" s="1688"/>
      <c r="GF215" s="1688"/>
      <c r="GG215" s="1688"/>
      <c r="GH215" s="1688"/>
      <c r="GI215" s="1688"/>
      <c r="GJ215" s="1688"/>
      <c r="GK215" s="1688"/>
      <c r="GL215" s="1688"/>
      <c r="GM215" s="1688"/>
      <c r="GN215" s="1688"/>
      <c r="GO215" s="1688"/>
      <c r="GP215" s="1688"/>
      <c r="GQ215" s="1688"/>
      <c r="GR215" s="1688"/>
      <c r="GS215" s="1688"/>
      <c r="GT215" s="1688"/>
      <c r="GU215" s="1688"/>
      <c r="GV215" s="1688"/>
      <c r="GW215" s="1688"/>
      <c r="GX215" s="1688"/>
      <c r="GY215" s="1688"/>
      <c r="GZ215" s="1688"/>
      <c r="HA215" s="1688"/>
      <c r="HB215" s="1688"/>
      <c r="HC215" s="1688"/>
      <c r="HD215" s="1688"/>
      <c r="HE215" s="1688"/>
      <c r="HF215" s="1688"/>
      <c r="HG215" s="1688"/>
      <c r="HH215" s="1688"/>
      <c r="HI215" s="1688"/>
      <c r="HJ215" s="1688"/>
      <c r="HK215" s="1688"/>
      <c r="HL215" s="1688"/>
      <c r="HM215" s="1688"/>
      <c r="HN215" s="1688"/>
      <c r="HO215" s="1688"/>
      <c r="HP215" s="1688"/>
      <c r="HQ215" s="1688"/>
      <c r="HR215" s="1688"/>
      <c r="HS215" s="1688"/>
      <c r="HT215" s="1688"/>
      <c r="HU215" s="1688"/>
      <c r="HV215" s="1688"/>
      <c r="HW215" s="1688"/>
      <c r="HX215" s="1688"/>
      <c r="HY215" s="1688"/>
      <c r="HZ215" s="1688"/>
      <c r="IA215" s="1688"/>
      <c r="IB215" s="1688"/>
      <c r="IC215" s="1688"/>
      <c r="ID215" s="1688"/>
      <c r="IE215" s="1688"/>
      <c r="IF215" s="1688"/>
      <c r="IG215" s="1688"/>
      <c r="IH215" s="1688"/>
      <c r="II215" s="1688"/>
      <c r="IJ215" s="1688"/>
      <c r="IK215" s="1688"/>
      <c r="IL215" s="1688"/>
      <c r="IM215" s="1688"/>
      <c r="IN215" s="1688"/>
      <c r="IO215" s="1688"/>
      <c r="IP215" s="1688"/>
      <c r="IQ215" s="1688"/>
      <c r="IR215" s="1688"/>
      <c r="IS215" s="1688"/>
      <c r="IT215" s="1688"/>
      <c r="IU215" s="1688"/>
      <c r="IV215" s="1688"/>
      <c r="IW215" s="1688"/>
      <c r="IX215" s="1688"/>
      <c r="IY215" s="1688"/>
      <c r="IZ215" s="1688"/>
      <c r="JA215" s="1688"/>
      <c r="JB215" s="1688"/>
      <c r="JC215" s="1688"/>
      <c r="JD215" s="1688"/>
      <c r="JE215" s="1688"/>
      <c r="JF215" s="1688"/>
      <c r="JG215" s="1688"/>
      <c r="JH215" s="1688"/>
      <c r="JI215" s="1688"/>
      <c r="JJ215" s="1688"/>
      <c r="JK215" s="1688"/>
      <c r="JL215" s="1688"/>
      <c r="JM215" s="1688"/>
      <c r="JN215" s="1688"/>
      <c r="JO215" s="1688"/>
      <c r="JP215" s="1688"/>
      <c r="JQ215" s="1688"/>
      <c r="JR215" s="1688"/>
      <c r="JS215" s="1688"/>
      <c r="JT215" s="1688"/>
      <c r="JU215" s="1688"/>
      <c r="JV215" s="1688"/>
      <c r="JW215" s="1688"/>
      <c r="JX215" s="1688"/>
      <c r="JY215" s="1688"/>
      <c r="JZ215" s="1688"/>
      <c r="KA215" s="1688"/>
      <c r="KB215" s="1688"/>
      <c r="KC215" s="1688"/>
      <c r="KD215" s="1688"/>
      <c r="KE215" s="1688"/>
      <c r="KF215" s="1688"/>
      <c r="KG215" s="1688"/>
      <c r="KH215" s="1688"/>
      <c r="KI215" s="1688"/>
      <c r="KJ215" s="1688"/>
      <c r="KK215" s="1688"/>
      <c r="KL215" s="1688"/>
      <c r="KM215" s="1688"/>
      <c r="KN215" s="1688"/>
      <c r="KO215" s="1688"/>
      <c r="KP215" s="1688"/>
      <c r="KQ215" s="1688"/>
      <c r="KR215" s="1688"/>
      <c r="KS215" s="1688"/>
      <c r="KT215" s="1688"/>
      <c r="KU215" s="1688"/>
      <c r="KV215" s="1688"/>
      <c r="KW215" s="1688"/>
      <c r="KX215" s="1688"/>
      <c r="KY215" s="1688"/>
      <c r="KZ215" s="1688"/>
      <c r="LA215" s="1688"/>
      <c r="LB215" s="1688"/>
      <c r="LC215" s="1688"/>
      <c r="LD215" s="1688"/>
      <c r="LE215" s="1688"/>
      <c r="LF215" s="1688"/>
      <c r="LG215" s="1688"/>
      <c r="LH215" s="1688"/>
      <c r="LI215" s="1688"/>
      <c r="LJ215" s="1688"/>
      <c r="LK215" s="1688"/>
      <c r="LL215" s="1688"/>
      <c r="LM215" s="1688"/>
      <c r="LN215" s="1688"/>
      <c r="LO215" s="1688"/>
      <c r="LP215" s="1688"/>
      <c r="LQ215" s="1688"/>
      <c r="LR215" s="1688"/>
      <c r="LS215" s="1688"/>
      <c r="LT215" s="1688"/>
      <c r="LU215" s="1688"/>
      <c r="LV215" s="1688"/>
      <c r="LW215" s="1688"/>
      <c r="LX215" s="1688"/>
      <c r="LY215" s="1688"/>
      <c r="LZ215" s="1688"/>
      <c r="MA215" s="1688"/>
      <c r="MB215" s="1688"/>
      <c r="MC215" s="1688"/>
      <c r="MD215" s="1688"/>
      <c r="ME215" s="1688"/>
      <c r="MF215" s="1688"/>
      <c r="MG215" s="1688"/>
      <c r="MH215" s="1688"/>
      <c r="MI215" s="1688"/>
      <c r="MJ215" s="1688"/>
      <c r="MK215" s="1688"/>
      <c r="ML215" s="1688"/>
      <c r="MM215" s="1688"/>
      <c r="MN215" s="1688"/>
      <c r="MO215" s="1688"/>
      <c r="MP215" s="1688"/>
      <c r="MQ215" s="1688"/>
      <c r="MR215" s="1688"/>
      <c r="MS215" s="1688"/>
      <c r="MT215" s="1688"/>
      <c r="MU215" s="1688"/>
      <c r="MV215" s="1688"/>
      <c r="MW215" s="1688"/>
      <c r="MX215" s="1688"/>
      <c r="MY215" s="1688"/>
      <c r="MZ215" s="1688"/>
      <c r="NA215" s="1688"/>
      <c r="NB215" s="1688"/>
      <c r="NC215" s="1688"/>
      <c r="ND215" s="1688"/>
      <c r="NE215" s="1688"/>
      <c r="NF215" s="1688"/>
      <c r="NG215" s="1688"/>
      <c r="NH215" s="1688"/>
      <c r="NI215" s="1688"/>
      <c r="NJ215" s="1688"/>
      <c r="NK215" s="1688"/>
      <c r="NL215" s="1688"/>
      <c r="NM215" s="1688"/>
      <c r="NN215" s="1688"/>
      <c r="NO215" s="1688"/>
      <c r="NP215" s="1688"/>
      <c r="NQ215" s="1688"/>
      <c r="NR215" s="1688"/>
      <c r="NS215" s="1688"/>
      <c r="NT215" s="1688"/>
      <c r="NU215" s="1688"/>
      <c r="NV215" s="1688"/>
      <c r="NW215" s="1688"/>
      <c r="NX215" s="1688"/>
      <c r="NY215" s="1688"/>
      <c r="NZ215" s="1688"/>
      <c r="OA215" s="1688"/>
      <c r="OB215" s="1688"/>
      <c r="OC215" s="1688"/>
      <c r="OD215" s="1688"/>
      <c r="OE215" s="1688"/>
      <c r="OF215" s="1688"/>
      <c r="OG215" s="1688"/>
      <c r="OH215" s="1688"/>
      <c r="OI215" s="1688"/>
      <c r="OJ215" s="1688"/>
      <c r="OK215" s="1688"/>
      <c r="OL215" s="1688"/>
      <c r="OM215" s="1688"/>
      <c r="ON215" s="1688"/>
      <c r="OO215" s="1688"/>
      <c r="OP215" s="1688"/>
      <c r="OQ215" s="1688"/>
      <c r="OR215" s="1688"/>
      <c r="OS215" s="1688"/>
      <c r="OT215" s="1688"/>
      <c r="OU215" s="1688"/>
      <c r="OV215" s="1688"/>
      <c r="OW215" s="1688"/>
      <c r="OX215" s="1688"/>
      <c r="OY215" s="1688"/>
      <c r="OZ215" s="1688"/>
      <c r="PA215" s="1688"/>
      <c r="PB215" s="1688"/>
      <c r="PC215" s="1688"/>
      <c r="PD215" s="1688"/>
      <c r="PE215" s="1688"/>
      <c r="PF215" s="1688"/>
      <c r="PG215" s="1688"/>
      <c r="PH215" s="1688"/>
      <c r="PI215" s="1688"/>
      <c r="PJ215" s="1688"/>
      <c r="PK215" s="1688"/>
      <c r="PL215" s="1688"/>
      <c r="PM215" s="1688"/>
      <c r="PN215" s="1688"/>
      <c r="PO215" s="1688"/>
      <c r="PP215" s="1688"/>
      <c r="PQ215" s="1688"/>
      <c r="PR215" s="1688"/>
      <c r="PS215" s="1688"/>
      <c r="PT215" s="1688"/>
      <c r="PU215" s="1688"/>
      <c r="PV215" s="1688"/>
      <c r="PW215" s="1688"/>
      <c r="PX215" s="1688"/>
      <c r="PY215" s="1688"/>
      <c r="PZ215" s="1688"/>
      <c r="QA215" s="1688"/>
      <c r="QB215" s="1688"/>
      <c r="QC215" s="1688"/>
      <c r="QD215" s="1688"/>
      <c r="QE215" s="1688"/>
      <c r="QF215" s="1688"/>
      <c r="QG215" s="1688"/>
      <c r="QH215" s="1688"/>
      <c r="QI215" s="1688"/>
      <c r="QJ215" s="1688"/>
      <c r="QK215" s="1688"/>
      <c r="QL215" s="1688"/>
      <c r="QM215" s="1688"/>
      <c r="QN215" s="1688"/>
      <c r="QO215" s="1688"/>
      <c r="QP215" s="1688"/>
      <c r="QQ215" s="1688"/>
      <c r="QR215" s="1688"/>
      <c r="QS215" s="1688"/>
      <c r="QT215" s="1688"/>
      <c r="QU215" s="1688"/>
      <c r="QV215" s="1688"/>
      <c r="QW215" s="1688"/>
      <c r="QX215" s="1688"/>
      <c r="QY215" s="1688"/>
      <c r="QZ215" s="1688"/>
      <c r="RA215" s="1688"/>
      <c r="RB215" s="1688"/>
      <c r="RC215" s="1688"/>
      <c r="RD215" s="1688"/>
      <c r="RE215" s="1688"/>
      <c r="RF215" s="1688"/>
      <c r="RG215" s="1688"/>
      <c r="RH215" s="1688"/>
      <c r="RI215" s="1688"/>
      <c r="RJ215" s="1688"/>
      <c r="RK215" s="1688"/>
    </row>
    <row r="216" spans="1:479" s="1690" customFormat="1" ht="23.25" customHeight="1" outlineLevel="1">
      <c r="A216" s="465">
        <v>18</v>
      </c>
      <c r="B216" s="550" t="s">
        <v>643</v>
      </c>
      <c r="C216" s="551" t="s">
        <v>495</v>
      </c>
      <c r="D216" s="552">
        <v>1</v>
      </c>
      <c r="E216" s="551">
        <v>210000</v>
      </c>
      <c r="F216" s="1466">
        <f t="shared" si="6"/>
        <v>210000</v>
      </c>
      <c r="G216" s="1783">
        <f>SUM(F216:F219)</f>
        <v>960000</v>
      </c>
      <c r="H216" s="1786" t="s">
        <v>1196</v>
      </c>
      <c r="I216" s="1688"/>
      <c r="J216" s="1688"/>
      <c r="K216" s="1689"/>
      <c r="L216" s="1688"/>
      <c r="M216" s="1688"/>
      <c r="N216" s="1688"/>
      <c r="O216" s="1688"/>
      <c r="P216" s="1688"/>
      <c r="Q216" s="1688"/>
      <c r="R216" s="1688"/>
      <c r="S216" s="1688"/>
      <c r="T216" s="1688"/>
      <c r="U216" s="1688"/>
      <c r="V216" s="1688"/>
      <c r="W216" s="1688"/>
      <c r="X216" s="1688"/>
      <c r="Y216" s="1688"/>
      <c r="Z216" s="1688"/>
      <c r="AA216" s="1688"/>
      <c r="AB216" s="1688"/>
      <c r="AC216" s="1688"/>
      <c r="AD216" s="1688"/>
      <c r="AE216" s="1688"/>
      <c r="AF216" s="1688"/>
      <c r="AG216" s="1688"/>
      <c r="AH216" s="1688"/>
      <c r="AI216" s="1688"/>
      <c r="AJ216" s="1688"/>
      <c r="AK216" s="1688"/>
      <c r="AL216" s="1688"/>
      <c r="AM216" s="1688"/>
      <c r="AN216" s="1688"/>
      <c r="AO216" s="1688"/>
      <c r="AP216" s="1688"/>
      <c r="AQ216" s="1688"/>
      <c r="AR216" s="1688"/>
      <c r="AS216" s="1688"/>
      <c r="AT216" s="1688"/>
      <c r="AU216" s="1688"/>
      <c r="AV216" s="1688"/>
      <c r="AW216" s="1688"/>
      <c r="AX216" s="1688"/>
      <c r="AY216" s="1688"/>
      <c r="AZ216" s="1688"/>
      <c r="BA216" s="1688"/>
      <c r="BB216" s="1688"/>
      <c r="BC216" s="1688"/>
      <c r="BD216" s="1688"/>
      <c r="BE216" s="1688"/>
      <c r="BF216" s="1688"/>
      <c r="BG216" s="1688"/>
      <c r="BH216" s="1688"/>
      <c r="BI216" s="1688"/>
      <c r="BJ216" s="1688"/>
      <c r="BK216" s="1688"/>
      <c r="BL216" s="1688"/>
      <c r="BM216" s="1688"/>
      <c r="BN216" s="1688"/>
      <c r="BO216" s="1688"/>
      <c r="BP216" s="1688"/>
      <c r="BQ216" s="1688"/>
      <c r="BR216" s="1688"/>
      <c r="BS216" s="1688"/>
      <c r="BT216" s="1688"/>
      <c r="BU216" s="1688"/>
      <c r="BV216" s="1688"/>
      <c r="BW216" s="1688"/>
      <c r="BX216" s="1688"/>
      <c r="BY216" s="1688"/>
      <c r="BZ216" s="1688"/>
      <c r="CA216" s="1688"/>
      <c r="CB216" s="1688"/>
      <c r="CC216" s="1688"/>
      <c r="CD216" s="1688"/>
      <c r="CE216" s="1688"/>
      <c r="CF216" s="1688"/>
      <c r="CG216" s="1688"/>
      <c r="CH216" s="1688"/>
      <c r="CI216" s="1688"/>
      <c r="CJ216" s="1688"/>
      <c r="CK216" s="1688"/>
      <c r="CL216" s="1688"/>
      <c r="CM216" s="1688"/>
      <c r="CN216" s="1688"/>
      <c r="CO216" s="1688"/>
      <c r="CP216" s="1688"/>
      <c r="CQ216" s="1688"/>
      <c r="CR216" s="1688"/>
      <c r="CS216" s="1688"/>
      <c r="CT216" s="1688"/>
      <c r="CU216" s="1688"/>
      <c r="CV216" s="1688"/>
      <c r="CW216" s="1688"/>
      <c r="CX216" s="1688"/>
      <c r="CY216" s="1688"/>
      <c r="CZ216" s="1688"/>
      <c r="DA216" s="1688"/>
      <c r="DB216" s="1688"/>
      <c r="DC216" s="1688"/>
      <c r="DD216" s="1688"/>
      <c r="DE216" s="1688"/>
      <c r="DF216" s="1688"/>
      <c r="DG216" s="1688"/>
      <c r="DH216" s="1688"/>
      <c r="DI216" s="1688"/>
      <c r="DJ216" s="1688"/>
      <c r="DK216" s="1688"/>
      <c r="DL216" s="1688"/>
      <c r="DM216" s="1688"/>
      <c r="DN216" s="1688"/>
      <c r="DO216" s="1688"/>
      <c r="DP216" s="1688"/>
      <c r="DQ216" s="1688"/>
      <c r="DR216" s="1688"/>
      <c r="DS216" s="1688"/>
      <c r="DT216" s="1688"/>
      <c r="DU216" s="1688"/>
      <c r="DV216" s="1688"/>
      <c r="DW216" s="1688"/>
      <c r="DX216" s="1688"/>
      <c r="DY216" s="1688"/>
      <c r="DZ216" s="1688"/>
      <c r="EA216" s="1688"/>
      <c r="EB216" s="1688"/>
      <c r="EC216" s="1688"/>
      <c r="ED216" s="1688"/>
      <c r="EE216" s="1688"/>
      <c r="EF216" s="1688"/>
      <c r="EG216" s="1688"/>
      <c r="EH216" s="1688"/>
      <c r="EI216" s="1688"/>
      <c r="EJ216" s="1688"/>
      <c r="EK216" s="1688"/>
      <c r="EL216" s="1688"/>
      <c r="EM216" s="1688"/>
      <c r="EN216" s="1688"/>
      <c r="EO216" s="1688"/>
      <c r="EP216" s="1688"/>
      <c r="EQ216" s="1688"/>
      <c r="ER216" s="1688"/>
      <c r="ES216" s="1688"/>
      <c r="ET216" s="1688"/>
      <c r="EU216" s="1688"/>
      <c r="EV216" s="1688"/>
      <c r="EW216" s="1688"/>
      <c r="EX216" s="1688"/>
      <c r="EY216" s="1688"/>
      <c r="EZ216" s="1688"/>
      <c r="FA216" s="1688"/>
      <c r="FB216" s="1688"/>
      <c r="FC216" s="1688"/>
      <c r="FD216" s="1688"/>
      <c r="FE216" s="1688"/>
      <c r="FF216" s="1688"/>
      <c r="FG216" s="1688"/>
      <c r="FH216" s="1688"/>
      <c r="FI216" s="1688"/>
      <c r="FJ216" s="1688"/>
      <c r="FK216" s="1688"/>
      <c r="FL216" s="1688"/>
      <c r="FM216" s="1688"/>
      <c r="FN216" s="1688"/>
      <c r="FO216" s="1688"/>
      <c r="FP216" s="1688"/>
      <c r="FQ216" s="1688"/>
      <c r="FR216" s="1688"/>
      <c r="FS216" s="1688"/>
      <c r="FT216" s="1688"/>
      <c r="FU216" s="1688"/>
      <c r="FV216" s="1688"/>
      <c r="FW216" s="1688"/>
      <c r="FX216" s="1688"/>
      <c r="FY216" s="1688"/>
      <c r="FZ216" s="1688"/>
      <c r="GA216" s="1688"/>
      <c r="GB216" s="1688"/>
      <c r="GC216" s="1688"/>
      <c r="GD216" s="1688"/>
      <c r="GE216" s="1688"/>
      <c r="GF216" s="1688"/>
      <c r="GG216" s="1688"/>
      <c r="GH216" s="1688"/>
      <c r="GI216" s="1688"/>
      <c r="GJ216" s="1688"/>
      <c r="GK216" s="1688"/>
      <c r="GL216" s="1688"/>
      <c r="GM216" s="1688"/>
      <c r="GN216" s="1688"/>
      <c r="GO216" s="1688"/>
      <c r="GP216" s="1688"/>
      <c r="GQ216" s="1688"/>
      <c r="GR216" s="1688"/>
      <c r="GS216" s="1688"/>
      <c r="GT216" s="1688"/>
      <c r="GU216" s="1688"/>
      <c r="GV216" s="1688"/>
      <c r="GW216" s="1688"/>
      <c r="GX216" s="1688"/>
      <c r="GY216" s="1688"/>
      <c r="GZ216" s="1688"/>
      <c r="HA216" s="1688"/>
      <c r="HB216" s="1688"/>
      <c r="HC216" s="1688"/>
      <c r="HD216" s="1688"/>
      <c r="HE216" s="1688"/>
      <c r="HF216" s="1688"/>
      <c r="HG216" s="1688"/>
      <c r="HH216" s="1688"/>
      <c r="HI216" s="1688"/>
      <c r="HJ216" s="1688"/>
      <c r="HK216" s="1688"/>
      <c r="HL216" s="1688"/>
      <c r="HM216" s="1688"/>
      <c r="HN216" s="1688"/>
      <c r="HO216" s="1688"/>
      <c r="HP216" s="1688"/>
      <c r="HQ216" s="1688"/>
      <c r="HR216" s="1688"/>
      <c r="HS216" s="1688"/>
      <c r="HT216" s="1688"/>
      <c r="HU216" s="1688"/>
      <c r="HV216" s="1688"/>
      <c r="HW216" s="1688"/>
      <c r="HX216" s="1688"/>
      <c r="HY216" s="1688"/>
      <c r="HZ216" s="1688"/>
      <c r="IA216" s="1688"/>
      <c r="IB216" s="1688"/>
      <c r="IC216" s="1688"/>
      <c r="ID216" s="1688"/>
      <c r="IE216" s="1688"/>
      <c r="IF216" s="1688"/>
      <c r="IG216" s="1688"/>
      <c r="IH216" s="1688"/>
      <c r="II216" s="1688"/>
      <c r="IJ216" s="1688"/>
      <c r="IK216" s="1688"/>
      <c r="IL216" s="1688"/>
      <c r="IM216" s="1688"/>
      <c r="IN216" s="1688"/>
      <c r="IO216" s="1688"/>
      <c r="IP216" s="1688"/>
      <c r="IQ216" s="1688"/>
      <c r="IR216" s="1688"/>
      <c r="IS216" s="1688"/>
      <c r="IT216" s="1688"/>
      <c r="IU216" s="1688"/>
      <c r="IV216" s="1688"/>
      <c r="IW216" s="1688"/>
      <c r="IX216" s="1688"/>
      <c r="IY216" s="1688"/>
      <c r="IZ216" s="1688"/>
      <c r="JA216" s="1688"/>
      <c r="JB216" s="1688"/>
      <c r="JC216" s="1688"/>
      <c r="JD216" s="1688"/>
      <c r="JE216" s="1688"/>
      <c r="JF216" s="1688"/>
      <c r="JG216" s="1688"/>
      <c r="JH216" s="1688"/>
      <c r="JI216" s="1688"/>
      <c r="JJ216" s="1688"/>
      <c r="JK216" s="1688"/>
      <c r="JL216" s="1688"/>
      <c r="JM216" s="1688"/>
      <c r="JN216" s="1688"/>
      <c r="JO216" s="1688"/>
      <c r="JP216" s="1688"/>
      <c r="JQ216" s="1688"/>
      <c r="JR216" s="1688"/>
      <c r="JS216" s="1688"/>
      <c r="JT216" s="1688"/>
      <c r="JU216" s="1688"/>
      <c r="JV216" s="1688"/>
      <c r="JW216" s="1688"/>
      <c r="JX216" s="1688"/>
      <c r="JY216" s="1688"/>
      <c r="JZ216" s="1688"/>
      <c r="KA216" s="1688"/>
      <c r="KB216" s="1688"/>
      <c r="KC216" s="1688"/>
      <c r="KD216" s="1688"/>
      <c r="KE216" s="1688"/>
      <c r="KF216" s="1688"/>
      <c r="KG216" s="1688"/>
      <c r="KH216" s="1688"/>
      <c r="KI216" s="1688"/>
      <c r="KJ216" s="1688"/>
      <c r="KK216" s="1688"/>
      <c r="KL216" s="1688"/>
      <c r="KM216" s="1688"/>
      <c r="KN216" s="1688"/>
      <c r="KO216" s="1688"/>
      <c r="KP216" s="1688"/>
      <c r="KQ216" s="1688"/>
      <c r="KR216" s="1688"/>
      <c r="KS216" s="1688"/>
      <c r="KT216" s="1688"/>
      <c r="KU216" s="1688"/>
      <c r="KV216" s="1688"/>
      <c r="KW216" s="1688"/>
      <c r="KX216" s="1688"/>
      <c r="KY216" s="1688"/>
      <c r="KZ216" s="1688"/>
      <c r="LA216" s="1688"/>
      <c r="LB216" s="1688"/>
      <c r="LC216" s="1688"/>
      <c r="LD216" s="1688"/>
      <c r="LE216" s="1688"/>
      <c r="LF216" s="1688"/>
      <c r="LG216" s="1688"/>
      <c r="LH216" s="1688"/>
      <c r="LI216" s="1688"/>
      <c r="LJ216" s="1688"/>
      <c r="LK216" s="1688"/>
      <c r="LL216" s="1688"/>
      <c r="LM216" s="1688"/>
      <c r="LN216" s="1688"/>
      <c r="LO216" s="1688"/>
      <c r="LP216" s="1688"/>
      <c r="LQ216" s="1688"/>
      <c r="LR216" s="1688"/>
      <c r="LS216" s="1688"/>
      <c r="LT216" s="1688"/>
      <c r="LU216" s="1688"/>
      <c r="LV216" s="1688"/>
      <c r="LW216" s="1688"/>
      <c r="LX216" s="1688"/>
      <c r="LY216" s="1688"/>
      <c r="LZ216" s="1688"/>
      <c r="MA216" s="1688"/>
      <c r="MB216" s="1688"/>
      <c r="MC216" s="1688"/>
      <c r="MD216" s="1688"/>
      <c r="ME216" s="1688"/>
      <c r="MF216" s="1688"/>
      <c r="MG216" s="1688"/>
      <c r="MH216" s="1688"/>
      <c r="MI216" s="1688"/>
      <c r="MJ216" s="1688"/>
      <c r="MK216" s="1688"/>
      <c r="ML216" s="1688"/>
      <c r="MM216" s="1688"/>
      <c r="MN216" s="1688"/>
      <c r="MO216" s="1688"/>
      <c r="MP216" s="1688"/>
      <c r="MQ216" s="1688"/>
      <c r="MR216" s="1688"/>
      <c r="MS216" s="1688"/>
      <c r="MT216" s="1688"/>
      <c r="MU216" s="1688"/>
      <c r="MV216" s="1688"/>
      <c r="MW216" s="1688"/>
      <c r="MX216" s="1688"/>
      <c r="MY216" s="1688"/>
      <c r="MZ216" s="1688"/>
      <c r="NA216" s="1688"/>
      <c r="NB216" s="1688"/>
      <c r="NC216" s="1688"/>
      <c r="ND216" s="1688"/>
      <c r="NE216" s="1688"/>
      <c r="NF216" s="1688"/>
      <c r="NG216" s="1688"/>
      <c r="NH216" s="1688"/>
      <c r="NI216" s="1688"/>
      <c r="NJ216" s="1688"/>
      <c r="NK216" s="1688"/>
      <c r="NL216" s="1688"/>
      <c r="NM216" s="1688"/>
      <c r="NN216" s="1688"/>
      <c r="NO216" s="1688"/>
      <c r="NP216" s="1688"/>
      <c r="NQ216" s="1688"/>
      <c r="NR216" s="1688"/>
      <c r="NS216" s="1688"/>
      <c r="NT216" s="1688"/>
      <c r="NU216" s="1688"/>
      <c r="NV216" s="1688"/>
      <c r="NW216" s="1688"/>
      <c r="NX216" s="1688"/>
      <c r="NY216" s="1688"/>
      <c r="NZ216" s="1688"/>
      <c r="OA216" s="1688"/>
      <c r="OB216" s="1688"/>
      <c r="OC216" s="1688"/>
      <c r="OD216" s="1688"/>
      <c r="OE216" s="1688"/>
      <c r="OF216" s="1688"/>
      <c r="OG216" s="1688"/>
      <c r="OH216" s="1688"/>
      <c r="OI216" s="1688"/>
      <c r="OJ216" s="1688"/>
      <c r="OK216" s="1688"/>
      <c r="OL216" s="1688"/>
      <c r="OM216" s="1688"/>
      <c r="ON216" s="1688"/>
      <c r="OO216" s="1688"/>
      <c r="OP216" s="1688"/>
      <c r="OQ216" s="1688"/>
      <c r="OR216" s="1688"/>
      <c r="OS216" s="1688"/>
      <c r="OT216" s="1688"/>
      <c r="OU216" s="1688"/>
      <c r="OV216" s="1688"/>
      <c r="OW216" s="1688"/>
      <c r="OX216" s="1688"/>
      <c r="OY216" s="1688"/>
      <c r="OZ216" s="1688"/>
      <c r="PA216" s="1688"/>
      <c r="PB216" s="1688"/>
      <c r="PC216" s="1688"/>
      <c r="PD216" s="1688"/>
      <c r="PE216" s="1688"/>
      <c r="PF216" s="1688"/>
      <c r="PG216" s="1688"/>
      <c r="PH216" s="1688"/>
      <c r="PI216" s="1688"/>
      <c r="PJ216" s="1688"/>
      <c r="PK216" s="1688"/>
      <c r="PL216" s="1688"/>
      <c r="PM216" s="1688"/>
      <c r="PN216" s="1688"/>
      <c r="PO216" s="1688"/>
      <c r="PP216" s="1688"/>
      <c r="PQ216" s="1688"/>
      <c r="PR216" s="1688"/>
      <c r="PS216" s="1688"/>
      <c r="PT216" s="1688"/>
      <c r="PU216" s="1688"/>
      <c r="PV216" s="1688"/>
      <c r="PW216" s="1688"/>
      <c r="PX216" s="1688"/>
      <c r="PY216" s="1688"/>
      <c r="PZ216" s="1688"/>
      <c r="QA216" s="1688"/>
      <c r="QB216" s="1688"/>
      <c r="QC216" s="1688"/>
      <c r="QD216" s="1688"/>
      <c r="QE216" s="1688"/>
      <c r="QF216" s="1688"/>
      <c r="QG216" s="1688"/>
      <c r="QH216" s="1688"/>
      <c r="QI216" s="1688"/>
      <c r="QJ216" s="1688"/>
      <c r="QK216" s="1688"/>
      <c r="QL216" s="1688"/>
      <c r="QM216" s="1688"/>
      <c r="QN216" s="1688"/>
      <c r="QO216" s="1688"/>
      <c r="QP216" s="1688"/>
      <c r="QQ216" s="1688"/>
      <c r="QR216" s="1688"/>
      <c r="QS216" s="1688"/>
      <c r="QT216" s="1688"/>
      <c r="QU216" s="1688"/>
      <c r="QV216" s="1688"/>
      <c r="QW216" s="1688"/>
      <c r="QX216" s="1688"/>
      <c r="QY216" s="1688"/>
      <c r="QZ216" s="1688"/>
      <c r="RA216" s="1688"/>
      <c r="RB216" s="1688"/>
      <c r="RC216" s="1688"/>
      <c r="RD216" s="1688"/>
      <c r="RE216" s="1688"/>
      <c r="RF216" s="1688"/>
      <c r="RG216" s="1688"/>
      <c r="RH216" s="1688"/>
      <c r="RI216" s="1688"/>
      <c r="RJ216" s="1688"/>
      <c r="RK216" s="1688"/>
    </row>
    <row r="217" spans="1:479" s="1690" customFormat="1" ht="23.25" customHeight="1" outlineLevel="1">
      <c r="A217" s="465">
        <v>19</v>
      </c>
      <c r="B217" s="489" t="s">
        <v>1197</v>
      </c>
      <c r="C217" s="487" t="s">
        <v>485</v>
      </c>
      <c r="D217" s="468">
        <v>1</v>
      </c>
      <c r="E217" s="487">
        <v>450000</v>
      </c>
      <c r="F217" s="1484">
        <f t="shared" si="6"/>
        <v>450000</v>
      </c>
      <c r="G217" s="1784"/>
      <c r="H217" s="1787"/>
      <c r="I217" s="1688"/>
      <c r="J217" s="1688"/>
      <c r="K217" s="1689"/>
      <c r="L217" s="1688"/>
      <c r="M217" s="1688"/>
      <c r="N217" s="1688"/>
      <c r="O217" s="1688"/>
      <c r="P217" s="1688"/>
      <c r="Q217" s="1688"/>
      <c r="R217" s="1688"/>
      <c r="S217" s="1688"/>
      <c r="T217" s="1688"/>
      <c r="U217" s="1688"/>
      <c r="V217" s="1688"/>
      <c r="W217" s="1688"/>
      <c r="X217" s="1688"/>
      <c r="Y217" s="1688"/>
      <c r="Z217" s="1688"/>
      <c r="AA217" s="1688"/>
      <c r="AB217" s="1688"/>
      <c r="AC217" s="1688"/>
      <c r="AD217" s="1688"/>
      <c r="AE217" s="1688"/>
      <c r="AF217" s="1688"/>
      <c r="AG217" s="1688"/>
      <c r="AH217" s="1688"/>
      <c r="AI217" s="1688"/>
      <c r="AJ217" s="1688"/>
      <c r="AK217" s="1688"/>
      <c r="AL217" s="1688"/>
      <c r="AM217" s="1688"/>
      <c r="AN217" s="1688"/>
      <c r="AO217" s="1688"/>
      <c r="AP217" s="1688"/>
      <c r="AQ217" s="1688"/>
      <c r="AR217" s="1688"/>
      <c r="AS217" s="1688"/>
      <c r="AT217" s="1688"/>
      <c r="AU217" s="1688"/>
      <c r="AV217" s="1688"/>
      <c r="AW217" s="1688"/>
      <c r="AX217" s="1688"/>
      <c r="AY217" s="1688"/>
      <c r="AZ217" s="1688"/>
      <c r="BA217" s="1688"/>
      <c r="BB217" s="1688"/>
      <c r="BC217" s="1688"/>
      <c r="BD217" s="1688"/>
      <c r="BE217" s="1688"/>
      <c r="BF217" s="1688"/>
      <c r="BG217" s="1688"/>
      <c r="BH217" s="1688"/>
      <c r="BI217" s="1688"/>
      <c r="BJ217" s="1688"/>
      <c r="BK217" s="1688"/>
      <c r="BL217" s="1688"/>
      <c r="BM217" s="1688"/>
      <c r="BN217" s="1688"/>
      <c r="BO217" s="1688"/>
      <c r="BP217" s="1688"/>
      <c r="BQ217" s="1688"/>
      <c r="BR217" s="1688"/>
      <c r="BS217" s="1688"/>
      <c r="BT217" s="1688"/>
      <c r="BU217" s="1688"/>
      <c r="BV217" s="1688"/>
      <c r="BW217" s="1688"/>
      <c r="BX217" s="1688"/>
      <c r="BY217" s="1688"/>
      <c r="BZ217" s="1688"/>
      <c r="CA217" s="1688"/>
      <c r="CB217" s="1688"/>
      <c r="CC217" s="1688"/>
      <c r="CD217" s="1688"/>
      <c r="CE217" s="1688"/>
      <c r="CF217" s="1688"/>
      <c r="CG217" s="1688"/>
      <c r="CH217" s="1688"/>
      <c r="CI217" s="1688"/>
      <c r="CJ217" s="1688"/>
      <c r="CK217" s="1688"/>
      <c r="CL217" s="1688"/>
      <c r="CM217" s="1688"/>
      <c r="CN217" s="1688"/>
      <c r="CO217" s="1688"/>
      <c r="CP217" s="1688"/>
      <c r="CQ217" s="1688"/>
      <c r="CR217" s="1688"/>
      <c r="CS217" s="1688"/>
      <c r="CT217" s="1688"/>
      <c r="CU217" s="1688"/>
      <c r="CV217" s="1688"/>
      <c r="CW217" s="1688"/>
      <c r="CX217" s="1688"/>
      <c r="CY217" s="1688"/>
      <c r="CZ217" s="1688"/>
      <c r="DA217" s="1688"/>
      <c r="DB217" s="1688"/>
      <c r="DC217" s="1688"/>
      <c r="DD217" s="1688"/>
      <c r="DE217" s="1688"/>
      <c r="DF217" s="1688"/>
      <c r="DG217" s="1688"/>
      <c r="DH217" s="1688"/>
      <c r="DI217" s="1688"/>
      <c r="DJ217" s="1688"/>
      <c r="DK217" s="1688"/>
      <c r="DL217" s="1688"/>
      <c r="DM217" s="1688"/>
      <c r="DN217" s="1688"/>
      <c r="DO217" s="1688"/>
      <c r="DP217" s="1688"/>
      <c r="DQ217" s="1688"/>
      <c r="DR217" s="1688"/>
      <c r="DS217" s="1688"/>
      <c r="DT217" s="1688"/>
      <c r="DU217" s="1688"/>
      <c r="DV217" s="1688"/>
      <c r="DW217" s="1688"/>
      <c r="DX217" s="1688"/>
      <c r="DY217" s="1688"/>
      <c r="DZ217" s="1688"/>
      <c r="EA217" s="1688"/>
      <c r="EB217" s="1688"/>
      <c r="EC217" s="1688"/>
      <c r="ED217" s="1688"/>
      <c r="EE217" s="1688"/>
      <c r="EF217" s="1688"/>
      <c r="EG217" s="1688"/>
      <c r="EH217" s="1688"/>
      <c r="EI217" s="1688"/>
      <c r="EJ217" s="1688"/>
      <c r="EK217" s="1688"/>
      <c r="EL217" s="1688"/>
      <c r="EM217" s="1688"/>
      <c r="EN217" s="1688"/>
      <c r="EO217" s="1688"/>
      <c r="EP217" s="1688"/>
      <c r="EQ217" s="1688"/>
      <c r="ER217" s="1688"/>
      <c r="ES217" s="1688"/>
      <c r="ET217" s="1688"/>
      <c r="EU217" s="1688"/>
      <c r="EV217" s="1688"/>
      <c r="EW217" s="1688"/>
      <c r="EX217" s="1688"/>
      <c r="EY217" s="1688"/>
      <c r="EZ217" s="1688"/>
      <c r="FA217" s="1688"/>
      <c r="FB217" s="1688"/>
      <c r="FC217" s="1688"/>
      <c r="FD217" s="1688"/>
      <c r="FE217" s="1688"/>
      <c r="FF217" s="1688"/>
      <c r="FG217" s="1688"/>
      <c r="FH217" s="1688"/>
      <c r="FI217" s="1688"/>
      <c r="FJ217" s="1688"/>
      <c r="FK217" s="1688"/>
      <c r="FL217" s="1688"/>
      <c r="FM217" s="1688"/>
      <c r="FN217" s="1688"/>
      <c r="FO217" s="1688"/>
      <c r="FP217" s="1688"/>
      <c r="FQ217" s="1688"/>
      <c r="FR217" s="1688"/>
      <c r="FS217" s="1688"/>
      <c r="FT217" s="1688"/>
      <c r="FU217" s="1688"/>
      <c r="FV217" s="1688"/>
      <c r="FW217" s="1688"/>
      <c r="FX217" s="1688"/>
      <c r="FY217" s="1688"/>
      <c r="FZ217" s="1688"/>
      <c r="GA217" s="1688"/>
      <c r="GB217" s="1688"/>
      <c r="GC217" s="1688"/>
      <c r="GD217" s="1688"/>
      <c r="GE217" s="1688"/>
      <c r="GF217" s="1688"/>
      <c r="GG217" s="1688"/>
      <c r="GH217" s="1688"/>
      <c r="GI217" s="1688"/>
      <c r="GJ217" s="1688"/>
      <c r="GK217" s="1688"/>
      <c r="GL217" s="1688"/>
      <c r="GM217" s="1688"/>
      <c r="GN217" s="1688"/>
      <c r="GO217" s="1688"/>
      <c r="GP217" s="1688"/>
      <c r="GQ217" s="1688"/>
      <c r="GR217" s="1688"/>
      <c r="GS217" s="1688"/>
      <c r="GT217" s="1688"/>
      <c r="GU217" s="1688"/>
      <c r="GV217" s="1688"/>
      <c r="GW217" s="1688"/>
      <c r="GX217" s="1688"/>
      <c r="GY217" s="1688"/>
      <c r="GZ217" s="1688"/>
      <c r="HA217" s="1688"/>
      <c r="HB217" s="1688"/>
      <c r="HC217" s="1688"/>
      <c r="HD217" s="1688"/>
      <c r="HE217" s="1688"/>
      <c r="HF217" s="1688"/>
      <c r="HG217" s="1688"/>
      <c r="HH217" s="1688"/>
      <c r="HI217" s="1688"/>
      <c r="HJ217" s="1688"/>
      <c r="HK217" s="1688"/>
      <c r="HL217" s="1688"/>
      <c r="HM217" s="1688"/>
      <c r="HN217" s="1688"/>
      <c r="HO217" s="1688"/>
      <c r="HP217" s="1688"/>
      <c r="HQ217" s="1688"/>
      <c r="HR217" s="1688"/>
      <c r="HS217" s="1688"/>
      <c r="HT217" s="1688"/>
      <c r="HU217" s="1688"/>
      <c r="HV217" s="1688"/>
      <c r="HW217" s="1688"/>
      <c r="HX217" s="1688"/>
      <c r="HY217" s="1688"/>
      <c r="HZ217" s="1688"/>
      <c r="IA217" s="1688"/>
      <c r="IB217" s="1688"/>
      <c r="IC217" s="1688"/>
      <c r="ID217" s="1688"/>
      <c r="IE217" s="1688"/>
      <c r="IF217" s="1688"/>
      <c r="IG217" s="1688"/>
      <c r="IH217" s="1688"/>
      <c r="II217" s="1688"/>
      <c r="IJ217" s="1688"/>
      <c r="IK217" s="1688"/>
      <c r="IL217" s="1688"/>
      <c r="IM217" s="1688"/>
      <c r="IN217" s="1688"/>
      <c r="IO217" s="1688"/>
      <c r="IP217" s="1688"/>
      <c r="IQ217" s="1688"/>
      <c r="IR217" s="1688"/>
      <c r="IS217" s="1688"/>
      <c r="IT217" s="1688"/>
      <c r="IU217" s="1688"/>
      <c r="IV217" s="1688"/>
      <c r="IW217" s="1688"/>
      <c r="IX217" s="1688"/>
      <c r="IY217" s="1688"/>
      <c r="IZ217" s="1688"/>
      <c r="JA217" s="1688"/>
      <c r="JB217" s="1688"/>
      <c r="JC217" s="1688"/>
      <c r="JD217" s="1688"/>
      <c r="JE217" s="1688"/>
      <c r="JF217" s="1688"/>
      <c r="JG217" s="1688"/>
      <c r="JH217" s="1688"/>
      <c r="JI217" s="1688"/>
      <c r="JJ217" s="1688"/>
      <c r="JK217" s="1688"/>
      <c r="JL217" s="1688"/>
      <c r="JM217" s="1688"/>
      <c r="JN217" s="1688"/>
      <c r="JO217" s="1688"/>
      <c r="JP217" s="1688"/>
      <c r="JQ217" s="1688"/>
      <c r="JR217" s="1688"/>
      <c r="JS217" s="1688"/>
      <c r="JT217" s="1688"/>
      <c r="JU217" s="1688"/>
      <c r="JV217" s="1688"/>
      <c r="JW217" s="1688"/>
      <c r="JX217" s="1688"/>
      <c r="JY217" s="1688"/>
      <c r="JZ217" s="1688"/>
      <c r="KA217" s="1688"/>
      <c r="KB217" s="1688"/>
      <c r="KC217" s="1688"/>
      <c r="KD217" s="1688"/>
      <c r="KE217" s="1688"/>
      <c r="KF217" s="1688"/>
      <c r="KG217" s="1688"/>
      <c r="KH217" s="1688"/>
      <c r="KI217" s="1688"/>
      <c r="KJ217" s="1688"/>
      <c r="KK217" s="1688"/>
      <c r="KL217" s="1688"/>
      <c r="KM217" s="1688"/>
      <c r="KN217" s="1688"/>
      <c r="KO217" s="1688"/>
      <c r="KP217" s="1688"/>
      <c r="KQ217" s="1688"/>
      <c r="KR217" s="1688"/>
      <c r="KS217" s="1688"/>
      <c r="KT217" s="1688"/>
      <c r="KU217" s="1688"/>
      <c r="KV217" s="1688"/>
      <c r="KW217" s="1688"/>
      <c r="KX217" s="1688"/>
      <c r="KY217" s="1688"/>
      <c r="KZ217" s="1688"/>
      <c r="LA217" s="1688"/>
      <c r="LB217" s="1688"/>
      <c r="LC217" s="1688"/>
      <c r="LD217" s="1688"/>
      <c r="LE217" s="1688"/>
      <c r="LF217" s="1688"/>
      <c r="LG217" s="1688"/>
      <c r="LH217" s="1688"/>
      <c r="LI217" s="1688"/>
      <c r="LJ217" s="1688"/>
      <c r="LK217" s="1688"/>
      <c r="LL217" s="1688"/>
      <c r="LM217" s="1688"/>
      <c r="LN217" s="1688"/>
      <c r="LO217" s="1688"/>
      <c r="LP217" s="1688"/>
      <c r="LQ217" s="1688"/>
      <c r="LR217" s="1688"/>
      <c r="LS217" s="1688"/>
      <c r="LT217" s="1688"/>
      <c r="LU217" s="1688"/>
      <c r="LV217" s="1688"/>
      <c r="LW217" s="1688"/>
      <c r="LX217" s="1688"/>
      <c r="LY217" s="1688"/>
      <c r="LZ217" s="1688"/>
      <c r="MA217" s="1688"/>
      <c r="MB217" s="1688"/>
      <c r="MC217" s="1688"/>
      <c r="MD217" s="1688"/>
      <c r="ME217" s="1688"/>
      <c r="MF217" s="1688"/>
      <c r="MG217" s="1688"/>
      <c r="MH217" s="1688"/>
      <c r="MI217" s="1688"/>
      <c r="MJ217" s="1688"/>
      <c r="MK217" s="1688"/>
      <c r="ML217" s="1688"/>
      <c r="MM217" s="1688"/>
      <c r="MN217" s="1688"/>
      <c r="MO217" s="1688"/>
      <c r="MP217" s="1688"/>
      <c r="MQ217" s="1688"/>
      <c r="MR217" s="1688"/>
      <c r="MS217" s="1688"/>
      <c r="MT217" s="1688"/>
      <c r="MU217" s="1688"/>
      <c r="MV217" s="1688"/>
      <c r="MW217" s="1688"/>
      <c r="MX217" s="1688"/>
      <c r="MY217" s="1688"/>
      <c r="MZ217" s="1688"/>
      <c r="NA217" s="1688"/>
      <c r="NB217" s="1688"/>
      <c r="NC217" s="1688"/>
      <c r="ND217" s="1688"/>
      <c r="NE217" s="1688"/>
      <c r="NF217" s="1688"/>
      <c r="NG217" s="1688"/>
      <c r="NH217" s="1688"/>
      <c r="NI217" s="1688"/>
      <c r="NJ217" s="1688"/>
      <c r="NK217" s="1688"/>
      <c r="NL217" s="1688"/>
      <c r="NM217" s="1688"/>
      <c r="NN217" s="1688"/>
      <c r="NO217" s="1688"/>
      <c r="NP217" s="1688"/>
      <c r="NQ217" s="1688"/>
      <c r="NR217" s="1688"/>
      <c r="NS217" s="1688"/>
      <c r="NT217" s="1688"/>
      <c r="NU217" s="1688"/>
      <c r="NV217" s="1688"/>
      <c r="NW217" s="1688"/>
      <c r="NX217" s="1688"/>
      <c r="NY217" s="1688"/>
      <c r="NZ217" s="1688"/>
      <c r="OA217" s="1688"/>
      <c r="OB217" s="1688"/>
      <c r="OC217" s="1688"/>
      <c r="OD217" s="1688"/>
      <c r="OE217" s="1688"/>
      <c r="OF217" s="1688"/>
      <c r="OG217" s="1688"/>
      <c r="OH217" s="1688"/>
      <c r="OI217" s="1688"/>
      <c r="OJ217" s="1688"/>
      <c r="OK217" s="1688"/>
      <c r="OL217" s="1688"/>
      <c r="OM217" s="1688"/>
      <c r="ON217" s="1688"/>
      <c r="OO217" s="1688"/>
      <c r="OP217" s="1688"/>
      <c r="OQ217" s="1688"/>
      <c r="OR217" s="1688"/>
      <c r="OS217" s="1688"/>
      <c r="OT217" s="1688"/>
      <c r="OU217" s="1688"/>
      <c r="OV217" s="1688"/>
      <c r="OW217" s="1688"/>
      <c r="OX217" s="1688"/>
      <c r="OY217" s="1688"/>
      <c r="OZ217" s="1688"/>
      <c r="PA217" s="1688"/>
      <c r="PB217" s="1688"/>
      <c r="PC217" s="1688"/>
      <c r="PD217" s="1688"/>
      <c r="PE217" s="1688"/>
      <c r="PF217" s="1688"/>
      <c r="PG217" s="1688"/>
      <c r="PH217" s="1688"/>
      <c r="PI217" s="1688"/>
      <c r="PJ217" s="1688"/>
      <c r="PK217" s="1688"/>
      <c r="PL217" s="1688"/>
      <c r="PM217" s="1688"/>
      <c r="PN217" s="1688"/>
      <c r="PO217" s="1688"/>
      <c r="PP217" s="1688"/>
      <c r="PQ217" s="1688"/>
      <c r="PR217" s="1688"/>
      <c r="PS217" s="1688"/>
      <c r="PT217" s="1688"/>
      <c r="PU217" s="1688"/>
      <c r="PV217" s="1688"/>
      <c r="PW217" s="1688"/>
      <c r="PX217" s="1688"/>
      <c r="PY217" s="1688"/>
      <c r="PZ217" s="1688"/>
      <c r="QA217" s="1688"/>
      <c r="QB217" s="1688"/>
      <c r="QC217" s="1688"/>
      <c r="QD217" s="1688"/>
      <c r="QE217" s="1688"/>
      <c r="QF217" s="1688"/>
      <c r="QG217" s="1688"/>
      <c r="QH217" s="1688"/>
      <c r="QI217" s="1688"/>
      <c r="QJ217" s="1688"/>
      <c r="QK217" s="1688"/>
      <c r="QL217" s="1688"/>
      <c r="QM217" s="1688"/>
      <c r="QN217" s="1688"/>
      <c r="QO217" s="1688"/>
      <c r="QP217" s="1688"/>
      <c r="QQ217" s="1688"/>
      <c r="QR217" s="1688"/>
      <c r="QS217" s="1688"/>
      <c r="QT217" s="1688"/>
      <c r="QU217" s="1688"/>
      <c r="QV217" s="1688"/>
      <c r="QW217" s="1688"/>
      <c r="QX217" s="1688"/>
      <c r="QY217" s="1688"/>
      <c r="QZ217" s="1688"/>
      <c r="RA217" s="1688"/>
      <c r="RB217" s="1688"/>
      <c r="RC217" s="1688"/>
      <c r="RD217" s="1688"/>
      <c r="RE217" s="1688"/>
      <c r="RF217" s="1688"/>
      <c r="RG217" s="1688"/>
      <c r="RH217" s="1688"/>
      <c r="RI217" s="1688"/>
      <c r="RJ217" s="1688"/>
      <c r="RK217" s="1688"/>
    </row>
    <row r="218" spans="1:479" s="1690" customFormat="1" ht="23.25" customHeight="1" outlineLevel="1">
      <c r="A218" s="465">
        <v>20</v>
      </c>
      <c r="B218" s="489" t="s">
        <v>1198</v>
      </c>
      <c r="C218" s="487" t="s">
        <v>464</v>
      </c>
      <c r="D218" s="468">
        <v>10</v>
      </c>
      <c r="E218" s="487">
        <v>10000</v>
      </c>
      <c r="F218" s="1484">
        <f t="shared" si="6"/>
        <v>100000</v>
      </c>
      <c r="G218" s="1784"/>
      <c r="H218" s="1787"/>
      <c r="I218" s="1688"/>
      <c r="J218" s="1688"/>
      <c r="K218" s="1689"/>
      <c r="L218" s="1688"/>
      <c r="M218" s="1688"/>
      <c r="N218" s="1688"/>
      <c r="O218" s="1688"/>
      <c r="P218" s="1688"/>
      <c r="Q218" s="1688"/>
      <c r="R218" s="1688"/>
      <c r="S218" s="1688"/>
      <c r="T218" s="1688"/>
      <c r="U218" s="1688"/>
      <c r="V218" s="1688"/>
      <c r="W218" s="1688"/>
      <c r="X218" s="1688"/>
      <c r="Y218" s="1688"/>
      <c r="Z218" s="1688"/>
      <c r="AA218" s="1688"/>
      <c r="AB218" s="1688"/>
      <c r="AC218" s="1688"/>
      <c r="AD218" s="1688"/>
      <c r="AE218" s="1688"/>
      <c r="AF218" s="1688"/>
      <c r="AG218" s="1688"/>
      <c r="AH218" s="1688"/>
      <c r="AI218" s="1688"/>
      <c r="AJ218" s="1688"/>
      <c r="AK218" s="1688"/>
      <c r="AL218" s="1688"/>
      <c r="AM218" s="1688"/>
      <c r="AN218" s="1688"/>
      <c r="AO218" s="1688"/>
      <c r="AP218" s="1688"/>
      <c r="AQ218" s="1688"/>
      <c r="AR218" s="1688"/>
      <c r="AS218" s="1688"/>
      <c r="AT218" s="1688"/>
      <c r="AU218" s="1688"/>
      <c r="AV218" s="1688"/>
      <c r="AW218" s="1688"/>
      <c r="AX218" s="1688"/>
      <c r="AY218" s="1688"/>
      <c r="AZ218" s="1688"/>
      <c r="BA218" s="1688"/>
      <c r="BB218" s="1688"/>
      <c r="BC218" s="1688"/>
      <c r="BD218" s="1688"/>
      <c r="BE218" s="1688"/>
      <c r="BF218" s="1688"/>
      <c r="BG218" s="1688"/>
      <c r="BH218" s="1688"/>
      <c r="BI218" s="1688"/>
      <c r="BJ218" s="1688"/>
      <c r="BK218" s="1688"/>
      <c r="BL218" s="1688"/>
      <c r="BM218" s="1688"/>
      <c r="BN218" s="1688"/>
      <c r="BO218" s="1688"/>
      <c r="BP218" s="1688"/>
      <c r="BQ218" s="1688"/>
      <c r="BR218" s="1688"/>
      <c r="BS218" s="1688"/>
      <c r="BT218" s="1688"/>
      <c r="BU218" s="1688"/>
      <c r="BV218" s="1688"/>
      <c r="BW218" s="1688"/>
      <c r="BX218" s="1688"/>
      <c r="BY218" s="1688"/>
      <c r="BZ218" s="1688"/>
      <c r="CA218" s="1688"/>
      <c r="CB218" s="1688"/>
      <c r="CC218" s="1688"/>
      <c r="CD218" s="1688"/>
      <c r="CE218" s="1688"/>
      <c r="CF218" s="1688"/>
      <c r="CG218" s="1688"/>
      <c r="CH218" s="1688"/>
      <c r="CI218" s="1688"/>
      <c r="CJ218" s="1688"/>
      <c r="CK218" s="1688"/>
      <c r="CL218" s="1688"/>
      <c r="CM218" s="1688"/>
      <c r="CN218" s="1688"/>
      <c r="CO218" s="1688"/>
      <c r="CP218" s="1688"/>
      <c r="CQ218" s="1688"/>
      <c r="CR218" s="1688"/>
      <c r="CS218" s="1688"/>
      <c r="CT218" s="1688"/>
      <c r="CU218" s="1688"/>
      <c r="CV218" s="1688"/>
      <c r="CW218" s="1688"/>
      <c r="CX218" s="1688"/>
      <c r="CY218" s="1688"/>
      <c r="CZ218" s="1688"/>
      <c r="DA218" s="1688"/>
      <c r="DB218" s="1688"/>
      <c r="DC218" s="1688"/>
      <c r="DD218" s="1688"/>
      <c r="DE218" s="1688"/>
      <c r="DF218" s="1688"/>
      <c r="DG218" s="1688"/>
      <c r="DH218" s="1688"/>
      <c r="DI218" s="1688"/>
      <c r="DJ218" s="1688"/>
      <c r="DK218" s="1688"/>
      <c r="DL218" s="1688"/>
      <c r="DM218" s="1688"/>
      <c r="DN218" s="1688"/>
      <c r="DO218" s="1688"/>
      <c r="DP218" s="1688"/>
      <c r="DQ218" s="1688"/>
      <c r="DR218" s="1688"/>
      <c r="DS218" s="1688"/>
      <c r="DT218" s="1688"/>
      <c r="DU218" s="1688"/>
      <c r="DV218" s="1688"/>
      <c r="DW218" s="1688"/>
      <c r="DX218" s="1688"/>
      <c r="DY218" s="1688"/>
      <c r="DZ218" s="1688"/>
      <c r="EA218" s="1688"/>
      <c r="EB218" s="1688"/>
      <c r="EC218" s="1688"/>
      <c r="ED218" s="1688"/>
      <c r="EE218" s="1688"/>
      <c r="EF218" s="1688"/>
      <c r="EG218" s="1688"/>
      <c r="EH218" s="1688"/>
      <c r="EI218" s="1688"/>
      <c r="EJ218" s="1688"/>
      <c r="EK218" s="1688"/>
      <c r="EL218" s="1688"/>
      <c r="EM218" s="1688"/>
      <c r="EN218" s="1688"/>
      <c r="EO218" s="1688"/>
      <c r="EP218" s="1688"/>
      <c r="EQ218" s="1688"/>
      <c r="ER218" s="1688"/>
      <c r="ES218" s="1688"/>
      <c r="ET218" s="1688"/>
      <c r="EU218" s="1688"/>
      <c r="EV218" s="1688"/>
      <c r="EW218" s="1688"/>
      <c r="EX218" s="1688"/>
      <c r="EY218" s="1688"/>
      <c r="EZ218" s="1688"/>
      <c r="FA218" s="1688"/>
      <c r="FB218" s="1688"/>
      <c r="FC218" s="1688"/>
      <c r="FD218" s="1688"/>
      <c r="FE218" s="1688"/>
      <c r="FF218" s="1688"/>
      <c r="FG218" s="1688"/>
      <c r="FH218" s="1688"/>
      <c r="FI218" s="1688"/>
      <c r="FJ218" s="1688"/>
      <c r="FK218" s="1688"/>
      <c r="FL218" s="1688"/>
      <c r="FM218" s="1688"/>
      <c r="FN218" s="1688"/>
      <c r="FO218" s="1688"/>
      <c r="FP218" s="1688"/>
      <c r="FQ218" s="1688"/>
      <c r="FR218" s="1688"/>
      <c r="FS218" s="1688"/>
      <c r="FT218" s="1688"/>
      <c r="FU218" s="1688"/>
      <c r="FV218" s="1688"/>
      <c r="FW218" s="1688"/>
      <c r="FX218" s="1688"/>
      <c r="FY218" s="1688"/>
      <c r="FZ218" s="1688"/>
      <c r="GA218" s="1688"/>
      <c r="GB218" s="1688"/>
      <c r="GC218" s="1688"/>
      <c r="GD218" s="1688"/>
      <c r="GE218" s="1688"/>
      <c r="GF218" s="1688"/>
      <c r="GG218" s="1688"/>
      <c r="GH218" s="1688"/>
      <c r="GI218" s="1688"/>
      <c r="GJ218" s="1688"/>
      <c r="GK218" s="1688"/>
      <c r="GL218" s="1688"/>
      <c r="GM218" s="1688"/>
      <c r="GN218" s="1688"/>
      <c r="GO218" s="1688"/>
      <c r="GP218" s="1688"/>
      <c r="GQ218" s="1688"/>
      <c r="GR218" s="1688"/>
      <c r="GS218" s="1688"/>
      <c r="GT218" s="1688"/>
      <c r="GU218" s="1688"/>
      <c r="GV218" s="1688"/>
      <c r="GW218" s="1688"/>
      <c r="GX218" s="1688"/>
      <c r="GY218" s="1688"/>
      <c r="GZ218" s="1688"/>
      <c r="HA218" s="1688"/>
      <c r="HB218" s="1688"/>
      <c r="HC218" s="1688"/>
      <c r="HD218" s="1688"/>
      <c r="HE218" s="1688"/>
      <c r="HF218" s="1688"/>
      <c r="HG218" s="1688"/>
      <c r="HH218" s="1688"/>
      <c r="HI218" s="1688"/>
      <c r="HJ218" s="1688"/>
      <c r="HK218" s="1688"/>
      <c r="HL218" s="1688"/>
      <c r="HM218" s="1688"/>
      <c r="HN218" s="1688"/>
      <c r="HO218" s="1688"/>
      <c r="HP218" s="1688"/>
      <c r="HQ218" s="1688"/>
      <c r="HR218" s="1688"/>
      <c r="HS218" s="1688"/>
      <c r="HT218" s="1688"/>
      <c r="HU218" s="1688"/>
      <c r="HV218" s="1688"/>
      <c r="HW218" s="1688"/>
      <c r="HX218" s="1688"/>
      <c r="HY218" s="1688"/>
      <c r="HZ218" s="1688"/>
      <c r="IA218" s="1688"/>
      <c r="IB218" s="1688"/>
      <c r="IC218" s="1688"/>
      <c r="ID218" s="1688"/>
      <c r="IE218" s="1688"/>
      <c r="IF218" s="1688"/>
      <c r="IG218" s="1688"/>
      <c r="IH218" s="1688"/>
      <c r="II218" s="1688"/>
      <c r="IJ218" s="1688"/>
      <c r="IK218" s="1688"/>
      <c r="IL218" s="1688"/>
      <c r="IM218" s="1688"/>
      <c r="IN218" s="1688"/>
      <c r="IO218" s="1688"/>
      <c r="IP218" s="1688"/>
      <c r="IQ218" s="1688"/>
      <c r="IR218" s="1688"/>
      <c r="IS218" s="1688"/>
      <c r="IT218" s="1688"/>
      <c r="IU218" s="1688"/>
      <c r="IV218" s="1688"/>
      <c r="IW218" s="1688"/>
      <c r="IX218" s="1688"/>
      <c r="IY218" s="1688"/>
      <c r="IZ218" s="1688"/>
      <c r="JA218" s="1688"/>
      <c r="JB218" s="1688"/>
      <c r="JC218" s="1688"/>
      <c r="JD218" s="1688"/>
      <c r="JE218" s="1688"/>
      <c r="JF218" s="1688"/>
      <c r="JG218" s="1688"/>
      <c r="JH218" s="1688"/>
      <c r="JI218" s="1688"/>
      <c r="JJ218" s="1688"/>
      <c r="JK218" s="1688"/>
      <c r="JL218" s="1688"/>
      <c r="JM218" s="1688"/>
      <c r="JN218" s="1688"/>
      <c r="JO218" s="1688"/>
      <c r="JP218" s="1688"/>
      <c r="JQ218" s="1688"/>
      <c r="JR218" s="1688"/>
      <c r="JS218" s="1688"/>
      <c r="JT218" s="1688"/>
      <c r="JU218" s="1688"/>
      <c r="JV218" s="1688"/>
      <c r="JW218" s="1688"/>
      <c r="JX218" s="1688"/>
      <c r="JY218" s="1688"/>
      <c r="JZ218" s="1688"/>
      <c r="KA218" s="1688"/>
      <c r="KB218" s="1688"/>
      <c r="KC218" s="1688"/>
      <c r="KD218" s="1688"/>
      <c r="KE218" s="1688"/>
      <c r="KF218" s="1688"/>
      <c r="KG218" s="1688"/>
      <c r="KH218" s="1688"/>
      <c r="KI218" s="1688"/>
      <c r="KJ218" s="1688"/>
      <c r="KK218" s="1688"/>
      <c r="KL218" s="1688"/>
      <c r="KM218" s="1688"/>
      <c r="KN218" s="1688"/>
      <c r="KO218" s="1688"/>
      <c r="KP218" s="1688"/>
      <c r="KQ218" s="1688"/>
      <c r="KR218" s="1688"/>
      <c r="KS218" s="1688"/>
      <c r="KT218" s="1688"/>
      <c r="KU218" s="1688"/>
      <c r="KV218" s="1688"/>
      <c r="KW218" s="1688"/>
      <c r="KX218" s="1688"/>
      <c r="KY218" s="1688"/>
      <c r="KZ218" s="1688"/>
      <c r="LA218" s="1688"/>
      <c r="LB218" s="1688"/>
      <c r="LC218" s="1688"/>
      <c r="LD218" s="1688"/>
      <c r="LE218" s="1688"/>
      <c r="LF218" s="1688"/>
      <c r="LG218" s="1688"/>
      <c r="LH218" s="1688"/>
      <c r="LI218" s="1688"/>
      <c r="LJ218" s="1688"/>
      <c r="LK218" s="1688"/>
      <c r="LL218" s="1688"/>
      <c r="LM218" s="1688"/>
      <c r="LN218" s="1688"/>
      <c r="LO218" s="1688"/>
      <c r="LP218" s="1688"/>
      <c r="LQ218" s="1688"/>
      <c r="LR218" s="1688"/>
      <c r="LS218" s="1688"/>
      <c r="LT218" s="1688"/>
      <c r="LU218" s="1688"/>
      <c r="LV218" s="1688"/>
      <c r="LW218" s="1688"/>
      <c r="LX218" s="1688"/>
      <c r="LY218" s="1688"/>
      <c r="LZ218" s="1688"/>
      <c r="MA218" s="1688"/>
      <c r="MB218" s="1688"/>
      <c r="MC218" s="1688"/>
      <c r="MD218" s="1688"/>
      <c r="ME218" s="1688"/>
      <c r="MF218" s="1688"/>
      <c r="MG218" s="1688"/>
      <c r="MH218" s="1688"/>
      <c r="MI218" s="1688"/>
      <c r="MJ218" s="1688"/>
      <c r="MK218" s="1688"/>
      <c r="ML218" s="1688"/>
      <c r="MM218" s="1688"/>
      <c r="MN218" s="1688"/>
      <c r="MO218" s="1688"/>
      <c r="MP218" s="1688"/>
      <c r="MQ218" s="1688"/>
      <c r="MR218" s="1688"/>
      <c r="MS218" s="1688"/>
      <c r="MT218" s="1688"/>
      <c r="MU218" s="1688"/>
      <c r="MV218" s="1688"/>
      <c r="MW218" s="1688"/>
      <c r="MX218" s="1688"/>
      <c r="MY218" s="1688"/>
      <c r="MZ218" s="1688"/>
      <c r="NA218" s="1688"/>
      <c r="NB218" s="1688"/>
      <c r="NC218" s="1688"/>
      <c r="ND218" s="1688"/>
      <c r="NE218" s="1688"/>
      <c r="NF218" s="1688"/>
      <c r="NG218" s="1688"/>
      <c r="NH218" s="1688"/>
      <c r="NI218" s="1688"/>
      <c r="NJ218" s="1688"/>
      <c r="NK218" s="1688"/>
      <c r="NL218" s="1688"/>
      <c r="NM218" s="1688"/>
      <c r="NN218" s="1688"/>
      <c r="NO218" s="1688"/>
      <c r="NP218" s="1688"/>
      <c r="NQ218" s="1688"/>
      <c r="NR218" s="1688"/>
      <c r="NS218" s="1688"/>
      <c r="NT218" s="1688"/>
      <c r="NU218" s="1688"/>
      <c r="NV218" s="1688"/>
      <c r="NW218" s="1688"/>
      <c r="NX218" s="1688"/>
      <c r="NY218" s="1688"/>
      <c r="NZ218" s="1688"/>
      <c r="OA218" s="1688"/>
      <c r="OB218" s="1688"/>
      <c r="OC218" s="1688"/>
      <c r="OD218" s="1688"/>
      <c r="OE218" s="1688"/>
      <c r="OF218" s="1688"/>
      <c r="OG218" s="1688"/>
      <c r="OH218" s="1688"/>
      <c r="OI218" s="1688"/>
      <c r="OJ218" s="1688"/>
      <c r="OK218" s="1688"/>
      <c r="OL218" s="1688"/>
      <c r="OM218" s="1688"/>
      <c r="ON218" s="1688"/>
      <c r="OO218" s="1688"/>
      <c r="OP218" s="1688"/>
      <c r="OQ218" s="1688"/>
      <c r="OR218" s="1688"/>
      <c r="OS218" s="1688"/>
      <c r="OT218" s="1688"/>
      <c r="OU218" s="1688"/>
      <c r="OV218" s="1688"/>
      <c r="OW218" s="1688"/>
      <c r="OX218" s="1688"/>
      <c r="OY218" s="1688"/>
      <c r="OZ218" s="1688"/>
      <c r="PA218" s="1688"/>
      <c r="PB218" s="1688"/>
      <c r="PC218" s="1688"/>
      <c r="PD218" s="1688"/>
      <c r="PE218" s="1688"/>
      <c r="PF218" s="1688"/>
      <c r="PG218" s="1688"/>
      <c r="PH218" s="1688"/>
      <c r="PI218" s="1688"/>
      <c r="PJ218" s="1688"/>
      <c r="PK218" s="1688"/>
      <c r="PL218" s="1688"/>
      <c r="PM218" s="1688"/>
      <c r="PN218" s="1688"/>
      <c r="PO218" s="1688"/>
      <c r="PP218" s="1688"/>
      <c r="PQ218" s="1688"/>
      <c r="PR218" s="1688"/>
      <c r="PS218" s="1688"/>
      <c r="PT218" s="1688"/>
      <c r="PU218" s="1688"/>
      <c r="PV218" s="1688"/>
      <c r="PW218" s="1688"/>
      <c r="PX218" s="1688"/>
      <c r="PY218" s="1688"/>
      <c r="PZ218" s="1688"/>
      <c r="QA218" s="1688"/>
      <c r="QB218" s="1688"/>
      <c r="QC218" s="1688"/>
      <c r="QD218" s="1688"/>
      <c r="QE218" s="1688"/>
      <c r="QF218" s="1688"/>
      <c r="QG218" s="1688"/>
      <c r="QH218" s="1688"/>
      <c r="QI218" s="1688"/>
      <c r="QJ218" s="1688"/>
      <c r="QK218" s="1688"/>
      <c r="QL218" s="1688"/>
      <c r="QM218" s="1688"/>
      <c r="QN218" s="1688"/>
      <c r="QO218" s="1688"/>
      <c r="QP218" s="1688"/>
      <c r="QQ218" s="1688"/>
      <c r="QR218" s="1688"/>
      <c r="QS218" s="1688"/>
      <c r="QT218" s="1688"/>
      <c r="QU218" s="1688"/>
      <c r="QV218" s="1688"/>
      <c r="QW218" s="1688"/>
      <c r="QX218" s="1688"/>
      <c r="QY218" s="1688"/>
      <c r="QZ218" s="1688"/>
      <c r="RA218" s="1688"/>
      <c r="RB218" s="1688"/>
      <c r="RC218" s="1688"/>
      <c r="RD218" s="1688"/>
      <c r="RE218" s="1688"/>
      <c r="RF218" s="1688"/>
      <c r="RG218" s="1688"/>
      <c r="RH218" s="1688"/>
      <c r="RI218" s="1688"/>
      <c r="RJ218" s="1688"/>
      <c r="RK218" s="1688"/>
    </row>
    <row r="219" spans="1:479" s="1690" customFormat="1" ht="23.25" customHeight="1" outlineLevel="1">
      <c r="A219" s="465">
        <v>21</v>
      </c>
      <c r="B219" s="490" t="s">
        <v>1044</v>
      </c>
      <c r="C219" s="491" t="s">
        <v>464</v>
      </c>
      <c r="D219" s="475">
        <v>5</v>
      </c>
      <c r="E219" s="491">
        <v>40000</v>
      </c>
      <c r="F219" s="1475">
        <f t="shared" si="6"/>
        <v>200000</v>
      </c>
      <c r="G219" s="1785"/>
      <c r="H219" s="1788"/>
      <c r="I219" s="1688"/>
      <c r="J219" s="1688"/>
      <c r="K219" s="1689"/>
      <c r="L219" s="1688"/>
      <c r="M219" s="1688"/>
      <c r="N219" s="1688"/>
      <c r="O219" s="1688"/>
      <c r="P219" s="1688"/>
      <c r="Q219" s="1688"/>
      <c r="R219" s="1688"/>
      <c r="S219" s="1688"/>
      <c r="T219" s="1688"/>
      <c r="U219" s="1688"/>
      <c r="V219" s="1688"/>
      <c r="W219" s="1688"/>
      <c r="X219" s="1688"/>
      <c r="Y219" s="1688"/>
      <c r="Z219" s="1688"/>
      <c r="AA219" s="1688"/>
      <c r="AB219" s="1688"/>
      <c r="AC219" s="1688"/>
      <c r="AD219" s="1688"/>
      <c r="AE219" s="1688"/>
      <c r="AF219" s="1688"/>
      <c r="AG219" s="1688"/>
      <c r="AH219" s="1688"/>
      <c r="AI219" s="1688"/>
      <c r="AJ219" s="1688"/>
      <c r="AK219" s="1688"/>
      <c r="AL219" s="1688"/>
      <c r="AM219" s="1688"/>
      <c r="AN219" s="1688"/>
      <c r="AO219" s="1688"/>
      <c r="AP219" s="1688"/>
      <c r="AQ219" s="1688"/>
      <c r="AR219" s="1688"/>
      <c r="AS219" s="1688"/>
      <c r="AT219" s="1688"/>
      <c r="AU219" s="1688"/>
      <c r="AV219" s="1688"/>
      <c r="AW219" s="1688"/>
      <c r="AX219" s="1688"/>
      <c r="AY219" s="1688"/>
      <c r="AZ219" s="1688"/>
      <c r="BA219" s="1688"/>
      <c r="BB219" s="1688"/>
      <c r="BC219" s="1688"/>
      <c r="BD219" s="1688"/>
      <c r="BE219" s="1688"/>
      <c r="BF219" s="1688"/>
      <c r="BG219" s="1688"/>
      <c r="BH219" s="1688"/>
      <c r="BI219" s="1688"/>
      <c r="BJ219" s="1688"/>
      <c r="BK219" s="1688"/>
      <c r="BL219" s="1688"/>
      <c r="BM219" s="1688"/>
      <c r="BN219" s="1688"/>
      <c r="BO219" s="1688"/>
      <c r="BP219" s="1688"/>
      <c r="BQ219" s="1688"/>
      <c r="BR219" s="1688"/>
      <c r="BS219" s="1688"/>
      <c r="BT219" s="1688"/>
      <c r="BU219" s="1688"/>
      <c r="BV219" s="1688"/>
      <c r="BW219" s="1688"/>
      <c r="BX219" s="1688"/>
      <c r="BY219" s="1688"/>
      <c r="BZ219" s="1688"/>
      <c r="CA219" s="1688"/>
      <c r="CB219" s="1688"/>
      <c r="CC219" s="1688"/>
      <c r="CD219" s="1688"/>
      <c r="CE219" s="1688"/>
      <c r="CF219" s="1688"/>
      <c r="CG219" s="1688"/>
      <c r="CH219" s="1688"/>
      <c r="CI219" s="1688"/>
      <c r="CJ219" s="1688"/>
      <c r="CK219" s="1688"/>
      <c r="CL219" s="1688"/>
      <c r="CM219" s="1688"/>
      <c r="CN219" s="1688"/>
      <c r="CO219" s="1688"/>
      <c r="CP219" s="1688"/>
      <c r="CQ219" s="1688"/>
      <c r="CR219" s="1688"/>
      <c r="CS219" s="1688"/>
      <c r="CT219" s="1688"/>
      <c r="CU219" s="1688"/>
      <c r="CV219" s="1688"/>
      <c r="CW219" s="1688"/>
      <c r="CX219" s="1688"/>
      <c r="CY219" s="1688"/>
      <c r="CZ219" s="1688"/>
      <c r="DA219" s="1688"/>
      <c r="DB219" s="1688"/>
      <c r="DC219" s="1688"/>
      <c r="DD219" s="1688"/>
      <c r="DE219" s="1688"/>
      <c r="DF219" s="1688"/>
      <c r="DG219" s="1688"/>
      <c r="DH219" s="1688"/>
      <c r="DI219" s="1688"/>
      <c r="DJ219" s="1688"/>
      <c r="DK219" s="1688"/>
      <c r="DL219" s="1688"/>
      <c r="DM219" s="1688"/>
      <c r="DN219" s="1688"/>
      <c r="DO219" s="1688"/>
      <c r="DP219" s="1688"/>
      <c r="DQ219" s="1688"/>
      <c r="DR219" s="1688"/>
      <c r="DS219" s="1688"/>
      <c r="DT219" s="1688"/>
      <c r="DU219" s="1688"/>
      <c r="DV219" s="1688"/>
      <c r="DW219" s="1688"/>
      <c r="DX219" s="1688"/>
      <c r="DY219" s="1688"/>
      <c r="DZ219" s="1688"/>
      <c r="EA219" s="1688"/>
      <c r="EB219" s="1688"/>
      <c r="EC219" s="1688"/>
      <c r="ED219" s="1688"/>
      <c r="EE219" s="1688"/>
      <c r="EF219" s="1688"/>
      <c r="EG219" s="1688"/>
      <c r="EH219" s="1688"/>
      <c r="EI219" s="1688"/>
      <c r="EJ219" s="1688"/>
      <c r="EK219" s="1688"/>
      <c r="EL219" s="1688"/>
      <c r="EM219" s="1688"/>
      <c r="EN219" s="1688"/>
      <c r="EO219" s="1688"/>
      <c r="EP219" s="1688"/>
      <c r="EQ219" s="1688"/>
      <c r="ER219" s="1688"/>
      <c r="ES219" s="1688"/>
      <c r="ET219" s="1688"/>
      <c r="EU219" s="1688"/>
      <c r="EV219" s="1688"/>
      <c r="EW219" s="1688"/>
      <c r="EX219" s="1688"/>
      <c r="EY219" s="1688"/>
      <c r="EZ219" s="1688"/>
      <c r="FA219" s="1688"/>
      <c r="FB219" s="1688"/>
      <c r="FC219" s="1688"/>
      <c r="FD219" s="1688"/>
      <c r="FE219" s="1688"/>
      <c r="FF219" s="1688"/>
      <c r="FG219" s="1688"/>
      <c r="FH219" s="1688"/>
      <c r="FI219" s="1688"/>
      <c r="FJ219" s="1688"/>
      <c r="FK219" s="1688"/>
      <c r="FL219" s="1688"/>
      <c r="FM219" s="1688"/>
      <c r="FN219" s="1688"/>
      <c r="FO219" s="1688"/>
      <c r="FP219" s="1688"/>
      <c r="FQ219" s="1688"/>
      <c r="FR219" s="1688"/>
      <c r="FS219" s="1688"/>
      <c r="FT219" s="1688"/>
      <c r="FU219" s="1688"/>
      <c r="FV219" s="1688"/>
      <c r="FW219" s="1688"/>
      <c r="FX219" s="1688"/>
      <c r="FY219" s="1688"/>
      <c r="FZ219" s="1688"/>
      <c r="GA219" s="1688"/>
      <c r="GB219" s="1688"/>
      <c r="GC219" s="1688"/>
      <c r="GD219" s="1688"/>
      <c r="GE219" s="1688"/>
      <c r="GF219" s="1688"/>
      <c r="GG219" s="1688"/>
      <c r="GH219" s="1688"/>
      <c r="GI219" s="1688"/>
      <c r="GJ219" s="1688"/>
      <c r="GK219" s="1688"/>
      <c r="GL219" s="1688"/>
      <c r="GM219" s="1688"/>
      <c r="GN219" s="1688"/>
      <c r="GO219" s="1688"/>
      <c r="GP219" s="1688"/>
      <c r="GQ219" s="1688"/>
      <c r="GR219" s="1688"/>
      <c r="GS219" s="1688"/>
      <c r="GT219" s="1688"/>
      <c r="GU219" s="1688"/>
      <c r="GV219" s="1688"/>
      <c r="GW219" s="1688"/>
      <c r="GX219" s="1688"/>
      <c r="GY219" s="1688"/>
      <c r="GZ219" s="1688"/>
      <c r="HA219" s="1688"/>
      <c r="HB219" s="1688"/>
      <c r="HC219" s="1688"/>
      <c r="HD219" s="1688"/>
      <c r="HE219" s="1688"/>
      <c r="HF219" s="1688"/>
      <c r="HG219" s="1688"/>
      <c r="HH219" s="1688"/>
      <c r="HI219" s="1688"/>
      <c r="HJ219" s="1688"/>
      <c r="HK219" s="1688"/>
      <c r="HL219" s="1688"/>
      <c r="HM219" s="1688"/>
      <c r="HN219" s="1688"/>
      <c r="HO219" s="1688"/>
      <c r="HP219" s="1688"/>
      <c r="HQ219" s="1688"/>
      <c r="HR219" s="1688"/>
      <c r="HS219" s="1688"/>
      <c r="HT219" s="1688"/>
      <c r="HU219" s="1688"/>
      <c r="HV219" s="1688"/>
      <c r="HW219" s="1688"/>
      <c r="HX219" s="1688"/>
      <c r="HY219" s="1688"/>
      <c r="HZ219" s="1688"/>
      <c r="IA219" s="1688"/>
      <c r="IB219" s="1688"/>
      <c r="IC219" s="1688"/>
      <c r="ID219" s="1688"/>
      <c r="IE219" s="1688"/>
      <c r="IF219" s="1688"/>
      <c r="IG219" s="1688"/>
      <c r="IH219" s="1688"/>
      <c r="II219" s="1688"/>
      <c r="IJ219" s="1688"/>
      <c r="IK219" s="1688"/>
      <c r="IL219" s="1688"/>
      <c r="IM219" s="1688"/>
      <c r="IN219" s="1688"/>
      <c r="IO219" s="1688"/>
      <c r="IP219" s="1688"/>
      <c r="IQ219" s="1688"/>
      <c r="IR219" s="1688"/>
      <c r="IS219" s="1688"/>
      <c r="IT219" s="1688"/>
      <c r="IU219" s="1688"/>
      <c r="IV219" s="1688"/>
      <c r="IW219" s="1688"/>
      <c r="IX219" s="1688"/>
      <c r="IY219" s="1688"/>
      <c r="IZ219" s="1688"/>
      <c r="JA219" s="1688"/>
      <c r="JB219" s="1688"/>
      <c r="JC219" s="1688"/>
      <c r="JD219" s="1688"/>
      <c r="JE219" s="1688"/>
      <c r="JF219" s="1688"/>
      <c r="JG219" s="1688"/>
      <c r="JH219" s="1688"/>
      <c r="JI219" s="1688"/>
      <c r="JJ219" s="1688"/>
      <c r="JK219" s="1688"/>
      <c r="JL219" s="1688"/>
      <c r="JM219" s="1688"/>
      <c r="JN219" s="1688"/>
      <c r="JO219" s="1688"/>
      <c r="JP219" s="1688"/>
      <c r="JQ219" s="1688"/>
      <c r="JR219" s="1688"/>
      <c r="JS219" s="1688"/>
      <c r="JT219" s="1688"/>
      <c r="JU219" s="1688"/>
      <c r="JV219" s="1688"/>
      <c r="JW219" s="1688"/>
      <c r="JX219" s="1688"/>
      <c r="JY219" s="1688"/>
      <c r="JZ219" s="1688"/>
      <c r="KA219" s="1688"/>
      <c r="KB219" s="1688"/>
      <c r="KC219" s="1688"/>
      <c r="KD219" s="1688"/>
      <c r="KE219" s="1688"/>
      <c r="KF219" s="1688"/>
      <c r="KG219" s="1688"/>
      <c r="KH219" s="1688"/>
      <c r="KI219" s="1688"/>
      <c r="KJ219" s="1688"/>
      <c r="KK219" s="1688"/>
      <c r="KL219" s="1688"/>
      <c r="KM219" s="1688"/>
      <c r="KN219" s="1688"/>
      <c r="KO219" s="1688"/>
      <c r="KP219" s="1688"/>
      <c r="KQ219" s="1688"/>
      <c r="KR219" s="1688"/>
      <c r="KS219" s="1688"/>
      <c r="KT219" s="1688"/>
      <c r="KU219" s="1688"/>
      <c r="KV219" s="1688"/>
      <c r="KW219" s="1688"/>
      <c r="KX219" s="1688"/>
      <c r="KY219" s="1688"/>
      <c r="KZ219" s="1688"/>
      <c r="LA219" s="1688"/>
      <c r="LB219" s="1688"/>
      <c r="LC219" s="1688"/>
      <c r="LD219" s="1688"/>
      <c r="LE219" s="1688"/>
      <c r="LF219" s="1688"/>
      <c r="LG219" s="1688"/>
      <c r="LH219" s="1688"/>
      <c r="LI219" s="1688"/>
      <c r="LJ219" s="1688"/>
      <c r="LK219" s="1688"/>
      <c r="LL219" s="1688"/>
      <c r="LM219" s="1688"/>
      <c r="LN219" s="1688"/>
      <c r="LO219" s="1688"/>
      <c r="LP219" s="1688"/>
      <c r="LQ219" s="1688"/>
      <c r="LR219" s="1688"/>
      <c r="LS219" s="1688"/>
      <c r="LT219" s="1688"/>
      <c r="LU219" s="1688"/>
      <c r="LV219" s="1688"/>
      <c r="LW219" s="1688"/>
      <c r="LX219" s="1688"/>
      <c r="LY219" s="1688"/>
      <c r="LZ219" s="1688"/>
      <c r="MA219" s="1688"/>
      <c r="MB219" s="1688"/>
      <c r="MC219" s="1688"/>
      <c r="MD219" s="1688"/>
      <c r="ME219" s="1688"/>
      <c r="MF219" s="1688"/>
      <c r="MG219" s="1688"/>
      <c r="MH219" s="1688"/>
      <c r="MI219" s="1688"/>
      <c r="MJ219" s="1688"/>
      <c r="MK219" s="1688"/>
      <c r="ML219" s="1688"/>
      <c r="MM219" s="1688"/>
      <c r="MN219" s="1688"/>
      <c r="MO219" s="1688"/>
      <c r="MP219" s="1688"/>
      <c r="MQ219" s="1688"/>
      <c r="MR219" s="1688"/>
      <c r="MS219" s="1688"/>
      <c r="MT219" s="1688"/>
      <c r="MU219" s="1688"/>
      <c r="MV219" s="1688"/>
      <c r="MW219" s="1688"/>
      <c r="MX219" s="1688"/>
      <c r="MY219" s="1688"/>
      <c r="MZ219" s="1688"/>
      <c r="NA219" s="1688"/>
      <c r="NB219" s="1688"/>
      <c r="NC219" s="1688"/>
      <c r="ND219" s="1688"/>
      <c r="NE219" s="1688"/>
      <c r="NF219" s="1688"/>
      <c r="NG219" s="1688"/>
      <c r="NH219" s="1688"/>
      <c r="NI219" s="1688"/>
      <c r="NJ219" s="1688"/>
      <c r="NK219" s="1688"/>
      <c r="NL219" s="1688"/>
      <c r="NM219" s="1688"/>
      <c r="NN219" s="1688"/>
      <c r="NO219" s="1688"/>
      <c r="NP219" s="1688"/>
      <c r="NQ219" s="1688"/>
      <c r="NR219" s="1688"/>
      <c r="NS219" s="1688"/>
      <c r="NT219" s="1688"/>
      <c r="NU219" s="1688"/>
      <c r="NV219" s="1688"/>
      <c r="NW219" s="1688"/>
      <c r="NX219" s="1688"/>
      <c r="NY219" s="1688"/>
      <c r="NZ219" s="1688"/>
      <c r="OA219" s="1688"/>
      <c r="OB219" s="1688"/>
      <c r="OC219" s="1688"/>
      <c r="OD219" s="1688"/>
      <c r="OE219" s="1688"/>
      <c r="OF219" s="1688"/>
      <c r="OG219" s="1688"/>
      <c r="OH219" s="1688"/>
      <c r="OI219" s="1688"/>
      <c r="OJ219" s="1688"/>
      <c r="OK219" s="1688"/>
      <c r="OL219" s="1688"/>
      <c r="OM219" s="1688"/>
      <c r="ON219" s="1688"/>
      <c r="OO219" s="1688"/>
      <c r="OP219" s="1688"/>
      <c r="OQ219" s="1688"/>
      <c r="OR219" s="1688"/>
      <c r="OS219" s="1688"/>
      <c r="OT219" s="1688"/>
      <c r="OU219" s="1688"/>
      <c r="OV219" s="1688"/>
      <c r="OW219" s="1688"/>
      <c r="OX219" s="1688"/>
      <c r="OY219" s="1688"/>
      <c r="OZ219" s="1688"/>
      <c r="PA219" s="1688"/>
      <c r="PB219" s="1688"/>
      <c r="PC219" s="1688"/>
      <c r="PD219" s="1688"/>
      <c r="PE219" s="1688"/>
      <c r="PF219" s="1688"/>
      <c r="PG219" s="1688"/>
      <c r="PH219" s="1688"/>
      <c r="PI219" s="1688"/>
      <c r="PJ219" s="1688"/>
      <c r="PK219" s="1688"/>
      <c r="PL219" s="1688"/>
      <c r="PM219" s="1688"/>
      <c r="PN219" s="1688"/>
      <c r="PO219" s="1688"/>
      <c r="PP219" s="1688"/>
      <c r="PQ219" s="1688"/>
      <c r="PR219" s="1688"/>
      <c r="PS219" s="1688"/>
      <c r="PT219" s="1688"/>
      <c r="PU219" s="1688"/>
      <c r="PV219" s="1688"/>
      <c r="PW219" s="1688"/>
      <c r="PX219" s="1688"/>
      <c r="PY219" s="1688"/>
      <c r="PZ219" s="1688"/>
      <c r="QA219" s="1688"/>
      <c r="QB219" s="1688"/>
      <c r="QC219" s="1688"/>
      <c r="QD219" s="1688"/>
      <c r="QE219" s="1688"/>
      <c r="QF219" s="1688"/>
      <c r="QG219" s="1688"/>
      <c r="QH219" s="1688"/>
      <c r="QI219" s="1688"/>
      <c r="QJ219" s="1688"/>
      <c r="QK219" s="1688"/>
      <c r="QL219" s="1688"/>
      <c r="QM219" s="1688"/>
      <c r="QN219" s="1688"/>
      <c r="QO219" s="1688"/>
      <c r="QP219" s="1688"/>
      <c r="QQ219" s="1688"/>
      <c r="QR219" s="1688"/>
      <c r="QS219" s="1688"/>
      <c r="QT219" s="1688"/>
      <c r="QU219" s="1688"/>
      <c r="QV219" s="1688"/>
      <c r="QW219" s="1688"/>
      <c r="QX219" s="1688"/>
      <c r="QY219" s="1688"/>
      <c r="QZ219" s="1688"/>
      <c r="RA219" s="1688"/>
      <c r="RB219" s="1688"/>
      <c r="RC219" s="1688"/>
      <c r="RD219" s="1688"/>
      <c r="RE219" s="1688"/>
      <c r="RF219" s="1688"/>
      <c r="RG219" s="1688"/>
      <c r="RH219" s="1688"/>
      <c r="RI219" s="1688"/>
      <c r="RJ219" s="1688"/>
      <c r="RK219" s="1688"/>
    </row>
    <row r="220" spans="1:479" s="1690" customFormat="1" ht="23.25" customHeight="1" outlineLevel="1" thickBot="1">
      <c r="A220" s="465">
        <v>22</v>
      </c>
      <c r="B220" s="496" t="s">
        <v>1199</v>
      </c>
      <c r="C220" s="497" t="s">
        <v>737</v>
      </c>
      <c r="D220" s="498">
        <v>2</v>
      </c>
      <c r="E220" s="497">
        <v>40000</v>
      </c>
      <c r="F220" s="1686">
        <f t="shared" si="6"/>
        <v>80000</v>
      </c>
      <c r="G220" s="1687">
        <f>SUM(F220)</f>
        <v>80000</v>
      </c>
      <c r="H220" s="1492" t="s">
        <v>1200</v>
      </c>
      <c r="I220" s="1688"/>
      <c r="J220" s="1688"/>
      <c r="K220" s="1689"/>
      <c r="L220" s="1688"/>
      <c r="M220" s="1688"/>
      <c r="N220" s="1688"/>
      <c r="O220" s="1688"/>
      <c r="P220" s="1688"/>
      <c r="Q220" s="1688"/>
      <c r="R220" s="1688"/>
      <c r="S220" s="1688"/>
      <c r="T220" s="1688"/>
      <c r="U220" s="1688"/>
      <c r="V220" s="1688"/>
      <c r="W220" s="1688"/>
      <c r="X220" s="1688"/>
      <c r="Y220" s="1688"/>
      <c r="Z220" s="1688"/>
      <c r="AA220" s="1688"/>
      <c r="AB220" s="1688"/>
      <c r="AC220" s="1688"/>
      <c r="AD220" s="1688"/>
      <c r="AE220" s="1688"/>
      <c r="AF220" s="1688"/>
      <c r="AG220" s="1688"/>
      <c r="AH220" s="1688"/>
      <c r="AI220" s="1688"/>
      <c r="AJ220" s="1688"/>
      <c r="AK220" s="1688"/>
      <c r="AL220" s="1688"/>
      <c r="AM220" s="1688"/>
      <c r="AN220" s="1688"/>
      <c r="AO220" s="1688"/>
      <c r="AP220" s="1688"/>
      <c r="AQ220" s="1688"/>
      <c r="AR220" s="1688"/>
      <c r="AS220" s="1688"/>
      <c r="AT220" s="1688"/>
      <c r="AU220" s="1688"/>
      <c r="AV220" s="1688"/>
      <c r="AW220" s="1688"/>
      <c r="AX220" s="1688"/>
      <c r="AY220" s="1688"/>
      <c r="AZ220" s="1688"/>
      <c r="BA220" s="1688"/>
      <c r="BB220" s="1688"/>
      <c r="BC220" s="1688"/>
      <c r="BD220" s="1688"/>
      <c r="BE220" s="1688"/>
      <c r="BF220" s="1688"/>
      <c r="BG220" s="1688"/>
      <c r="BH220" s="1688"/>
      <c r="BI220" s="1688"/>
      <c r="BJ220" s="1688"/>
      <c r="BK220" s="1688"/>
      <c r="BL220" s="1688"/>
      <c r="BM220" s="1688"/>
      <c r="BN220" s="1688"/>
      <c r="BO220" s="1688"/>
      <c r="BP220" s="1688"/>
      <c r="BQ220" s="1688"/>
      <c r="BR220" s="1688"/>
      <c r="BS220" s="1688"/>
      <c r="BT220" s="1688"/>
      <c r="BU220" s="1688"/>
      <c r="BV220" s="1688"/>
      <c r="BW220" s="1688"/>
      <c r="BX220" s="1688"/>
      <c r="BY220" s="1688"/>
      <c r="BZ220" s="1688"/>
      <c r="CA220" s="1688"/>
      <c r="CB220" s="1688"/>
      <c r="CC220" s="1688"/>
      <c r="CD220" s="1688"/>
      <c r="CE220" s="1688"/>
      <c r="CF220" s="1688"/>
      <c r="CG220" s="1688"/>
      <c r="CH220" s="1688"/>
      <c r="CI220" s="1688"/>
      <c r="CJ220" s="1688"/>
      <c r="CK220" s="1688"/>
      <c r="CL220" s="1688"/>
      <c r="CM220" s="1688"/>
      <c r="CN220" s="1688"/>
      <c r="CO220" s="1688"/>
      <c r="CP220" s="1688"/>
      <c r="CQ220" s="1688"/>
      <c r="CR220" s="1688"/>
      <c r="CS220" s="1688"/>
      <c r="CT220" s="1688"/>
      <c r="CU220" s="1688"/>
      <c r="CV220" s="1688"/>
      <c r="CW220" s="1688"/>
      <c r="CX220" s="1688"/>
      <c r="CY220" s="1688"/>
      <c r="CZ220" s="1688"/>
      <c r="DA220" s="1688"/>
      <c r="DB220" s="1688"/>
      <c r="DC220" s="1688"/>
      <c r="DD220" s="1688"/>
      <c r="DE220" s="1688"/>
      <c r="DF220" s="1688"/>
      <c r="DG220" s="1688"/>
      <c r="DH220" s="1688"/>
      <c r="DI220" s="1688"/>
      <c r="DJ220" s="1688"/>
      <c r="DK220" s="1688"/>
      <c r="DL220" s="1688"/>
      <c r="DM220" s="1688"/>
      <c r="DN220" s="1688"/>
      <c r="DO220" s="1688"/>
      <c r="DP220" s="1688"/>
      <c r="DQ220" s="1688"/>
      <c r="DR220" s="1688"/>
      <c r="DS220" s="1688"/>
      <c r="DT220" s="1688"/>
      <c r="DU220" s="1688"/>
      <c r="DV220" s="1688"/>
      <c r="DW220" s="1688"/>
      <c r="DX220" s="1688"/>
      <c r="DY220" s="1688"/>
      <c r="DZ220" s="1688"/>
      <c r="EA220" s="1688"/>
      <c r="EB220" s="1688"/>
      <c r="EC220" s="1688"/>
      <c r="ED220" s="1688"/>
      <c r="EE220" s="1688"/>
      <c r="EF220" s="1688"/>
      <c r="EG220" s="1688"/>
      <c r="EH220" s="1688"/>
      <c r="EI220" s="1688"/>
      <c r="EJ220" s="1688"/>
      <c r="EK220" s="1688"/>
      <c r="EL220" s="1688"/>
      <c r="EM220" s="1688"/>
      <c r="EN220" s="1688"/>
      <c r="EO220" s="1688"/>
      <c r="EP220" s="1688"/>
      <c r="EQ220" s="1688"/>
      <c r="ER220" s="1688"/>
      <c r="ES220" s="1688"/>
      <c r="ET220" s="1688"/>
      <c r="EU220" s="1688"/>
      <c r="EV220" s="1688"/>
      <c r="EW220" s="1688"/>
      <c r="EX220" s="1688"/>
      <c r="EY220" s="1688"/>
      <c r="EZ220" s="1688"/>
      <c r="FA220" s="1688"/>
      <c r="FB220" s="1688"/>
      <c r="FC220" s="1688"/>
      <c r="FD220" s="1688"/>
      <c r="FE220" s="1688"/>
      <c r="FF220" s="1688"/>
      <c r="FG220" s="1688"/>
      <c r="FH220" s="1688"/>
      <c r="FI220" s="1688"/>
      <c r="FJ220" s="1688"/>
      <c r="FK220" s="1688"/>
      <c r="FL220" s="1688"/>
      <c r="FM220" s="1688"/>
      <c r="FN220" s="1688"/>
      <c r="FO220" s="1688"/>
      <c r="FP220" s="1688"/>
      <c r="FQ220" s="1688"/>
      <c r="FR220" s="1688"/>
      <c r="FS220" s="1688"/>
      <c r="FT220" s="1688"/>
      <c r="FU220" s="1688"/>
      <c r="FV220" s="1688"/>
      <c r="FW220" s="1688"/>
      <c r="FX220" s="1688"/>
      <c r="FY220" s="1688"/>
      <c r="FZ220" s="1688"/>
      <c r="GA220" s="1688"/>
      <c r="GB220" s="1688"/>
      <c r="GC220" s="1688"/>
      <c r="GD220" s="1688"/>
      <c r="GE220" s="1688"/>
      <c r="GF220" s="1688"/>
      <c r="GG220" s="1688"/>
      <c r="GH220" s="1688"/>
      <c r="GI220" s="1688"/>
      <c r="GJ220" s="1688"/>
      <c r="GK220" s="1688"/>
      <c r="GL220" s="1688"/>
      <c r="GM220" s="1688"/>
      <c r="GN220" s="1688"/>
      <c r="GO220" s="1688"/>
      <c r="GP220" s="1688"/>
      <c r="GQ220" s="1688"/>
      <c r="GR220" s="1688"/>
      <c r="GS220" s="1688"/>
      <c r="GT220" s="1688"/>
      <c r="GU220" s="1688"/>
      <c r="GV220" s="1688"/>
      <c r="GW220" s="1688"/>
      <c r="GX220" s="1688"/>
      <c r="GY220" s="1688"/>
      <c r="GZ220" s="1688"/>
      <c r="HA220" s="1688"/>
      <c r="HB220" s="1688"/>
      <c r="HC220" s="1688"/>
      <c r="HD220" s="1688"/>
      <c r="HE220" s="1688"/>
      <c r="HF220" s="1688"/>
      <c r="HG220" s="1688"/>
      <c r="HH220" s="1688"/>
      <c r="HI220" s="1688"/>
      <c r="HJ220" s="1688"/>
      <c r="HK220" s="1688"/>
      <c r="HL220" s="1688"/>
      <c r="HM220" s="1688"/>
      <c r="HN220" s="1688"/>
      <c r="HO220" s="1688"/>
      <c r="HP220" s="1688"/>
      <c r="HQ220" s="1688"/>
      <c r="HR220" s="1688"/>
      <c r="HS220" s="1688"/>
      <c r="HT220" s="1688"/>
      <c r="HU220" s="1688"/>
      <c r="HV220" s="1688"/>
      <c r="HW220" s="1688"/>
      <c r="HX220" s="1688"/>
      <c r="HY220" s="1688"/>
      <c r="HZ220" s="1688"/>
      <c r="IA220" s="1688"/>
      <c r="IB220" s="1688"/>
      <c r="IC220" s="1688"/>
      <c r="ID220" s="1688"/>
      <c r="IE220" s="1688"/>
      <c r="IF220" s="1688"/>
      <c r="IG220" s="1688"/>
      <c r="IH220" s="1688"/>
      <c r="II220" s="1688"/>
      <c r="IJ220" s="1688"/>
      <c r="IK220" s="1688"/>
      <c r="IL220" s="1688"/>
      <c r="IM220" s="1688"/>
      <c r="IN220" s="1688"/>
      <c r="IO220" s="1688"/>
      <c r="IP220" s="1688"/>
      <c r="IQ220" s="1688"/>
      <c r="IR220" s="1688"/>
      <c r="IS220" s="1688"/>
      <c r="IT220" s="1688"/>
      <c r="IU220" s="1688"/>
      <c r="IV220" s="1688"/>
      <c r="IW220" s="1688"/>
      <c r="IX220" s="1688"/>
      <c r="IY220" s="1688"/>
      <c r="IZ220" s="1688"/>
      <c r="JA220" s="1688"/>
      <c r="JB220" s="1688"/>
      <c r="JC220" s="1688"/>
      <c r="JD220" s="1688"/>
      <c r="JE220" s="1688"/>
      <c r="JF220" s="1688"/>
      <c r="JG220" s="1688"/>
      <c r="JH220" s="1688"/>
      <c r="JI220" s="1688"/>
      <c r="JJ220" s="1688"/>
      <c r="JK220" s="1688"/>
      <c r="JL220" s="1688"/>
      <c r="JM220" s="1688"/>
      <c r="JN220" s="1688"/>
      <c r="JO220" s="1688"/>
      <c r="JP220" s="1688"/>
      <c r="JQ220" s="1688"/>
      <c r="JR220" s="1688"/>
      <c r="JS220" s="1688"/>
      <c r="JT220" s="1688"/>
      <c r="JU220" s="1688"/>
      <c r="JV220" s="1688"/>
      <c r="JW220" s="1688"/>
      <c r="JX220" s="1688"/>
      <c r="JY220" s="1688"/>
      <c r="JZ220" s="1688"/>
      <c r="KA220" s="1688"/>
      <c r="KB220" s="1688"/>
      <c r="KC220" s="1688"/>
      <c r="KD220" s="1688"/>
      <c r="KE220" s="1688"/>
      <c r="KF220" s="1688"/>
      <c r="KG220" s="1688"/>
      <c r="KH220" s="1688"/>
      <c r="KI220" s="1688"/>
      <c r="KJ220" s="1688"/>
      <c r="KK220" s="1688"/>
      <c r="KL220" s="1688"/>
      <c r="KM220" s="1688"/>
      <c r="KN220" s="1688"/>
      <c r="KO220" s="1688"/>
      <c r="KP220" s="1688"/>
      <c r="KQ220" s="1688"/>
      <c r="KR220" s="1688"/>
      <c r="KS220" s="1688"/>
      <c r="KT220" s="1688"/>
      <c r="KU220" s="1688"/>
      <c r="KV220" s="1688"/>
      <c r="KW220" s="1688"/>
      <c r="KX220" s="1688"/>
      <c r="KY220" s="1688"/>
      <c r="KZ220" s="1688"/>
      <c r="LA220" s="1688"/>
      <c r="LB220" s="1688"/>
      <c r="LC220" s="1688"/>
      <c r="LD220" s="1688"/>
      <c r="LE220" s="1688"/>
      <c r="LF220" s="1688"/>
      <c r="LG220" s="1688"/>
      <c r="LH220" s="1688"/>
      <c r="LI220" s="1688"/>
      <c r="LJ220" s="1688"/>
      <c r="LK220" s="1688"/>
      <c r="LL220" s="1688"/>
      <c r="LM220" s="1688"/>
      <c r="LN220" s="1688"/>
      <c r="LO220" s="1688"/>
      <c r="LP220" s="1688"/>
      <c r="LQ220" s="1688"/>
      <c r="LR220" s="1688"/>
      <c r="LS220" s="1688"/>
      <c r="LT220" s="1688"/>
      <c r="LU220" s="1688"/>
      <c r="LV220" s="1688"/>
      <c r="LW220" s="1688"/>
      <c r="LX220" s="1688"/>
      <c r="LY220" s="1688"/>
      <c r="LZ220" s="1688"/>
      <c r="MA220" s="1688"/>
      <c r="MB220" s="1688"/>
      <c r="MC220" s="1688"/>
      <c r="MD220" s="1688"/>
      <c r="ME220" s="1688"/>
      <c r="MF220" s="1688"/>
      <c r="MG220" s="1688"/>
      <c r="MH220" s="1688"/>
      <c r="MI220" s="1688"/>
      <c r="MJ220" s="1688"/>
      <c r="MK220" s="1688"/>
      <c r="ML220" s="1688"/>
      <c r="MM220" s="1688"/>
      <c r="MN220" s="1688"/>
      <c r="MO220" s="1688"/>
      <c r="MP220" s="1688"/>
      <c r="MQ220" s="1688"/>
      <c r="MR220" s="1688"/>
      <c r="MS220" s="1688"/>
      <c r="MT220" s="1688"/>
      <c r="MU220" s="1688"/>
      <c r="MV220" s="1688"/>
      <c r="MW220" s="1688"/>
      <c r="MX220" s="1688"/>
      <c r="MY220" s="1688"/>
      <c r="MZ220" s="1688"/>
      <c r="NA220" s="1688"/>
      <c r="NB220" s="1688"/>
      <c r="NC220" s="1688"/>
      <c r="ND220" s="1688"/>
      <c r="NE220" s="1688"/>
      <c r="NF220" s="1688"/>
      <c r="NG220" s="1688"/>
      <c r="NH220" s="1688"/>
      <c r="NI220" s="1688"/>
      <c r="NJ220" s="1688"/>
      <c r="NK220" s="1688"/>
      <c r="NL220" s="1688"/>
      <c r="NM220" s="1688"/>
      <c r="NN220" s="1688"/>
      <c r="NO220" s="1688"/>
      <c r="NP220" s="1688"/>
      <c r="NQ220" s="1688"/>
      <c r="NR220" s="1688"/>
      <c r="NS220" s="1688"/>
      <c r="NT220" s="1688"/>
      <c r="NU220" s="1688"/>
      <c r="NV220" s="1688"/>
      <c r="NW220" s="1688"/>
      <c r="NX220" s="1688"/>
      <c r="NY220" s="1688"/>
      <c r="NZ220" s="1688"/>
      <c r="OA220" s="1688"/>
      <c r="OB220" s="1688"/>
      <c r="OC220" s="1688"/>
      <c r="OD220" s="1688"/>
      <c r="OE220" s="1688"/>
      <c r="OF220" s="1688"/>
      <c r="OG220" s="1688"/>
      <c r="OH220" s="1688"/>
      <c r="OI220" s="1688"/>
      <c r="OJ220" s="1688"/>
      <c r="OK220" s="1688"/>
      <c r="OL220" s="1688"/>
      <c r="OM220" s="1688"/>
      <c r="ON220" s="1688"/>
      <c r="OO220" s="1688"/>
      <c r="OP220" s="1688"/>
      <c r="OQ220" s="1688"/>
      <c r="OR220" s="1688"/>
      <c r="OS220" s="1688"/>
      <c r="OT220" s="1688"/>
      <c r="OU220" s="1688"/>
      <c r="OV220" s="1688"/>
      <c r="OW220" s="1688"/>
      <c r="OX220" s="1688"/>
      <c r="OY220" s="1688"/>
      <c r="OZ220" s="1688"/>
      <c r="PA220" s="1688"/>
      <c r="PB220" s="1688"/>
      <c r="PC220" s="1688"/>
      <c r="PD220" s="1688"/>
      <c r="PE220" s="1688"/>
      <c r="PF220" s="1688"/>
      <c r="PG220" s="1688"/>
      <c r="PH220" s="1688"/>
      <c r="PI220" s="1688"/>
      <c r="PJ220" s="1688"/>
      <c r="PK220" s="1688"/>
      <c r="PL220" s="1688"/>
      <c r="PM220" s="1688"/>
      <c r="PN220" s="1688"/>
      <c r="PO220" s="1688"/>
      <c r="PP220" s="1688"/>
      <c r="PQ220" s="1688"/>
      <c r="PR220" s="1688"/>
      <c r="PS220" s="1688"/>
      <c r="PT220" s="1688"/>
      <c r="PU220" s="1688"/>
      <c r="PV220" s="1688"/>
      <c r="PW220" s="1688"/>
      <c r="PX220" s="1688"/>
      <c r="PY220" s="1688"/>
      <c r="PZ220" s="1688"/>
      <c r="QA220" s="1688"/>
      <c r="QB220" s="1688"/>
      <c r="QC220" s="1688"/>
      <c r="QD220" s="1688"/>
      <c r="QE220" s="1688"/>
      <c r="QF220" s="1688"/>
      <c r="QG220" s="1688"/>
      <c r="QH220" s="1688"/>
      <c r="QI220" s="1688"/>
      <c r="QJ220" s="1688"/>
      <c r="QK220" s="1688"/>
      <c r="QL220" s="1688"/>
      <c r="QM220" s="1688"/>
      <c r="QN220" s="1688"/>
      <c r="QO220" s="1688"/>
      <c r="QP220" s="1688"/>
      <c r="QQ220" s="1688"/>
      <c r="QR220" s="1688"/>
      <c r="QS220" s="1688"/>
      <c r="QT220" s="1688"/>
      <c r="QU220" s="1688"/>
      <c r="QV220" s="1688"/>
      <c r="QW220" s="1688"/>
      <c r="QX220" s="1688"/>
      <c r="QY220" s="1688"/>
      <c r="QZ220" s="1688"/>
      <c r="RA220" s="1688"/>
      <c r="RB220" s="1688"/>
      <c r="RC220" s="1688"/>
      <c r="RD220" s="1688"/>
      <c r="RE220" s="1688"/>
      <c r="RF220" s="1688"/>
      <c r="RG220" s="1688"/>
      <c r="RH220" s="1688"/>
      <c r="RI220" s="1688"/>
      <c r="RJ220" s="1688"/>
      <c r="RK220" s="1688"/>
    </row>
    <row r="221" spans="1:479" s="1461" customFormat="1" ht="23.25" customHeight="1" outlineLevel="1">
      <c r="A221" s="1759" t="s">
        <v>456</v>
      </c>
      <c r="B221" s="1760"/>
      <c r="C221" s="1760"/>
      <c r="D221" s="1760"/>
      <c r="E221" s="1761"/>
      <c r="F221" s="1511">
        <f>SUM(F199:F220)</f>
        <v>19960000</v>
      </c>
      <c r="G221" s="1511">
        <f>SUM(G199:G220)</f>
        <v>19960000</v>
      </c>
      <c r="H221" s="1512"/>
      <c r="I221" s="1513"/>
      <c r="J221" s="1459"/>
      <c r="K221" s="1459"/>
      <c r="L221" s="1459"/>
      <c r="M221" s="1459"/>
      <c r="N221" s="1459"/>
      <c r="O221" s="1459"/>
      <c r="P221" s="1459"/>
      <c r="Q221" s="1459"/>
      <c r="R221" s="1459"/>
      <c r="S221" s="1459"/>
      <c r="T221" s="1459"/>
      <c r="U221" s="1459"/>
      <c r="V221" s="1459"/>
      <c r="W221" s="1459"/>
      <c r="X221" s="1459"/>
      <c r="Y221" s="1459"/>
      <c r="Z221" s="1459"/>
      <c r="AA221" s="1459"/>
      <c r="AB221" s="1459"/>
      <c r="AC221" s="1459"/>
      <c r="AD221" s="1459"/>
      <c r="AE221" s="1459"/>
      <c r="AF221" s="1459"/>
      <c r="AG221" s="1459"/>
      <c r="AH221" s="1459"/>
      <c r="AI221" s="1459"/>
      <c r="AJ221" s="1459"/>
      <c r="AK221" s="1459"/>
      <c r="AL221" s="1459"/>
      <c r="AM221" s="1459"/>
      <c r="AN221" s="1459"/>
      <c r="AO221" s="1459"/>
      <c r="AP221" s="1459"/>
      <c r="AQ221" s="1459"/>
      <c r="AR221" s="1459"/>
      <c r="AS221" s="1459"/>
      <c r="AT221" s="1459"/>
      <c r="AU221" s="1459"/>
      <c r="AV221" s="1459"/>
      <c r="AW221" s="1459"/>
      <c r="AX221" s="1459"/>
      <c r="AY221" s="1459"/>
      <c r="AZ221" s="1459"/>
      <c r="BA221" s="1459"/>
      <c r="BB221" s="1459"/>
      <c r="BC221" s="1459"/>
      <c r="BD221" s="1459"/>
      <c r="BE221" s="1459"/>
      <c r="BF221" s="1459"/>
      <c r="BG221" s="1459"/>
      <c r="BH221" s="1459"/>
      <c r="BI221" s="1459"/>
      <c r="BJ221" s="1459"/>
      <c r="BK221" s="1459"/>
      <c r="BL221" s="1459"/>
      <c r="BM221" s="1459"/>
      <c r="BN221" s="1459"/>
      <c r="BO221" s="1459"/>
      <c r="BP221" s="1459"/>
      <c r="BQ221" s="1459"/>
      <c r="BR221" s="1459"/>
      <c r="BS221" s="1459"/>
      <c r="BT221" s="1459"/>
      <c r="BU221" s="1459"/>
      <c r="BV221" s="1459"/>
      <c r="BW221" s="1459"/>
      <c r="BX221" s="1459"/>
      <c r="BY221" s="1459"/>
      <c r="BZ221" s="1459"/>
      <c r="CA221" s="1459"/>
      <c r="CB221" s="1459"/>
      <c r="CC221" s="1459"/>
      <c r="CD221" s="1459"/>
      <c r="CE221" s="1459"/>
      <c r="CF221" s="1459"/>
      <c r="CG221" s="1459"/>
      <c r="CH221" s="1459"/>
      <c r="CI221" s="1459"/>
      <c r="CJ221" s="1459"/>
      <c r="CK221" s="1459"/>
      <c r="CL221" s="1459"/>
      <c r="CM221" s="1459"/>
      <c r="CN221" s="1459"/>
      <c r="CO221" s="1459"/>
      <c r="CP221" s="1459"/>
      <c r="CQ221" s="1459"/>
      <c r="CR221" s="1459"/>
      <c r="CS221" s="1459"/>
      <c r="CT221" s="1459"/>
      <c r="CU221" s="1459"/>
      <c r="CV221" s="1459"/>
      <c r="CW221" s="1459"/>
      <c r="CX221" s="1459"/>
      <c r="CY221" s="1459"/>
      <c r="CZ221" s="1459"/>
      <c r="DA221" s="1459"/>
      <c r="DB221" s="1459"/>
      <c r="DC221" s="1459"/>
      <c r="DD221" s="1459"/>
      <c r="DE221" s="1459"/>
      <c r="DF221" s="1459"/>
      <c r="DG221" s="1459"/>
      <c r="DH221" s="1459"/>
      <c r="DI221" s="1459"/>
      <c r="DJ221" s="1459"/>
      <c r="DK221" s="1459"/>
      <c r="DL221" s="1459"/>
      <c r="DM221" s="1459"/>
      <c r="DN221" s="1459"/>
      <c r="DO221" s="1459"/>
      <c r="DP221" s="1459"/>
      <c r="DQ221" s="1459"/>
      <c r="DR221" s="1459"/>
      <c r="DS221" s="1459"/>
      <c r="DT221" s="1459"/>
      <c r="DU221" s="1459"/>
      <c r="DV221" s="1459"/>
      <c r="DW221" s="1459"/>
      <c r="DX221" s="1459"/>
      <c r="DY221" s="1459"/>
      <c r="DZ221" s="1459"/>
      <c r="EA221" s="1459"/>
      <c r="EB221" s="1459"/>
      <c r="EC221" s="1459"/>
      <c r="ED221" s="1459"/>
      <c r="EE221" s="1459"/>
      <c r="EF221" s="1459"/>
      <c r="EG221" s="1459"/>
      <c r="EH221" s="1459"/>
      <c r="EI221" s="1459"/>
      <c r="EJ221" s="1459"/>
      <c r="EK221" s="1459"/>
      <c r="EL221" s="1459"/>
      <c r="EM221" s="1459"/>
      <c r="EN221" s="1459"/>
      <c r="EO221" s="1459"/>
      <c r="EP221" s="1459"/>
      <c r="EQ221" s="1459"/>
      <c r="ER221" s="1459"/>
      <c r="ES221" s="1459"/>
      <c r="ET221" s="1459"/>
      <c r="EU221" s="1459"/>
      <c r="EV221" s="1459"/>
      <c r="EW221" s="1459"/>
      <c r="EX221" s="1459"/>
      <c r="EY221" s="1459"/>
      <c r="EZ221" s="1459"/>
      <c r="FA221" s="1459"/>
      <c r="FB221" s="1459"/>
      <c r="FC221" s="1459"/>
      <c r="FD221" s="1459"/>
      <c r="FE221" s="1459"/>
      <c r="FF221" s="1459"/>
      <c r="FG221" s="1459"/>
      <c r="FH221" s="1459"/>
      <c r="FI221" s="1459"/>
      <c r="FJ221" s="1459"/>
      <c r="FK221" s="1459"/>
      <c r="FL221" s="1459"/>
      <c r="FM221" s="1459"/>
      <c r="FN221" s="1459"/>
      <c r="FO221" s="1459"/>
      <c r="FP221" s="1459"/>
      <c r="FQ221" s="1459"/>
      <c r="FR221" s="1459"/>
      <c r="FS221" s="1459"/>
      <c r="FT221" s="1459"/>
      <c r="FU221" s="1459"/>
      <c r="FV221" s="1459"/>
      <c r="FW221" s="1459"/>
      <c r="FX221" s="1459"/>
      <c r="FY221" s="1459"/>
      <c r="FZ221" s="1459"/>
      <c r="GA221" s="1459"/>
      <c r="GB221" s="1459"/>
      <c r="GC221" s="1459"/>
      <c r="GD221" s="1459"/>
      <c r="GE221" s="1459"/>
      <c r="GF221" s="1459"/>
      <c r="GG221" s="1459"/>
      <c r="GH221" s="1459"/>
      <c r="GI221" s="1459"/>
      <c r="GJ221" s="1459"/>
      <c r="GK221" s="1459"/>
      <c r="GL221" s="1459"/>
      <c r="GM221" s="1459"/>
      <c r="GN221" s="1459"/>
      <c r="GO221" s="1459"/>
      <c r="GP221" s="1459"/>
      <c r="GQ221" s="1459"/>
      <c r="GR221" s="1459"/>
      <c r="GS221" s="1459"/>
      <c r="GT221" s="1459"/>
      <c r="GU221" s="1459"/>
      <c r="GV221" s="1459"/>
      <c r="GW221" s="1459"/>
      <c r="GX221" s="1459"/>
      <c r="GY221" s="1459"/>
      <c r="GZ221" s="1459"/>
      <c r="HA221" s="1459"/>
      <c r="HB221" s="1459"/>
      <c r="HC221" s="1459"/>
      <c r="HD221" s="1459"/>
      <c r="HE221" s="1459"/>
      <c r="HF221" s="1459"/>
      <c r="HG221" s="1459"/>
      <c r="HH221" s="1459"/>
      <c r="HI221" s="1459"/>
      <c r="HJ221" s="1459"/>
      <c r="HK221" s="1459"/>
      <c r="HL221" s="1459"/>
      <c r="HM221" s="1459"/>
      <c r="HN221" s="1459"/>
      <c r="HO221" s="1459"/>
      <c r="HP221" s="1459"/>
      <c r="HQ221" s="1459"/>
      <c r="HR221" s="1459"/>
      <c r="HS221" s="1459"/>
      <c r="HT221" s="1459"/>
      <c r="HU221" s="1459"/>
      <c r="HV221" s="1459"/>
      <c r="HW221" s="1459"/>
      <c r="HX221" s="1459"/>
      <c r="HY221" s="1459"/>
      <c r="HZ221" s="1459"/>
      <c r="IA221" s="1459"/>
      <c r="IB221" s="1459"/>
      <c r="IC221" s="1459"/>
      <c r="ID221" s="1459"/>
      <c r="IE221" s="1459"/>
      <c r="IF221" s="1459"/>
      <c r="IG221" s="1459"/>
      <c r="IH221" s="1459"/>
      <c r="II221" s="1459"/>
      <c r="IJ221" s="1459"/>
      <c r="IK221" s="1459"/>
      <c r="IL221" s="1459"/>
      <c r="IM221" s="1459"/>
      <c r="IN221" s="1459"/>
      <c r="IO221" s="1459"/>
      <c r="IP221" s="1459"/>
      <c r="IQ221" s="1459"/>
      <c r="IR221" s="1459"/>
      <c r="IS221" s="1459"/>
      <c r="IT221" s="1459"/>
      <c r="IU221" s="1459"/>
      <c r="IV221" s="1459"/>
      <c r="IW221" s="1459"/>
      <c r="IX221" s="1459"/>
      <c r="IY221" s="1459"/>
      <c r="IZ221" s="1459"/>
      <c r="JA221" s="1459"/>
      <c r="JB221" s="1459"/>
      <c r="JC221" s="1459"/>
      <c r="JD221" s="1459"/>
      <c r="JE221" s="1459"/>
      <c r="JF221" s="1459"/>
      <c r="JG221" s="1459"/>
      <c r="JH221" s="1459"/>
      <c r="JI221" s="1459"/>
      <c r="JJ221" s="1459"/>
      <c r="JK221" s="1459"/>
      <c r="JL221" s="1459"/>
      <c r="JM221" s="1459"/>
      <c r="JN221" s="1459"/>
      <c r="JO221" s="1459"/>
      <c r="JP221" s="1459"/>
      <c r="JQ221" s="1459"/>
      <c r="JR221" s="1459"/>
      <c r="JS221" s="1459"/>
      <c r="JT221" s="1459"/>
      <c r="JU221" s="1459"/>
      <c r="JV221" s="1459"/>
      <c r="JW221" s="1459"/>
      <c r="JX221" s="1459"/>
      <c r="JY221" s="1459"/>
      <c r="JZ221" s="1459"/>
      <c r="KA221" s="1459"/>
      <c r="KB221" s="1459"/>
      <c r="KC221" s="1459"/>
      <c r="KD221" s="1459"/>
      <c r="KE221" s="1459"/>
      <c r="KF221" s="1459"/>
      <c r="KG221" s="1459"/>
      <c r="KH221" s="1459"/>
      <c r="KI221" s="1459"/>
      <c r="KJ221" s="1459"/>
      <c r="KK221" s="1459"/>
      <c r="KL221" s="1459"/>
      <c r="KM221" s="1459"/>
      <c r="KN221" s="1459"/>
      <c r="KO221" s="1459"/>
      <c r="KP221" s="1459"/>
      <c r="KQ221" s="1459"/>
      <c r="KR221" s="1459"/>
      <c r="KS221" s="1459"/>
      <c r="KT221" s="1459"/>
      <c r="KU221" s="1459"/>
      <c r="KV221" s="1459"/>
      <c r="KW221" s="1459"/>
      <c r="KX221" s="1459"/>
      <c r="KY221" s="1459"/>
      <c r="KZ221" s="1459"/>
      <c r="LA221" s="1459"/>
      <c r="LB221" s="1459"/>
      <c r="LC221" s="1459"/>
      <c r="LD221" s="1459"/>
      <c r="LE221" s="1459"/>
      <c r="LF221" s="1459"/>
      <c r="LG221" s="1459"/>
      <c r="LH221" s="1459"/>
      <c r="LI221" s="1459"/>
      <c r="LJ221" s="1459"/>
      <c r="LK221" s="1459"/>
      <c r="LL221" s="1459"/>
      <c r="LM221" s="1459"/>
      <c r="LN221" s="1459"/>
      <c r="LO221" s="1459"/>
      <c r="LP221" s="1459"/>
      <c r="LQ221" s="1459"/>
      <c r="LR221" s="1459"/>
      <c r="LS221" s="1459"/>
      <c r="LT221" s="1459"/>
      <c r="LU221" s="1459"/>
      <c r="LV221" s="1459"/>
      <c r="LW221" s="1459"/>
      <c r="LX221" s="1459"/>
      <c r="LY221" s="1459"/>
      <c r="LZ221" s="1459"/>
      <c r="MA221" s="1459"/>
      <c r="MB221" s="1459"/>
      <c r="MC221" s="1459"/>
      <c r="MD221" s="1459"/>
      <c r="ME221" s="1459"/>
      <c r="MF221" s="1459"/>
      <c r="MG221" s="1459"/>
      <c r="MH221" s="1459"/>
      <c r="MI221" s="1459"/>
      <c r="MJ221" s="1459"/>
      <c r="MK221" s="1459"/>
      <c r="ML221" s="1459"/>
      <c r="MM221" s="1459"/>
      <c r="MN221" s="1459"/>
      <c r="MO221" s="1459"/>
      <c r="MP221" s="1459"/>
      <c r="MQ221" s="1459"/>
      <c r="MR221" s="1459"/>
      <c r="MS221" s="1459"/>
      <c r="MT221" s="1459"/>
      <c r="MU221" s="1459"/>
      <c r="MV221" s="1459"/>
      <c r="MW221" s="1459"/>
      <c r="MX221" s="1459"/>
      <c r="MY221" s="1459"/>
      <c r="MZ221" s="1459"/>
      <c r="NA221" s="1459"/>
      <c r="NB221" s="1459"/>
      <c r="NC221" s="1459"/>
      <c r="ND221" s="1459"/>
      <c r="NE221" s="1459"/>
      <c r="NF221" s="1459"/>
      <c r="NG221" s="1459"/>
      <c r="NH221" s="1459"/>
      <c r="NI221" s="1459"/>
      <c r="NJ221" s="1459"/>
      <c r="NK221" s="1459"/>
      <c r="NL221" s="1459"/>
      <c r="NM221" s="1459"/>
      <c r="NN221" s="1459"/>
      <c r="NO221" s="1459"/>
      <c r="NP221" s="1459"/>
      <c r="NQ221" s="1459"/>
      <c r="NR221" s="1459"/>
      <c r="NS221" s="1459"/>
      <c r="NT221" s="1459"/>
      <c r="NU221" s="1459"/>
      <c r="NV221" s="1459"/>
      <c r="NW221" s="1459"/>
      <c r="NX221" s="1459"/>
      <c r="NY221" s="1459"/>
      <c r="NZ221" s="1459"/>
      <c r="OA221" s="1459"/>
      <c r="OB221" s="1459"/>
      <c r="OC221" s="1459"/>
      <c r="OD221" s="1459"/>
      <c r="OE221" s="1459"/>
      <c r="OF221" s="1459"/>
      <c r="OG221" s="1459"/>
      <c r="OH221" s="1459"/>
      <c r="OI221" s="1459"/>
      <c r="OJ221" s="1459"/>
      <c r="OK221" s="1459"/>
      <c r="OL221" s="1459"/>
      <c r="OM221" s="1459"/>
      <c r="ON221" s="1459"/>
      <c r="OO221" s="1459"/>
      <c r="OP221" s="1459"/>
      <c r="OQ221" s="1459"/>
      <c r="OR221" s="1459"/>
      <c r="OS221" s="1459"/>
      <c r="OT221" s="1459"/>
      <c r="OU221" s="1459"/>
      <c r="OV221" s="1459"/>
      <c r="OW221" s="1459"/>
      <c r="OX221" s="1459"/>
      <c r="OY221" s="1459"/>
      <c r="OZ221" s="1459"/>
      <c r="PA221" s="1459"/>
      <c r="PB221" s="1459"/>
      <c r="PC221" s="1459"/>
      <c r="PD221" s="1459"/>
      <c r="PE221" s="1459"/>
      <c r="PF221" s="1459"/>
      <c r="PG221" s="1459"/>
      <c r="PH221" s="1459"/>
      <c r="PI221" s="1459"/>
      <c r="PJ221" s="1459"/>
      <c r="PK221" s="1459"/>
      <c r="PL221" s="1459"/>
      <c r="PM221" s="1459"/>
      <c r="PN221" s="1459"/>
      <c r="PO221" s="1459"/>
      <c r="PP221" s="1459"/>
      <c r="PQ221" s="1459"/>
      <c r="PR221" s="1459"/>
      <c r="PS221" s="1459"/>
      <c r="PT221" s="1459"/>
      <c r="PU221" s="1459"/>
      <c r="PV221" s="1459"/>
      <c r="PW221" s="1459"/>
      <c r="PX221" s="1459"/>
      <c r="PY221" s="1459"/>
      <c r="PZ221" s="1459"/>
      <c r="QA221" s="1459"/>
      <c r="QB221" s="1459"/>
      <c r="QC221" s="1459"/>
      <c r="QD221" s="1459"/>
      <c r="QE221" s="1459"/>
      <c r="QF221" s="1459"/>
      <c r="QG221" s="1459"/>
      <c r="QH221" s="1459"/>
      <c r="QI221" s="1459"/>
      <c r="QJ221" s="1459"/>
      <c r="QK221" s="1459"/>
      <c r="QL221" s="1459"/>
      <c r="QM221" s="1459"/>
      <c r="QN221" s="1459"/>
      <c r="QO221" s="1459"/>
      <c r="QP221" s="1459"/>
      <c r="QQ221" s="1459"/>
      <c r="QR221" s="1459"/>
      <c r="QS221" s="1459"/>
      <c r="QT221" s="1459"/>
      <c r="QU221" s="1459"/>
      <c r="QV221" s="1459"/>
      <c r="QW221" s="1459"/>
      <c r="QX221" s="1459"/>
      <c r="QY221" s="1459"/>
      <c r="QZ221" s="1459"/>
      <c r="RA221" s="1459"/>
      <c r="RB221" s="1459"/>
      <c r="RC221" s="1459"/>
      <c r="RD221" s="1459"/>
      <c r="RE221" s="1459"/>
      <c r="RF221" s="1459"/>
      <c r="RG221" s="1459"/>
      <c r="RH221" s="1459"/>
      <c r="RI221" s="1459"/>
      <c r="RJ221" s="1459"/>
      <c r="RK221" s="1459"/>
    </row>
    <row r="222" spans="1:479" s="1461" customFormat="1" ht="23.25" customHeight="1" outlineLevel="1">
      <c r="A222" s="1762" t="s">
        <v>48</v>
      </c>
      <c r="B222" s="1781"/>
      <c r="C222" s="1781"/>
      <c r="D222" s="1781"/>
      <c r="E222" s="1782"/>
      <c r="F222" s="1514">
        <f>F221*0.1</f>
        <v>1996000</v>
      </c>
      <c r="G222" s="1514">
        <f>G221*0.1</f>
        <v>1996000</v>
      </c>
      <c r="H222" s="1515"/>
      <c r="I222" s="1513"/>
      <c r="J222" s="1459"/>
      <c r="K222" s="1459"/>
      <c r="L222" s="1459"/>
      <c r="M222" s="1459"/>
      <c r="N222" s="1459"/>
      <c r="O222" s="1459"/>
      <c r="P222" s="1459"/>
      <c r="Q222" s="1459"/>
      <c r="R222" s="1459"/>
      <c r="S222" s="1459"/>
      <c r="T222" s="1459"/>
      <c r="U222" s="1459"/>
      <c r="V222" s="1459"/>
      <c r="W222" s="1459"/>
      <c r="X222" s="1459"/>
      <c r="Y222" s="1459"/>
      <c r="Z222" s="1459"/>
      <c r="AA222" s="1459"/>
      <c r="AB222" s="1459"/>
      <c r="AC222" s="1459"/>
      <c r="AD222" s="1459"/>
      <c r="AE222" s="1459"/>
      <c r="AF222" s="1459"/>
      <c r="AG222" s="1459"/>
      <c r="AH222" s="1459"/>
      <c r="AI222" s="1459"/>
      <c r="AJ222" s="1459"/>
      <c r="AK222" s="1459"/>
      <c r="AL222" s="1459"/>
      <c r="AM222" s="1459"/>
      <c r="AN222" s="1459"/>
      <c r="AO222" s="1459"/>
      <c r="AP222" s="1459"/>
      <c r="AQ222" s="1459"/>
      <c r="AR222" s="1459"/>
      <c r="AS222" s="1459"/>
      <c r="AT222" s="1459"/>
      <c r="AU222" s="1459"/>
      <c r="AV222" s="1459"/>
      <c r="AW222" s="1459"/>
      <c r="AX222" s="1459"/>
      <c r="AY222" s="1459"/>
      <c r="AZ222" s="1459"/>
      <c r="BA222" s="1459"/>
      <c r="BB222" s="1459"/>
      <c r="BC222" s="1459"/>
      <c r="BD222" s="1459"/>
      <c r="BE222" s="1459"/>
      <c r="BF222" s="1459"/>
      <c r="BG222" s="1459"/>
      <c r="BH222" s="1459"/>
      <c r="BI222" s="1459"/>
      <c r="BJ222" s="1459"/>
      <c r="BK222" s="1459"/>
      <c r="BL222" s="1459"/>
      <c r="BM222" s="1459"/>
      <c r="BN222" s="1459"/>
      <c r="BO222" s="1459"/>
      <c r="BP222" s="1459"/>
      <c r="BQ222" s="1459"/>
      <c r="BR222" s="1459"/>
      <c r="BS222" s="1459"/>
      <c r="BT222" s="1459"/>
      <c r="BU222" s="1459"/>
      <c r="BV222" s="1459"/>
      <c r="BW222" s="1459"/>
      <c r="BX222" s="1459"/>
      <c r="BY222" s="1459"/>
      <c r="BZ222" s="1459"/>
      <c r="CA222" s="1459"/>
      <c r="CB222" s="1459"/>
      <c r="CC222" s="1459"/>
      <c r="CD222" s="1459"/>
      <c r="CE222" s="1459"/>
      <c r="CF222" s="1459"/>
      <c r="CG222" s="1459"/>
      <c r="CH222" s="1459"/>
      <c r="CI222" s="1459"/>
      <c r="CJ222" s="1459"/>
      <c r="CK222" s="1459"/>
      <c r="CL222" s="1459"/>
      <c r="CM222" s="1459"/>
      <c r="CN222" s="1459"/>
      <c r="CO222" s="1459"/>
      <c r="CP222" s="1459"/>
      <c r="CQ222" s="1459"/>
      <c r="CR222" s="1459"/>
      <c r="CS222" s="1459"/>
      <c r="CT222" s="1459"/>
      <c r="CU222" s="1459"/>
      <c r="CV222" s="1459"/>
      <c r="CW222" s="1459"/>
      <c r="CX222" s="1459"/>
      <c r="CY222" s="1459"/>
      <c r="CZ222" s="1459"/>
      <c r="DA222" s="1459"/>
      <c r="DB222" s="1459"/>
      <c r="DC222" s="1459"/>
      <c r="DD222" s="1459"/>
      <c r="DE222" s="1459"/>
      <c r="DF222" s="1459"/>
      <c r="DG222" s="1459"/>
      <c r="DH222" s="1459"/>
      <c r="DI222" s="1459"/>
      <c r="DJ222" s="1459"/>
      <c r="DK222" s="1459"/>
      <c r="DL222" s="1459"/>
      <c r="DM222" s="1459"/>
      <c r="DN222" s="1459"/>
      <c r="DO222" s="1459"/>
      <c r="DP222" s="1459"/>
      <c r="DQ222" s="1459"/>
      <c r="DR222" s="1459"/>
      <c r="DS222" s="1459"/>
      <c r="DT222" s="1459"/>
      <c r="DU222" s="1459"/>
      <c r="DV222" s="1459"/>
      <c r="DW222" s="1459"/>
      <c r="DX222" s="1459"/>
      <c r="DY222" s="1459"/>
      <c r="DZ222" s="1459"/>
      <c r="EA222" s="1459"/>
      <c r="EB222" s="1459"/>
      <c r="EC222" s="1459"/>
      <c r="ED222" s="1459"/>
      <c r="EE222" s="1459"/>
      <c r="EF222" s="1459"/>
      <c r="EG222" s="1459"/>
      <c r="EH222" s="1459"/>
      <c r="EI222" s="1459"/>
      <c r="EJ222" s="1459"/>
      <c r="EK222" s="1459"/>
      <c r="EL222" s="1459"/>
      <c r="EM222" s="1459"/>
      <c r="EN222" s="1459"/>
      <c r="EO222" s="1459"/>
      <c r="EP222" s="1459"/>
      <c r="EQ222" s="1459"/>
      <c r="ER222" s="1459"/>
      <c r="ES222" s="1459"/>
      <c r="ET222" s="1459"/>
      <c r="EU222" s="1459"/>
      <c r="EV222" s="1459"/>
      <c r="EW222" s="1459"/>
      <c r="EX222" s="1459"/>
      <c r="EY222" s="1459"/>
      <c r="EZ222" s="1459"/>
      <c r="FA222" s="1459"/>
      <c r="FB222" s="1459"/>
      <c r="FC222" s="1459"/>
      <c r="FD222" s="1459"/>
      <c r="FE222" s="1459"/>
      <c r="FF222" s="1459"/>
      <c r="FG222" s="1459"/>
      <c r="FH222" s="1459"/>
      <c r="FI222" s="1459"/>
      <c r="FJ222" s="1459"/>
      <c r="FK222" s="1459"/>
      <c r="FL222" s="1459"/>
      <c r="FM222" s="1459"/>
      <c r="FN222" s="1459"/>
      <c r="FO222" s="1459"/>
      <c r="FP222" s="1459"/>
      <c r="FQ222" s="1459"/>
      <c r="FR222" s="1459"/>
      <c r="FS222" s="1459"/>
      <c r="FT222" s="1459"/>
      <c r="FU222" s="1459"/>
      <c r="FV222" s="1459"/>
      <c r="FW222" s="1459"/>
      <c r="FX222" s="1459"/>
      <c r="FY222" s="1459"/>
      <c r="FZ222" s="1459"/>
      <c r="GA222" s="1459"/>
      <c r="GB222" s="1459"/>
      <c r="GC222" s="1459"/>
      <c r="GD222" s="1459"/>
      <c r="GE222" s="1459"/>
      <c r="GF222" s="1459"/>
      <c r="GG222" s="1459"/>
      <c r="GH222" s="1459"/>
      <c r="GI222" s="1459"/>
      <c r="GJ222" s="1459"/>
      <c r="GK222" s="1459"/>
      <c r="GL222" s="1459"/>
      <c r="GM222" s="1459"/>
      <c r="GN222" s="1459"/>
      <c r="GO222" s="1459"/>
      <c r="GP222" s="1459"/>
      <c r="GQ222" s="1459"/>
      <c r="GR222" s="1459"/>
      <c r="GS222" s="1459"/>
      <c r="GT222" s="1459"/>
      <c r="GU222" s="1459"/>
      <c r="GV222" s="1459"/>
      <c r="GW222" s="1459"/>
      <c r="GX222" s="1459"/>
      <c r="GY222" s="1459"/>
      <c r="GZ222" s="1459"/>
      <c r="HA222" s="1459"/>
      <c r="HB222" s="1459"/>
      <c r="HC222" s="1459"/>
      <c r="HD222" s="1459"/>
      <c r="HE222" s="1459"/>
      <c r="HF222" s="1459"/>
      <c r="HG222" s="1459"/>
      <c r="HH222" s="1459"/>
      <c r="HI222" s="1459"/>
      <c r="HJ222" s="1459"/>
      <c r="HK222" s="1459"/>
      <c r="HL222" s="1459"/>
      <c r="HM222" s="1459"/>
      <c r="HN222" s="1459"/>
      <c r="HO222" s="1459"/>
      <c r="HP222" s="1459"/>
      <c r="HQ222" s="1459"/>
      <c r="HR222" s="1459"/>
      <c r="HS222" s="1459"/>
      <c r="HT222" s="1459"/>
      <c r="HU222" s="1459"/>
      <c r="HV222" s="1459"/>
      <c r="HW222" s="1459"/>
      <c r="HX222" s="1459"/>
      <c r="HY222" s="1459"/>
      <c r="HZ222" s="1459"/>
      <c r="IA222" s="1459"/>
      <c r="IB222" s="1459"/>
      <c r="IC222" s="1459"/>
      <c r="ID222" s="1459"/>
      <c r="IE222" s="1459"/>
      <c r="IF222" s="1459"/>
      <c r="IG222" s="1459"/>
      <c r="IH222" s="1459"/>
      <c r="II222" s="1459"/>
      <c r="IJ222" s="1459"/>
      <c r="IK222" s="1459"/>
      <c r="IL222" s="1459"/>
      <c r="IM222" s="1459"/>
      <c r="IN222" s="1459"/>
      <c r="IO222" s="1459"/>
      <c r="IP222" s="1459"/>
      <c r="IQ222" s="1459"/>
      <c r="IR222" s="1459"/>
      <c r="IS222" s="1459"/>
      <c r="IT222" s="1459"/>
      <c r="IU222" s="1459"/>
      <c r="IV222" s="1459"/>
      <c r="IW222" s="1459"/>
      <c r="IX222" s="1459"/>
      <c r="IY222" s="1459"/>
      <c r="IZ222" s="1459"/>
      <c r="JA222" s="1459"/>
      <c r="JB222" s="1459"/>
      <c r="JC222" s="1459"/>
      <c r="JD222" s="1459"/>
      <c r="JE222" s="1459"/>
      <c r="JF222" s="1459"/>
      <c r="JG222" s="1459"/>
      <c r="JH222" s="1459"/>
      <c r="JI222" s="1459"/>
      <c r="JJ222" s="1459"/>
      <c r="JK222" s="1459"/>
      <c r="JL222" s="1459"/>
      <c r="JM222" s="1459"/>
      <c r="JN222" s="1459"/>
      <c r="JO222" s="1459"/>
      <c r="JP222" s="1459"/>
      <c r="JQ222" s="1459"/>
      <c r="JR222" s="1459"/>
      <c r="JS222" s="1459"/>
      <c r="JT222" s="1459"/>
      <c r="JU222" s="1459"/>
      <c r="JV222" s="1459"/>
      <c r="JW222" s="1459"/>
      <c r="JX222" s="1459"/>
      <c r="JY222" s="1459"/>
      <c r="JZ222" s="1459"/>
      <c r="KA222" s="1459"/>
      <c r="KB222" s="1459"/>
      <c r="KC222" s="1459"/>
      <c r="KD222" s="1459"/>
      <c r="KE222" s="1459"/>
      <c r="KF222" s="1459"/>
      <c r="KG222" s="1459"/>
      <c r="KH222" s="1459"/>
      <c r="KI222" s="1459"/>
      <c r="KJ222" s="1459"/>
      <c r="KK222" s="1459"/>
      <c r="KL222" s="1459"/>
      <c r="KM222" s="1459"/>
      <c r="KN222" s="1459"/>
      <c r="KO222" s="1459"/>
      <c r="KP222" s="1459"/>
      <c r="KQ222" s="1459"/>
      <c r="KR222" s="1459"/>
      <c r="KS222" s="1459"/>
      <c r="KT222" s="1459"/>
      <c r="KU222" s="1459"/>
      <c r="KV222" s="1459"/>
      <c r="KW222" s="1459"/>
      <c r="KX222" s="1459"/>
      <c r="KY222" s="1459"/>
      <c r="KZ222" s="1459"/>
      <c r="LA222" s="1459"/>
      <c r="LB222" s="1459"/>
      <c r="LC222" s="1459"/>
      <c r="LD222" s="1459"/>
      <c r="LE222" s="1459"/>
      <c r="LF222" s="1459"/>
      <c r="LG222" s="1459"/>
      <c r="LH222" s="1459"/>
      <c r="LI222" s="1459"/>
      <c r="LJ222" s="1459"/>
      <c r="LK222" s="1459"/>
      <c r="LL222" s="1459"/>
      <c r="LM222" s="1459"/>
      <c r="LN222" s="1459"/>
      <c r="LO222" s="1459"/>
      <c r="LP222" s="1459"/>
      <c r="LQ222" s="1459"/>
      <c r="LR222" s="1459"/>
      <c r="LS222" s="1459"/>
      <c r="LT222" s="1459"/>
      <c r="LU222" s="1459"/>
      <c r="LV222" s="1459"/>
      <c r="LW222" s="1459"/>
      <c r="LX222" s="1459"/>
      <c r="LY222" s="1459"/>
      <c r="LZ222" s="1459"/>
      <c r="MA222" s="1459"/>
      <c r="MB222" s="1459"/>
      <c r="MC222" s="1459"/>
      <c r="MD222" s="1459"/>
      <c r="ME222" s="1459"/>
      <c r="MF222" s="1459"/>
      <c r="MG222" s="1459"/>
      <c r="MH222" s="1459"/>
      <c r="MI222" s="1459"/>
      <c r="MJ222" s="1459"/>
      <c r="MK222" s="1459"/>
      <c r="ML222" s="1459"/>
      <c r="MM222" s="1459"/>
      <c r="MN222" s="1459"/>
      <c r="MO222" s="1459"/>
      <c r="MP222" s="1459"/>
      <c r="MQ222" s="1459"/>
      <c r="MR222" s="1459"/>
      <c r="MS222" s="1459"/>
      <c r="MT222" s="1459"/>
      <c r="MU222" s="1459"/>
      <c r="MV222" s="1459"/>
      <c r="MW222" s="1459"/>
      <c r="MX222" s="1459"/>
      <c r="MY222" s="1459"/>
      <c r="MZ222" s="1459"/>
      <c r="NA222" s="1459"/>
      <c r="NB222" s="1459"/>
      <c r="NC222" s="1459"/>
      <c r="ND222" s="1459"/>
      <c r="NE222" s="1459"/>
      <c r="NF222" s="1459"/>
      <c r="NG222" s="1459"/>
      <c r="NH222" s="1459"/>
      <c r="NI222" s="1459"/>
      <c r="NJ222" s="1459"/>
      <c r="NK222" s="1459"/>
      <c r="NL222" s="1459"/>
      <c r="NM222" s="1459"/>
      <c r="NN222" s="1459"/>
      <c r="NO222" s="1459"/>
      <c r="NP222" s="1459"/>
      <c r="NQ222" s="1459"/>
      <c r="NR222" s="1459"/>
      <c r="NS222" s="1459"/>
      <c r="NT222" s="1459"/>
      <c r="NU222" s="1459"/>
      <c r="NV222" s="1459"/>
      <c r="NW222" s="1459"/>
      <c r="NX222" s="1459"/>
      <c r="NY222" s="1459"/>
      <c r="NZ222" s="1459"/>
      <c r="OA222" s="1459"/>
      <c r="OB222" s="1459"/>
      <c r="OC222" s="1459"/>
      <c r="OD222" s="1459"/>
      <c r="OE222" s="1459"/>
      <c r="OF222" s="1459"/>
      <c r="OG222" s="1459"/>
      <c r="OH222" s="1459"/>
      <c r="OI222" s="1459"/>
      <c r="OJ222" s="1459"/>
      <c r="OK222" s="1459"/>
      <c r="OL222" s="1459"/>
      <c r="OM222" s="1459"/>
      <c r="ON222" s="1459"/>
      <c r="OO222" s="1459"/>
      <c r="OP222" s="1459"/>
      <c r="OQ222" s="1459"/>
      <c r="OR222" s="1459"/>
      <c r="OS222" s="1459"/>
      <c r="OT222" s="1459"/>
      <c r="OU222" s="1459"/>
      <c r="OV222" s="1459"/>
      <c r="OW222" s="1459"/>
      <c r="OX222" s="1459"/>
      <c r="OY222" s="1459"/>
      <c r="OZ222" s="1459"/>
      <c r="PA222" s="1459"/>
      <c r="PB222" s="1459"/>
      <c r="PC222" s="1459"/>
      <c r="PD222" s="1459"/>
      <c r="PE222" s="1459"/>
      <c r="PF222" s="1459"/>
      <c r="PG222" s="1459"/>
      <c r="PH222" s="1459"/>
      <c r="PI222" s="1459"/>
      <c r="PJ222" s="1459"/>
      <c r="PK222" s="1459"/>
      <c r="PL222" s="1459"/>
      <c r="PM222" s="1459"/>
      <c r="PN222" s="1459"/>
      <c r="PO222" s="1459"/>
      <c r="PP222" s="1459"/>
      <c r="PQ222" s="1459"/>
      <c r="PR222" s="1459"/>
      <c r="PS222" s="1459"/>
      <c r="PT222" s="1459"/>
      <c r="PU222" s="1459"/>
      <c r="PV222" s="1459"/>
      <c r="PW222" s="1459"/>
      <c r="PX222" s="1459"/>
      <c r="PY222" s="1459"/>
      <c r="PZ222" s="1459"/>
      <c r="QA222" s="1459"/>
      <c r="QB222" s="1459"/>
      <c r="QC222" s="1459"/>
      <c r="QD222" s="1459"/>
      <c r="QE222" s="1459"/>
      <c r="QF222" s="1459"/>
      <c r="QG222" s="1459"/>
      <c r="QH222" s="1459"/>
      <c r="QI222" s="1459"/>
      <c r="QJ222" s="1459"/>
      <c r="QK222" s="1459"/>
      <c r="QL222" s="1459"/>
      <c r="QM222" s="1459"/>
      <c r="QN222" s="1459"/>
      <c r="QO222" s="1459"/>
      <c r="QP222" s="1459"/>
      <c r="QQ222" s="1459"/>
      <c r="QR222" s="1459"/>
      <c r="QS222" s="1459"/>
      <c r="QT222" s="1459"/>
      <c r="QU222" s="1459"/>
      <c r="QV222" s="1459"/>
      <c r="QW222" s="1459"/>
      <c r="QX222" s="1459"/>
      <c r="QY222" s="1459"/>
      <c r="QZ222" s="1459"/>
      <c r="RA222" s="1459"/>
      <c r="RB222" s="1459"/>
      <c r="RC222" s="1459"/>
      <c r="RD222" s="1459"/>
      <c r="RE222" s="1459"/>
      <c r="RF222" s="1459"/>
      <c r="RG222" s="1459"/>
      <c r="RH222" s="1459"/>
      <c r="RI222" s="1459"/>
      <c r="RJ222" s="1459"/>
      <c r="RK222" s="1459"/>
    </row>
    <row r="223" spans="1:479" s="1461" customFormat="1" ht="23.25" customHeight="1" thickBot="1">
      <c r="A223" s="1765" t="s">
        <v>31</v>
      </c>
      <c r="B223" s="1766"/>
      <c r="C223" s="1766"/>
      <c r="D223" s="1766"/>
      <c r="E223" s="1767"/>
      <c r="F223" s="1516">
        <f>SUM(F221:F222)</f>
        <v>21956000</v>
      </c>
      <c r="G223" s="1516">
        <f>SUM(G221:G222)</f>
        <v>21956000</v>
      </c>
      <c r="H223" s="1517"/>
      <c r="I223" s="1459"/>
      <c r="J223" s="1459"/>
      <c r="K223" s="1459"/>
      <c r="L223" s="1459"/>
      <c r="M223" s="1459"/>
      <c r="N223" s="1459"/>
      <c r="O223" s="1459"/>
      <c r="P223" s="1459"/>
      <c r="Q223" s="1459"/>
      <c r="R223" s="1459"/>
      <c r="S223" s="1459"/>
      <c r="T223" s="1459"/>
      <c r="U223" s="1459"/>
      <c r="V223" s="1459"/>
      <c r="W223" s="1459"/>
      <c r="X223" s="1459"/>
      <c r="Y223" s="1459"/>
      <c r="Z223" s="1459"/>
      <c r="AA223" s="1459"/>
      <c r="AB223" s="1459"/>
      <c r="AC223" s="1459"/>
      <c r="AD223" s="1459"/>
      <c r="AE223" s="1459"/>
      <c r="AF223" s="1459"/>
      <c r="AG223" s="1459"/>
      <c r="AH223" s="1459"/>
      <c r="AI223" s="1459"/>
      <c r="AJ223" s="1459"/>
      <c r="AK223" s="1459"/>
      <c r="AL223" s="1459"/>
      <c r="AM223" s="1459"/>
      <c r="AN223" s="1459"/>
      <c r="AO223" s="1459"/>
      <c r="AP223" s="1459"/>
      <c r="AQ223" s="1459"/>
      <c r="AR223" s="1459"/>
      <c r="AS223" s="1459"/>
      <c r="AT223" s="1459"/>
      <c r="AU223" s="1459"/>
      <c r="AV223" s="1459"/>
      <c r="AW223" s="1459"/>
      <c r="AX223" s="1459"/>
      <c r="AY223" s="1459"/>
      <c r="AZ223" s="1459"/>
      <c r="BA223" s="1459"/>
      <c r="BB223" s="1459"/>
      <c r="BC223" s="1459"/>
      <c r="BD223" s="1459"/>
      <c r="BE223" s="1459"/>
      <c r="BF223" s="1459"/>
      <c r="BG223" s="1459"/>
      <c r="BH223" s="1459"/>
      <c r="BI223" s="1459"/>
      <c r="BJ223" s="1459"/>
      <c r="BK223" s="1459"/>
      <c r="BL223" s="1459"/>
      <c r="BM223" s="1459"/>
      <c r="BN223" s="1459"/>
      <c r="BO223" s="1459"/>
      <c r="BP223" s="1459"/>
      <c r="BQ223" s="1459"/>
      <c r="BR223" s="1459"/>
      <c r="BS223" s="1459"/>
      <c r="BT223" s="1459"/>
      <c r="BU223" s="1459"/>
      <c r="BV223" s="1459"/>
      <c r="BW223" s="1459"/>
      <c r="BX223" s="1459"/>
      <c r="BY223" s="1459"/>
      <c r="BZ223" s="1459"/>
      <c r="CA223" s="1459"/>
      <c r="CB223" s="1459"/>
      <c r="CC223" s="1459"/>
      <c r="CD223" s="1459"/>
      <c r="CE223" s="1459"/>
      <c r="CF223" s="1459"/>
      <c r="CG223" s="1459"/>
      <c r="CH223" s="1459"/>
      <c r="CI223" s="1459"/>
      <c r="CJ223" s="1459"/>
      <c r="CK223" s="1459"/>
      <c r="CL223" s="1459"/>
      <c r="CM223" s="1459"/>
      <c r="CN223" s="1459"/>
      <c r="CO223" s="1459"/>
      <c r="CP223" s="1459"/>
      <c r="CQ223" s="1459"/>
      <c r="CR223" s="1459"/>
      <c r="CS223" s="1459"/>
      <c r="CT223" s="1459"/>
      <c r="CU223" s="1459"/>
      <c r="CV223" s="1459"/>
      <c r="CW223" s="1459"/>
      <c r="CX223" s="1459"/>
      <c r="CY223" s="1459"/>
      <c r="CZ223" s="1459"/>
      <c r="DA223" s="1459"/>
      <c r="DB223" s="1459"/>
      <c r="DC223" s="1459"/>
      <c r="DD223" s="1459"/>
      <c r="DE223" s="1459"/>
      <c r="DF223" s="1459"/>
      <c r="DG223" s="1459"/>
      <c r="DH223" s="1459"/>
      <c r="DI223" s="1459"/>
      <c r="DJ223" s="1459"/>
      <c r="DK223" s="1459"/>
      <c r="DL223" s="1459"/>
      <c r="DM223" s="1459"/>
      <c r="DN223" s="1459"/>
      <c r="DO223" s="1459"/>
      <c r="DP223" s="1459"/>
      <c r="DQ223" s="1459"/>
      <c r="DR223" s="1459"/>
      <c r="DS223" s="1459"/>
      <c r="DT223" s="1459"/>
      <c r="DU223" s="1459"/>
      <c r="DV223" s="1459"/>
      <c r="DW223" s="1459"/>
      <c r="DX223" s="1459"/>
      <c r="DY223" s="1459"/>
      <c r="DZ223" s="1459"/>
      <c r="EA223" s="1459"/>
      <c r="EB223" s="1459"/>
      <c r="EC223" s="1459"/>
      <c r="ED223" s="1459"/>
      <c r="EE223" s="1459"/>
      <c r="EF223" s="1459"/>
      <c r="EG223" s="1459"/>
      <c r="EH223" s="1459"/>
      <c r="EI223" s="1459"/>
      <c r="EJ223" s="1459"/>
      <c r="EK223" s="1459"/>
      <c r="EL223" s="1459"/>
      <c r="EM223" s="1459"/>
      <c r="EN223" s="1459"/>
      <c r="EO223" s="1459"/>
      <c r="EP223" s="1459"/>
      <c r="EQ223" s="1459"/>
      <c r="ER223" s="1459"/>
      <c r="ES223" s="1459"/>
      <c r="ET223" s="1459"/>
      <c r="EU223" s="1459"/>
      <c r="EV223" s="1459"/>
      <c r="EW223" s="1459"/>
      <c r="EX223" s="1459"/>
      <c r="EY223" s="1459"/>
      <c r="EZ223" s="1459"/>
      <c r="FA223" s="1459"/>
      <c r="FB223" s="1459"/>
      <c r="FC223" s="1459"/>
      <c r="FD223" s="1459"/>
      <c r="FE223" s="1459"/>
      <c r="FF223" s="1459"/>
      <c r="FG223" s="1459"/>
      <c r="FH223" s="1459"/>
      <c r="FI223" s="1459"/>
      <c r="FJ223" s="1459"/>
      <c r="FK223" s="1459"/>
      <c r="FL223" s="1459"/>
      <c r="FM223" s="1459"/>
      <c r="FN223" s="1459"/>
      <c r="FO223" s="1459"/>
      <c r="FP223" s="1459"/>
      <c r="FQ223" s="1459"/>
      <c r="FR223" s="1459"/>
      <c r="FS223" s="1459"/>
      <c r="FT223" s="1459"/>
      <c r="FU223" s="1459"/>
      <c r="FV223" s="1459"/>
      <c r="FW223" s="1459"/>
      <c r="FX223" s="1459"/>
      <c r="FY223" s="1459"/>
      <c r="FZ223" s="1459"/>
      <c r="GA223" s="1459"/>
      <c r="GB223" s="1459"/>
      <c r="GC223" s="1459"/>
      <c r="GD223" s="1459"/>
      <c r="GE223" s="1459"/>
      <c r="GF223" s="1459"/>
      <c r="GG223" s="1459"/>
      <c r="GH223" s="1459"/>
      <c r="GI223" s="1459"/>
      <c r="GJ223" s="1459"/>
      <c r="GK223" s="1459"/>
      <c r="GL223" s="1459"/>
      <c r="GM223" s="1459"/>
      <c r="GN223" s="1459"/>
      <c r="GO223" s="1459"/>
      <c r="GP223" s="1459"/>
      <c r="GQ223" s="1459"/>
      <c r="GR223" s="1459"/>
      <c r="GS223" s="1459"/>
      <c r="GT223" s="1459"/>
      <c r="GU223" s="1459"/>
      <c r="GV223" s="1459"/>
      <c r="GW223" s="1459"/>
      <c r="GX223" s="1459"/>
      <c r="GY223" s="1459"/>
      <c r="GZ223" s="1459"/>
      <c r="HA223" s="1459"/>
      <c r="HB223" s="1459"/>
      <c r="HC223" s="1459"/>
      <c r="HD223" s="1459"/>
      <c r="HE223" s="1459"/>
      <c r="HF223" s="1459"/>
      <c r="HG223" s="1459"/>
      <c r="HH223" s="1459"/>
      <c r="HI223" s="1459"/>
      <c r="HJ223" s="1459"/>
      <c r="HK223" s="1459"/>
      <c r="HL223" s="1459"/>
      <c r="HM223" s="1459"/>
      <c r="HN223" s="1459"/>
      <c r="HO223" s="1459"/>
      <c r="HP223" s="1459"/>
      <c r="HQ223" s="1459"/>
      <c r="HR223" s="1459"/>
      <c r="HS223" s="1459"/>
      <c r="HT223" s="1459"/>
      <c r="HU223" s="1459"/>
      <c r="HV223" s="1459"/>
      <c r="HW223" s="1459"/>
      <c r="HX223" s="1459"/>
      <c r="HY223" s="1459"/>
      <c r="HZ223" s="1459"/>
      <c r="IA223" s="1459"/>
      <c r="IB223" s="1459"/>
      <c r="IC223" s="1459"/>
      <c r="ID223" s="1459"/>
      <c r="IE223" s="1459"/>
      <c r="IF223" s="1459"/>
      <c r="IG223" s="1459"/>
      <c r="IH223" s="1459"/>
      <c r="II223" s="1459"/>
      <c r="IJ223" s="1459"/>
      <c r="IK223" s="1459"/>
      <c r="IL223" s="1459"/>
      <c r="IM223" s="1459"/>
      <c r="IN223" s="1459"/>
      <c r="IO223" s="1459"/>
      <c r="IP223" s="1459"/>
      <c r="IQ223" s="1459"/>
      <c r="IR223" s="1459"/>
      <c r="IS223" s="1459"/>
      <c r="IT223" s="1459"/>
      <c r="IU223" s="1459"/>
      <c r="IV223" s="1459"/>
      <c r="IW223" s="1459"/>
      <c r="IX223" s="1459"/>
      <c r="IY223" s="1459"/>
      <c r="IZ223" s="1459"/>
      <c r="JA223" s="1459"/>
      <c r="JB223" s="1459"/>
      <c r="JC223" s="1459"/>
      <c r="JD223" s="1459"/>
      <c r="JE223" s="1459"/>
      <c r="JF223" s="1459"/>
      <c r="JG223" s="1459"/>
      <c r="JH223" s="1459"/>
      <c r="JI223" s="1459"/>
      <c r="JJ223" s="1459"/>
      <c r="JK223" s="1459"/>
      <c r="JL223" s="1459"/>
      <c r="JM223" s="1459"/>
      <c r="JN223" s="1459"/>
      <c r="JO223" s="1459"/>
      <c r="JP223" s="1459"/>
      <c r="JQ223" s="1459"/>
      <c r="JR223" s="1459"/>
      <c r="JS223" s="1459"/>
      <c r="JT223" s="1459"/>
      <c r="JU223" s="1459"/>
      <c r="JV223" s="1459"/>
      <c r="JW223" s="1459"/>
      <c r="JX223" s="1459"/>
      <c r="JY223" s="1459"/>
      <c r="JZ223" s="1459"/>
      <c r="KA223" s="1459"/>
      <c r="KB223" s="1459"/>
      <c r="KC223" s="1459"/>
      <c r="KD223" s="1459"/>
      <c r="KE223" s="1459"/>
      <c r="KF223" s="1459"/>
      <c r="KG223" s="1459"/>
      <c r="KH223" s="1459"/>
      <c r="KI223" s="1459"/>
      <c r="KJ223" s="1459"/>
      <c r="KK223" s="1459"/>
      <c r="KL223" s="1459"/>
      <c r="KM223" s="1459"/>
      <c r="KN223" s="1459"/>
      <c r="KO223" s="1459"/>
      <c r="KP223" s="1459"/>
      <c r="KQ223" s="1459"/>
      <c r="KR223" s="1459"/>
      <c r="KS223" s="1459"/>
      <c r="KT223" s="1459"/>
      <c r="KU223" s="1459"/>
      <c r="KV223" s="1459"/>
      <c r="KW223" s="1459"/>
      <c r="KX223" s="1459"/>
      <c r="KY223" s="1459"/>
      <c r="KZ223" s="1459"/>
      <c r="LA223" s="1459"/>
      <c r="LB223" s="1459"/>
      <c r="LC223" s="1459"/>
      <c r="LD223" s="1459"/>
      <c r="LE223" s="1459"/>
      <c r="LF223" s="1459"/>
      <c r="LG223" s="1459"/>
      <c r="LH223" s="1459"/>
      <c r="LI223" s="1459"/>
      <c r="LJ223" s="1459"/>
      <c r="LK223" s="1459"/>
      <c r="LL223" s="1459"/>
      <c r="LM223" s="1459"/>
      <c r="LN223" s="1459"/>
      <c r="LO223" s="1459"/>
      <c r="LP223" s="1459"/>
      <c r="LQ223" s="1459"/>
      <c r="LR223" s="1459"/>
      <c r="LS223" s="1459"/>
      <c r="LT223" s="1459"/>
      <c r="LU223" s="1459"/>
      <c r="LV223" s="1459"/>
      <c r="LW223" s="1459"/>
      <c r="LX223" s="1459"/>
      <c r="LY223" s="1459"/>
      <c r="LZ223" s="1459"/>
      <c r="MA223" s="1459"/>
      <c r="MB223" s="1459"/>
      <c r="MC223" s="1459"/>
      <c r="MD223" s="1459"/>
      <c r="ME223" s="1459"/>
      <c r="MF223" s="1459"/>
      <c r="MG223" s="1459"/>
      <c r="MH223" s="1459"/>
      <c r="MI223" s="1459"/>
      <c r="MJ223" s="1459"/>
      <c r="MK223" s="1459"/>
      <c r="ML223" s="1459"/>
      <c r="MM223" s="1459"/>
      <c r="MN223" s="1459"/>
      <c r="MO223" s="1459"/>
      <c r="MP223" s="1459"/>
      <c r="MQ223" s="1459"/>
      <c r="MR223" s="1459"/>
      <c r="MS223" s="1459"/>
      <c r="MT223" s="1459"/>
      <c r="MU223" s="1459"/>
      <c r="MV223" s="1459"/>
      <c r="MW223" s="1459"/>
      <c r="MX223" s="1459"/>
      <c r="MY223" s="1459"/>
      <c r="MZ223" s="1459"/>
      <c r="NA223" s="1459"/>
      <c r="NB223" s="1459"/>
      <c r="NC223" s="1459"/>
      <c r="ND223" s="1459"/>
      <c r="NE223" s="1459"/>
      <c r="NF223" s="1459"/>
      <c r="NG223" s="1459"/>
      <c r="NH223" s="1459"/>
      <c r="NI223" s="1459"/>
      <c r="NJ223" s="1459"/>
      <c r="NK223" s="1459"/>
      <c r="NL223" s="1459"/>
      <c r="NM223" s="1459"/>
      <c r="NN223" s="1459"/>
      <c r="NO223" s="1459"/>
      <c r="NP223" s="1459"/>
      <c r="NQ223" s="1459"/>
      <c r="NR223" s="1459"/>
      <c r="NS223" s="1459"/>
      <c r="NT223" s="1459"/>
      <c r="NU223" s="1459"/>
      <c r="NV223" s="1459"/>
      <c r="NW223" s="1459"/>
      <c r="NX223" s="1459"/>
      <c r="NY223" s="1459"/>
      <c r="NZ223" s="1459"/>
      <c r="OA223" s="1459"/>
      <c r="OB223" s="1459"/>
      <c r="OC223" s="1459"/>
      <c r="OD223" s="1459"/>
      <c r="OE223" s="1459"/>
      <c r="OF223" s="1459"/>
      <c r="OG223" s="1459"/>
      <c r="OH223" s="1459"/>
      <c r="OI223" s="1459"/>
      <c r="OJ223" s="1459"/>
      <c r="OK223" s="1459"/>
      <c r="OL223" s="1459"/>
      <c r="OM223" s="1459"/>
      <c r="ON223" s="1459"/>
      <c r="OO223" s="1459"/>
      <c r="OP223" s="1459"/>
      <c r="OQ223" s="1459"/>
      <c r="OR223" s="1459"/>
      <c r="OS223" s="1459"/>
      <c r="OT223" s="1459"/>
      <c r="OU223" s="1459"/>
      <c r="OV223" s="1459"/>
      <c r="OW223" s="1459"/>
      <c r="OX223" s="1459"/>
      <c r="OY223" s="1459"/>
      <c r="OZ223" s="1459"/>
      <c r="PA223" s="1459"/>
      <c r="PB223" s="1459"/>
      <c r="PC223" s="1459"/>
      <c r="PD223" s="1459"/>
      <c r="PE223" s="1459"/>
      <c r="PF223" s="1459"/>
      <c r="PG223" s="1459"/>
      <c r="PH223" s="1459"/>
      <c r="PI223" s="1459"/>
      <c r="PJ223" s="1459"/>
      <c r="PK223" s="1459"/>
      <c r="PL223" s="1459"/>
      <c r="PM223" s="1459"/>
      <c r="PN223" s="1459"/>
      <c r="PO223" s="1459"/>
      <c r="PP223" s="1459"/>
      <c r="PQ223" s="1459"/>
      <c r="PR223" s="1459"/>
      <c r="PS223" s="1459"/>
      <c r="PT223" s="1459"/>
      <c r="PU223" s="1459"/>
      <c r="PV223" s="1459"/>
      <c r="PW223" s="1459"/>
      <c r="PX223" s="1459"/>
      <c r="PY223" s="1459"/>
      <c r="PZ223" s="1459"/>
      <c r="QA223" s="1459"/>
      <c r="QB223" s="1459"/>
      <c r="QC223" s="1459"/>
      <c r="QD223" s="1459"/>
      <c r="QE223" s="1459"/>
      <c r="QF223" s="1459"/>
      <c r="QG223" s="1459"/>
      <c r="QH223" s="1459"/>
      <c r="QI223" s="1459"/>
      <c r="QJ223" s="1459"/>
      <c r="QK223" s="1459"/>
      <c r="QL223" s="1459"/>
      <c r="QM223" s="1459"/>
      <c r="QN223" s="1459"/>
      <c r="QO223" s="1459"/>
      <c r="QP223" s="1459"/>
      <c r="QQ223" s="1459"/>
      <c r="QR223" s="1459"/>
      <c r="QS223" s="1459"/>
      <c r="QT223" s="1459"/>
      <c r="QU223" s="1459"/>
      <c r="QV223" s="1459"/>
      <c r="QW223" s="1459"/>
      <c r="QX223" s="1459"/>
      <c r="QY223" s="1459"/>
      <c r="QZ223" s="1459"/>
      <c r="RA223" s="1459"/>
      <c r="RB223" s="1459"/>
      <c r="RC223" s="1459"/>
      <c r="RD223" s="1459"/>
      <c r="RE223" s="1459"/>
      <c r="RF223" s="1459"/>
      <c r="RG223" s="1459"/>
      <c r="RH223" s="1459"/>
      <c r="RI223" s="1459"/>
      <c r="RJ223" s="1459"/>
      <c r="RK223" s="1459"/>
    </row>
  </sheetData>
  <autoFilter ref="A6:J65"/>
  <mergeCells count="94">
    <mergeCell ref="G127:G134"/>
    <mergeCell ref="H127:H134"/>
    <mergeCell ref="A198:E198"/>
    <mergeCell ref="G136:G137"/>
    <mergeCell ref="H136:H137"/>
    <mergeCell ref="G138:G141"/>
    <mergeCell ref="H138:H141"/>
    <mergeCell ref="G142:G145"/>
    <mergeCell ref="H142:H145"/>
    <mergeCell ref="G147:G152"/>
    <mergeCell ref="H147:H152"/>
    <mergeCell ref="G154:G158"/>
    <mergeCell ref="H154:H158"/>
    <mergeCell ref="G160:G164"/>
    <mergeCell ref="H160:H164"/>
    <mergeCell ref="G177:G180"/>
    <mergeCell ref="H177:H180"/>
    <mergeCell ref="A196:E196"/>
    <mergeCell ref="A197:E197"/>
    <mergeCell ref="G165:G168"/>
    <mergeCell ref="H165:H168"/>
    <mergeCell ref="G169:G171"/>
    <mergeCell ref="H169:H171"/>
    <mergeCell ref="G172:G175"/>
    <mergeCell ref="H172:H175"/>
    <mergeCell ref="G113:G121"/>
    <mergeCell ref="H113:H121"/>
    <mergeCell ref="A124:E124"/>
    <mergeCell ref="A125:E125"/>
    <mergeCell ref="A126:E126"/>
    <mergeCell ref="G102:G103"/>
    <mergeCell ref="H102:H103"/>
    <mergeCell ref="G106:G110"/>
    <mergeCell ref="H106:H110"/>
    <mergeCell ref="G111:G112"/>
    <mergeCell ref="H111:H112"/>
    <mergeCell ref="G91:G93"/>
    <mergeCell ref="H91:H93"/>
    <mergeCell ref="G94:G95"/>
    <mergeCell ref="H94:H95"/>
    <mergeCell ref="G96:G100"/>
    <mergeCell ref="H96:H100"/>
    <mergeCell ref="G76:G78"/>
    <mergeCell ref="H76:H78"/>
    <mergeCell ref="G79:G84"/>
    <mergeCell ref="H79:H84"/>
    <mergeCell ref="G85:G89"/>
    <mergeCell ref="H85:H89"/>
    <mergeCell ref="G65:G68"/>
    <mergeCell ref="H65:H68"/>
    <mergeCell ref="G69:G72"/>
    <mergeCell ref="H69:H72"/>
    <mergeCell ref="G74:G75"/>
    <mergeCell ref="H74:H75"/>
    <mergeCell ref="A62:E62"/>
    <mergeCell ref="A63:E63"/>
    <mergeCell ref="A64:E64"/>
    <mergeCell ref="G47:G49"/>
    <mergeCell ref="H47:H49"/>
    <mergeCell ref="G50:G56"/>
    <mergeCell ref="H50:H56"/>
    <mergeCell ref="G57:G60"/>
    <mergeCell ref="H57:H60"/>
    <mergeCell ref="G31:G34"/>
    <mergeCell ref="H31:H34"/>
    <mergeCell ref="G35:G41"/>
    <mergeCell ref="H35:H41"/>
    <mergeCell ref="G42:G45"/>
    <mergeCell ref="H42:H45"/>
    <mergeCell ref="G9:G14"/>
    <mergeCell ref="H9:H14"/>
    <mergeCell ref="G15:G17"/>
    <mergeCell ref="H15:H17"/>
    <mergeCell ref="G18:G30"/>
    <mergeCell ref="H18:H30"/>
    <mergeCell ref="F1:H1"/>
    <mergeCell ref="A2:H3"/>
    <mergeCell ref="A4:H4"/>
    <mergeCell ref="A5:H5"/>
    <mergeCell ref="G7:G8"/>
    <mergeCell ref="H7:H8"/>
    <mergeCell ref="G199:G200"/>
    <mergeCell ref="H199:H200"/>
    <mergeCell ref="G201:G205"/>
    <mergeCell ref="H201:H205"/>
    <mergeCell ref="G206:G207"/>
    <mergeCell ref="H206:H207"/>
    <mergeCell ref="A222:E222"/>
    <mergeCell ref="A223:E223"/>
    <mergeCell ref="G210:G213"/>
    <mergeCell ref="H210:H213"/>
    <mergeCell ref="G216:G219"/>
    <mergeCell ref="H216:H219"/>
    <mergeCell ref="A221:E221"/>
  </mergeCells>
  <phoneticPr fontId="250" type="noConversion"/>
  <printOptions horizontalCentered="1"/>
  <pageMargins left="0" right="0" top="0" bottom="0" header="0.31496062992125984" footer="0"/>
  <pageSetup paperSize="9" scale="69" orientation="portrait" r:id="rId1"/>
  <headerFooter>
    <oddFooter>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7"/>
  <sheetViews>
    <sheetView zoomScaleNormal="100" zoomScaleSheetLayoutView="86" workbookViewId="0">
      <pane ySplit="7" topLeftCell="A39" activePane="bottomLeft" state="frozen"/>
      <selection activeCell="E79" sqref="E79"/>
      <selection pane="bottomLeft" activeCell="G47" sqref="G47"/>
    </sheetView>
  </sheetViews>
  <sheetFormatPr defaultColWidth="8.85546875" defaultRowHeight="17.25" outlineLevelRow="1"/>
  <cols>
    <col min="1" max="1" width="6.42578125" style="1324" customWidth="1"/>
    <col min="2" max="2" width="34.7109375" style="1325" customWidth="1"/>
    <col min="3" max="3" width="10.42578125" style="1356" customWidth="1"/>
    <col min="4" max="4" width="8.42578125" style="4" customWidth="1"/>
    <col min="5" max="5" width="15" style="1325" customWidth="1"/>
    <col min="6" max="7" width="17.42578125" style="1325" customWidth="1"/>
    <col min="8" max="8" width="15.85546875" style="1357" customWidth="1"/>
    <col min="9" max="9" width="13.28515625" style="3" customWidth="1"/>
    <col min="10" max="10" width="8.85546875" style="3"/>
    <col min="11" max="11" width="15.7109375" style="63" bestFit="1" customWidth="1"/>
    <col min="12" max="12" width="9.42578125" style="3" bestFit="1" customWidth="1"/>
    <col min="13" max="257" width="8.85546875" style="3"/>
    <col min="258" max="258" width="17.42578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42578125" style="3" bestFit="1" customWidth="1"/>
    <col min="266" max="266" width="8.85546875" style="3"/>
    <col min="267" max="267" width="15.7109375" style="3" bestFit="1" customWidth="1"/>
    <col min="268" max="268" width="9.42578125" style="3" bestFit="1" customWidth="1"/>
    <col min="269" max="513" width="8.85546875" style="3"/>
    <col min="514" max="514" width="17.42578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42578125" style="3" bestFit="1" customWidth="1"/>
    <col min="522" max="522" width="8.85546875" style="3"/>
    <col min="523" max="523" width="15.7109375" style="3" bestFit="1" customWidth="1"/>
    <col min="524" max="524" width="9.42578125" style="3" bestFit="1" customWidth="1"/>
    <col min="525" max="769" width="8.85546875" style="3"/>
    <col min="770" max="770" width="17.42578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42578125" style="3" bestFit="1" customWidth="1"/>
    <col min="778" max="778" width="8.85546875" style="3"/>
    <col min="779" max="779" width="15.7109375" style="3" bestFit="1" customWidth="1"/>
    <col min="780" max="780" width="9.42578125" style="3" bestFit="1" customWidth="1"/>
    <col min="781" max="1025" width="8.85546875" style="3"/>
    <col min="1026" max="1026" width="17.42578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42578125" style="3" bestFit="1" customWidth="1"/>
    <col min="1034" max="1034" width="8.85546875" style="3"/>
    <col min="1035" max="1035" width="15.7109375" style="3" bestFit="1" customWidth="1"/>
    <col min="1036" max="1036" width="9.42578125" style="3" bestFit="1" customWidth="1"/>
    <col min="1037" max="1281" width="8.85546875" style="3"/>
    <col min="1282" max="1282" width="17.42578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42578125" style="3" bestFit="1" customWidth="1"/>
    <col min="1290" max="1290" width="8.85546875" style="3"/>
    <col min="1291" max="1291" width="15.7109375" style="3" bestFit="1" customWidth="1"/>
    <col min="1292" max="1292" width="9.42578125" style="3" bestFit="1" customWidth="1"/>
    <col min="1293" max="1537" width="8.85546875" style="3"/>
    <col min="1538" max="1538" width="17.42578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42578125" style="3" bestFit="1" customWidth="1"/>
    <col min="1546" max="1546" width="8.85546875" style="3"/>
    <col min="1547" max="1547" width="15.7109375" style="3" bestFit="1" customWidth="1"/>
    <col min="1548" max="1548" width="9.42578125" style="3" bestFit="1" customWidth="1"/>
    <col min="1549" max="1793" width="8.85546875" style="3"/>
    <col min="1794" max="1794" width="17.42578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42578125" style="3" bestFit="1" customWidth="1"/>
    <col min="1802" max="1802" width="8.85546875" style="3"/>
    <col min="1803" max="1803" width="15.7109375" style="3" bestFit="1" customWidth="1"/>
    <col min="1804" max="1804" width="9.42578125" style="3" bestFit="1" customWidth="1"/>
    <col min="1805" max="2049" width="8.85546875" style="3"/>
    <col min="2050" max="2050" width="17.42578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42578125" style="3" bestFit="1" customWidth="1"/>
    <col min="2058" max="2058" width="8.85546875" style="3"/>
    <col min="2059" max="2059" width="15.7109375" style="3" bestFit="1" customWidth="1"/>
    <col min="2060" max="2060" width="9.42578125" style="3" bestFit="1" customWidth="1"/>
    <col min="2061" max="2305" width="8.85546875" style="3"/>
    <col min="2306" max="2306" width="17.42578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42578125" style="3" bestFit="1" customWidth="1"/>
    <col min="2314" max="2314" width="8.85546875" style="3"/>
    <col min="2315" max="2315" width="15.7109375" style="3" bestFit="1" customWidth="1"/>
    <col min="2316" max="2316" width="9.42578125" style="3" bestFit="1" customWidth="1"/>
    <col min="2317" max="2561" width="8.85546875" style="3"/>
    <col min="2562" max="2562" width="17.42578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42578125" style="3" bestFit="1" customWidth="1"/>
    <col min="2570" max="2570" width="8.85546875" style="3"/>
    <col min="2571" max="2571" width="15.7109375" style="3" bestFit="1" customWidth="1"/>
    <col min="2572" max="2572" width="9.42578125" style="3" bestFit="1" customWidth="1"/>
    <col min="2573" max="2817" width="8.85546875" style="3"/>
    <col min="2818" max="2818" width="17.42578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42578125" style="3" bestFit="1" customWidth="1"/>
    <col min="2826" max="2826" width="8.85546875" style="3"/>
    <col min="2827" max="2827" width="15.7109375" style="3" bestFit="1" customWidth="1"/>
    <col min="2828" max="2828" width="9.42578125" style="3" bestFit="1" customWidth="1"/>
    <col min="2829" max="3073" width="8.85546875" style="3"/>
    <col min="3074" max="3074" width="17.42578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42578125" style="3" bestFit="1" customWidth="1"/>
    <col min="3082" max="3082" width="8.85546875" style="3"/>
    <col min="3083" max="3083" width="15.7109375" style="3" bestFit="1" customWidth="1"/>
    <col min="3084" max="3084" width="9.42578125" style="3" bestFit="1" customWidth="1"/>
    <col min="3085" max="3329" width="8.85546875" style="3"/>
    <col min="3330" max="3330" width="17.42578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42578125" style="3" bestFit="1" customWidth="1"/>
    <col min="3338" max="3338" width="8.85546875" style="3"/>
    <col min="3339" max="3339" width="15.7109375" style="3" bestFit="1" customWidth="1"/>
    <col min="3340" max="3340" width="9.42578125" style="3" bestFit="1" customWidth="1"/>
    <col min="3341" max="3585" width="8.85546875" style="3"/>
    <col min="3586" max="3586" width="17.42578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42578125" style="3" bestFit="1" customWidth="1"/>
    <col min="3594" max="3594" width="8.85546875" style="3"/>
    <col min="3595" max="3595" width="15.7109375" style="3" bestFit="1" customWidth="1"/>
    <col min="3596" max="3596" width="9.42578125" style="3" bestFit="1" customWidth="1"/>
    <col min="3597" max="3841" width="8.85546875" style="3"/>
    <col min="3842" max="3842" width="17.42578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42578125" style="3" bestFit="1" customWidth="1"/>
    <col min="3850" max="3850" width="8.85546875" style="3"/>
    <col min="3851" max="3851" width="15.7109375" style="3" bestFit="1" customWidth="1"/>
    <col min="3852" max="3852" width="9.42578125" style="3" bestFit="1" customWidth="1"/>
    <col min="3853" max="4097" width="8.85546875" style="3"/>
    <col min="4098" max="4098" width="17.42578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42578125" style="3" bestFit="1" customWidth="1"/>
    <col min="4106" max="4106" width="8.85546875" style="3"/>
    <col min="4107" max="4107" width="15.7109375" style="3" bestFit="1" customWidth="1"/>
    <col min="4108" max="4108" width="9.42578125" style="3" bestFit="1" customWidth="1"/>
    <col min="4109" max="4353" width="8.85546875" style="3"/>
    <col min="4354" max="4354" width="17.42578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42578125" style="3" bestFit="1" customWidth="1"/>
    <col min="4362" max="4362" width="8.85546875" style="3"/>
    <col min="4363" max="4363" width="15.7109375" style="3" bestFit="1" customWidth="1"/>
    <col min="4364" max="4364" width="9.42578125" style="3" bestFit="1" customWidth="1"/>
    <col min="4365" max="4609" width="8.85546875" style="3"/>
    <col min="4610" max="4610" width="17.42578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42578125" style="3" bestFit="1" customWidth="1"/>
    <col min="4618" max="4618" width="8.85546875" style="3"/>
    <col min="4619" max="4619" width="15.7109375" style="3" bestFit="1" customWidth="1"/>
    <col min="4620" max="4620" width="9.42578125" style="3" bestFit="1" customWidth="1"/>
    <col min="4621" max="4865" width="8.85546875" style="3"/>
    <col min="4866" max="4866" width="17.42578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42578125" style="3" bestFit="1" customWidth="1"/>
    <col min="4874" max="4874" width="8.85546875" style="3"/>
    <col min="4875" max="4875" width="15.7109375" style="3" bestFit="1" customWidth="1"/>
    <col min="4876" max="4876" width="9.42578125" style="3" bestFit="1" customWidth="1"/>
    <col min="4877" max="5121" width="8.85546875" style="3"/>
    <col min="5122" max="5122" width="17.42578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42578125" style="3" bestFit="1" customWidth="1"/>
    <col min="5130" max="5130" width="8.85546875" style="3"/>
    <col min="5131" max="5131" width="15.7109375" style="3" bestFit="1" customWidth="1"/>
    <col min="5132" max="5132" width="9.42578125" style="3" bestFit="1" customWidth="1"/>
    <col min="5133" max="5377" width="8.85546875" style="3"/>
    <col min="5378" max="5378" width="17.42578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42578125" style="3" bestFit="1" customWidth="1"/>
    <col min="5386" max="5386" width="8.85546875" style="3"/>
    <col min="5387" max="5387" width="15.7109375" style="3" bestFit="1" customWidth="1"/>
    <col min="5388" max="5388" width="9.42578125" style="3" bestFit="1" customWidth="1"/>
    <col min="5389" max="5633" width="8.85546875" style="3"/>
    <col min="5634" max="5634" width="17.42578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42578125" style="3" bestFit="1" customWidth="1"/>
    <col min="5642" max="5642" width="8.85546875" style="3"/>
    <col min="5643" max="5643" width="15.7109375" style="3" bestFit="1" customWidth="1"/>
    <col min="5644" max="5644" width="9.42578125" style="3" bestFit="1" customWidth="1"/>
    <col min="5645" max="5889" width="8.85546875" style="3"/>
    <col min="5890" max="5890" width="17.42578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42578125" style="3" bestFit="1" customWidth="1"/>
    <col min="5898" max="5898" width="8.85546875" style="3"/>
    <col min="5899" max="5899" width="15.7109375" style="3" bestFit="1" customWidth="1"/>
    <col min="5900" max="5900" width="9.42578125" style="3" bestFit="1" customWidth="1"/>
    <col min="5901" max="6145" width="8.85546875" style="3"/>
    <col min="6146" max="6146" width="17.42578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42578125" style="3" bestFit="1" customWidth="1"/>
    <col min="6154" max="6154" width="8.85546875" style="3"/>
    <col min="6155" max="6155" width="15.7109375" style="3" bestFit="1" customWidth="1"/>
    <col min="6156" max="6156" width="9.42578125" style="3" bestFit="1" customWidth="1"/>
    <col min="6157" max="6401" width="8.85546875" style="3"/>
    <col min="6402" max="6402" width="17.42578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42578125" style="3" bestFit="1" customWidth="1"/>
    <col min="6410" max="6410" width="8.85546875" style="3"/>
    <col min="6411" max="6411" width="15.7109375" style="3" bestFit="1" customWidth="1"/>
    <col min="6412" max="6412" width="9.42578125" style="3" bestFit="1" customWidth="1"/>
    <col min="6413" max="6657" width="8.85546875" style="3"/>
    <col min="6658" max="6658" width="17.42578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42578125" style="3" bestFit="1" customWidth="1"/>
    <col min="6666" max="6666" width="8.85546875" style="3"/>
    <col min="6667" max="6667" width="15.7109375" style="3" bestFit="1" customWidth="1"/>
    <col min="6668" max="6668" width="9.42578125" style="3" bestFit="1" customWidth="1"/>
    <col min="6669" max="6913" width="8.85546875" style="3"/>
    <col min="6914" max="6914" width="17.42578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42578125" style="3" bestFit="1" customWidth="1"/>
    <col min="6922" max="6922" width="8.85546875" style="3"/>
    <col min="6923" max="6923" width="15.7109375" style="3" bestFit="1" customWidth="1"/>
    <col min="6924" max="6924" width="9.42578125" style="3" bestFit="1" customWidth="1"/>
    <col min="6925" max="7169" width="8.85546875" style="3"/>
    <col min="7170" max="7170" width="17.42578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42578125" style="3" bestFit="1" customWidth="1"/>
    <col min="7178" max="7178" width="8.85546875" style="3"/>
    <col min="7179" max="7179" width="15.7109375" style="3" bestFit="1" customWidth="1"/>
    <col min="7180" max="7180" width="9.42578125" style="3" bestFit="1" customWidth="1"/>
    <col min="7181" max="7425" width="8.85546875" style="3"/>
    <col min="7426" max="7426" width="17.42578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42578125" style="3" bestFit="1" customWidth="1"/>
    <col min="7434" max="7434" width="8.85546875" style="3"/>
    <col min="7435" max="7435" width="15.7109375" style="3" bestFit="1" customWidth="1"/>
    <col min="7436" max="7436" width="9.42578125" style="3" bestFit="1" customWidth="1"/>
    <col min="7437" max="7681" width="8.85546875" style="3"/>
    <col min="7682" max="7682" width="17.42578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42578125" style="3" bestFit="1" customWidth="1"/>
    <col min="7690" max="7690" width="8.85546875" style="3"/>
    <col min="7691" max="7691" width="15.7109375" style="3" bestFit="1" customWidth="1"/>
    <col min="7692" max="7692" width="9.42578125" style="3" bestFit="1" customWidth="1"/>
    <col min="7693" max="7937" width="8.85546875" style="3"/>
    <col min="7938" max="7938" width="17.42578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42578125" style="3" bestFit="1" customWidth="1"/>
    <col min="7946" max="7946" width="8.85546875" style="3"/>
    <col min="7947" max="7947" width="15.7109375" style="3" bestFit="1" customWidth="1"/>
    <col min="7948" max="7948" width="9.42578125" style="3" bestFit="1" customWidth="1"/>
    <col min="7949" max="8193" width="8.85546875" style="3"/>
    <col min="8194" max="8194" width="17.42578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42578125" style="3" bestFit="1" customWidth="1"/>
    <col min="8202" max="8202" width="8.85546875" style="3"/>
    <col min="8203" max="8203" width="15.7109375" style="3" bestFit="1" customWidth="1"/>
    <col min="8204" max="8204" width="9.42578125" style="3" bestFit="1" customWidth="1"/>
    <col min="8205" max="8449" width="8.85546875" style="3"/>
    <col min="8450" max="8450" width="17.42578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42578125" style="3" bestFit="1" customWidth="1"/>
    <col min="8458" max="8458" width="8.85546875" style="3"/>
    <col min="8459" max="8459" width="15.7109375" style="3" bestFit="1" customWidth="1"/>
    <col min="8460" max="8460" width="9.42578125" style="3" bestFit="1" customWidth="1"/>
    <col min="8461" max="8705" width="8.85546875" style="3"/>
    <col min="8706" max="8706" width="17.42578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42578125" style="3" bestFit="1" customWidth="1"/>
    <col min="8714" max="8714" width="8.85546875" style="3"/>
    <col min="8715" max="8715" width="15.7109375" style="3" bestFit="1" customWidth="1"/>
    <col min="8716" max="8716" width="9.42578125" style="3" bestFit="1" customWidth="1"/>
    <col min="8717" max="8961" width="8.85546875" style="3"/>
    <col min="8962" max="8962" width="17.42578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42578125" style="3" bestFit="1" customWidth="1"/>
    <col min="8970" max="8970" width="8.85546875" style="3"/>
    <col min="8971" max="8971" width="15.7109375" style="3" bestFit="1" customWidth="1"/>
    <col min="8972" max="8972" width="9.42578125" style="3" bestFit="1" customWidth="1"/>
    <col min="8973" max="9217" width="8.85546875" style="3"/>
    <col min="9218" max="9218" width="17.42578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42578125" style="3" bestFit="1" customWidth="1"/>
    <col min="9226" max="9226" width="8.85546875" style="3"/>
    <col min="9227" max="9227" width="15.7109375" style="3" bestFit="1" customWidth="1"/>
    <col min="9228" max="9228" width="9.42578125" style="3" bestFit="1" customWidth="1"/>
    <col min="9229" max="9473" width="8.85546875" style="3"/>
    <col min="9474" max="9474" width="17.42578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42578125" style="3" bestFit="1" customWidth="1"/>
    <col min="9482" max="9482" width="8.85546875" style="3"/>
    <col min="9483" max="9483" width="15.7109375" style="3" bestFit="1" customWidth="1"/>
    <col min="9484" max="9484" width="9.42578125" style="3" bestFit="1" customWidth="1"/>
    <col min="9485" max="9729" width="8.85546875" style="3"/>
    <col min="9730" max="9730" width="17.42578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42578125" style="3" bestFit="1" customWidth="1"/>
    <col min="9738" max="9738" width="8.85546875" style="3"/>
    <col min="9739" max="9739" width="15.7109375" style="3" bestFit="1" customWidth="1"/>
    <col min="9740" max="9740" width="9.42578125" style="3" bestFit="1" customWidth="1"/>
    <col min="9741" max="9985" width="8.85546875" style="3"/>
    <col min="9986" max="9986" width="17.42578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42578125" style="3" bestFit="1" customWidth="1"/>
    <col min="9994" max="9994" width="8.85546875" style="3"/>
    <col min="9995" max="9995" width="15.7109375" style="3" bestFit="1" customWidth="1"/>
    <col min="9996" max="9996" width="9.42578125" style="3" bestFit="1" customWidth="1"/>
    <col min="9997" max="10241" width="8.85546875" style="3"/>
    <col min="10242" max="10242" width="17.42578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42578125" style="3" bestFit="1" customWidth="1"/>
    <col min="10250" max="10250" width="8.85546875" style="3"/>
    <col min="10251" max="10251" width="15.7109375" style="3" bestFit="1" customWidth="1"/>
    <col min="10252" max="10252" width="9.42578125" style="3" bestFit="1" customWidth="1"/>
    <col min="10253" max="10497" width="8.85546875" style="3"/>
    <col min="10498" max="10498" width="17.42578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42578125" style="3" bestFit="1" customWidth="1"/>
    <col min="10506" max="10506" width="8.85546875" style="3"/>
    <col min="10507" max="10507" width="15.7109375" style="3" bestFit="1" customWidth="1"/>
    <col min="10508" max="10508" width="9.42578125" style="3" bestFit="1" customWidth="1"/>
    <col min="10509" max="10753" width="8.85546875" style="3"/>
    <col min="10754" max="10754" width="17.42578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42578125" style="3" bestFit="1" customWidth="1"/>
    <col min="10762" max="10762" width="8.85546875" style="3"/>
    <col min="10763" max="10763" width="15.7109375" style="3" bestFit="1" customWidth="1"/>
    <col min="10764" max="10764" width="9.42578125" style="3" bestFit="1" customWidth="1"/>
    <col min="10765" max="11009" width="8.85546875" style="3"/>
    <col min="11010" max="11010" width="17.42578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42578125" style="3" bestFit="1" customWidth="1"/>
    <col min="11018" max="11018" width="8.85546875" style="3"/>
    <col min="11019" max="11019" width="15.7109375" style="3" bestFit="1" customWidth="1"/>
    <col min="11020" max="11020" width="9.42578125" style="3" bestFit="1" customWidth="1"/>
    <col min="11021" max="11265" width="8.85546875" style="3"/>
    <col min="11266" max="11266" width="17.42578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42578125" style="3" bestFit="1" customWidth="1"/>
    <col min="11274" max="11274" width="8.85546875" style="3"/>
    <col min="11275" max="11275" width="15.7109375" style="3" bestFit="1" customWidth="1"/>
    <col min="11276" max="11276" width="9.42578125" style="3" bestFit="1" customWidth="1"/>
    <col min="11277" max="11521" width="8.85546875" style="3"/>
    <col min="11522" max="11522" width="17.42578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42578125" style="3" bestFit="1" customWidth="1"/>
    <col min="11530" max="11530" width="8.85546875" style="3"/>
    <col min="11531" max="11531" width="15.7109375" style="3" bestFit="1" customWidth="1"/>
    <col min="11532" max="11532" width="9.42578125" style="3" bestFit="1" customWidth="1"/>
    <col min="11533" max="11777" width="8.85546875" style="3"/>
    <col min="11778" max="11778" width="17.42578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42578125" style="3" bestFit="1" customWidth="1"/>
    <col min="11786" max="11786" width="8.85546875" style="3"/>
    <col min="11787" max="11787" width="15.7109375" style="3" bestFit="1" customWidth="1"/>
    <col min="11788" max="11788" width="9.42578125" style="3" bestFit="1" customWidth="1"/>
    <col min="11789" max="12033" width="8.85546875" style="3"/>
    <col min="12034" max="12034" width="17.42578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42578125" style="3" bestFit="1" customWidth="1"/>
    <col min="12042" max="12042" width="8.85546875" style="3"/>
    <col min="12043" max="12043" width="15.7109375" style="3" bestFit="1" customWidth="1"/>
    <col min="12044" max="12044" width="9.42578125" style="3" bestFit="1" customWidth="1"/>
    <col min="12045" max="12289" width="8.85546875" style="3"/>
    <col min="12290" max="12290" width="17.42578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42578125" style="3" bestFit="1" customWidth="1"/>
    <col min="12298" max="12298" width="8.85546875" style="3"/>
    <col min="12299" max="12299" width="15.7109375" style="3" bestFit="1" customWidth="1"/>
    <col min="12300" max="12300" width="9.42578125" style="3" bestFit="1" customWidth="1"/>
    <col min="12301" max="12545" width="8.85546875" style="3"/>
    <col min="12546" max="12546" width="17.42578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42578125" style="3" bestFit="1" customWidth="1"/>
    <col min="12554" max="12554" width="8.85546875" style="3"/>
    <col min="12555" max="12555" width="15.7109375" style="3" bestFit="1" customWidth="1"/>
    <col min="12556" max="12556" width="9.42578125" style="3" bestFit="1" customWidth="1"/>
    <col min="12557" max="12801" width="8.85546875" style="3"/>
    <col min="12802" max="12802" width="17.42578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42578125" style="3" bestFit="1" customWidth="1"/>
    <col min="12810" max="12810" width="8.85546875" style="3"/>
    <col min="12811" max="12811" width="15.7109375" style="3" bestFit="1" customWidth="1"/>
    <col min="12812" max="12812" width="9.42578125" style="3" bestFit="1" customWidth="1"/>
    <col min="12813" max="13057" width="8.85546875" style="3"/>
    <col min="13058" max="13058" width="17.42578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42578125" style="3" bestFit="1" customWidth="1"/>
    <col min="13066" max="13066" width="8.85546875" style="3"/>
    <col min="13067" max="13067" width="15.7109375" style="3" bestFit="1" customWidth="1"/>
    <col min="13068" max="13068" width="9.42578125" style="3" bestFit="1" customWidth="1"/>
    <col min="13069" max="13313" width="8.85546875" style="3"/>
    <col min="13314" max="13314" width="17.42578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42578125" style="3" bestFit="1" customWidth="1"/>
    <col min="13322" max="13322" width="8.85546875" style="3"/>
    <col min="13323" max="13323" width="15.7109375" style="3" bestFit="1" customWidth="1"/>
    <col min="13324" max="13324" width="9.42578125" style="3" bestFit="1" customWidth="1"/>
    <col min="13325" max="13569" width="8.85546875" style="3"/>
    <col min="13570" max="13570" width="17.42578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42578125" style="3" bestFit="1" customWidth="1"/>
    <col min="13578" max="13578" width="8.85546875" style="3"/>
    <col min="13579" max="13579" width="15.7109375" style="3" bestFit="1" customWidth="1"/>
    <col min="13580" max="13580" width="9.42578125" style="3" bestFit="1" customWidth="1"/>
    <col min="13581" max="13825" width="8.85546875" style="3"/>
    <col min="13826" max="13826" width="17.42578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42578125" style="3" bestFit="1" customWidth="1"/>
    <col min="13834" max="13834" width="8.85546875" style="3"/>
    <col min="13835" max="13835" width="15.7109375" style="3" bestFit="1" customWidth="1"/>
    <col min="13836" max="13836" width="9.42578125" style="3" bestFit="1" customWidth="1"/>
    <col min="13837" max="14081" width="8.85546875" style="3"/>
    <col min="14082" max="14082" width="17.42578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42578125" style="3" bestFit="1" customWidth="1"/>
    <col min="14090" max="14090" width="8.85546875" style="3"/>
    <col min="14091" max="14091" width="15.7109375" style="3" bestFit="1" customWidth="1"/>
    <col min="14092" max="14092" width="9.42578125" style="3" bestFit="1" customWidth="1"/>
    <col min="14093" max="14337" width="8.85546875" style="3"/>
    <col min="14338" max="14338" width="17.42578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42578125" style="3" bestFit="1" customWidth="1"/>
    <col min="14346" max="14346" width="8.85546875" style="3"/>
    <col min="14347" max="14347" width="15.7109375" style="3" bestFit="1" customWidth="1"/>
    <col min="14348" max="14348" width="9.42578125" style="3" bestFit="1" customWidth="1"/>
    <col min="14349" max="14593" width="8.85546875" style="3"/>
    <col min="14594" max="14594" width="17.42578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42578125" style="3" bestFit="1" customWidth="1"/>
    <col min="14602" max="14602" width="8.85546875" style="3"/>
    <col min="14603" max="14603" width="15.7109375" style="3" bestFit="1" customWidth="1"/>
    <col min="14604" max="14604" width="9.42578125" style="3" bestFit="1" customWidth="1"/>
    <col min="14605" max="14849" width="8.85546875" style="3"/>
    <col min="14850" max="14850" width="17.42578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42578125" style="3" bestFit="1" customWidth="1"/>
    <col min="14858" max="14858" width="8.85546875" style="3"/>
    <col min="14859" max="14859" width="15.7109375" style="3" bestFit="1" customWidth="1"/>
    <col min="14860" max="14860" width="9.42578125" style="3" bestFit="1" customWidth="1"/>
    <col min="14861" max="15105" width="8.85546875" style="3"/>
    <col min="15106" max="15106" width="17.42578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42578125" style="3" bestFit="1" customWidth="1"/>
    <col min="15114" max="15114" width="8.85546875" style="3"/>
    <col min="15115" max="15115" width="15.7109375" style="3" bestFit="1" customWidth="1"/>
    <col min="15116" max="15116" width="9.42578125" style="3" bestFit="1" customWidth="1"/>
    <col min="15117" max="15361" width="8.85546875" style="3"/>
    <col min="15362" max="15362" width="17.42578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42578125" style="3" bestFit="1" customWidth="1"/>
    <col min="15370" max="15370" width="8.85546875" style="3"/>
    <col min="15371" max="15371" width="15.7109375" style="3" bestFit="1" customWidth="1"/>
    <col min="15372" max="15372" width="9.42578125" style="3" bestFit="1" customWidth="1"/>
    <col min="15373" max="15617" width="8.85546875" style="3"/>
    <col min="15618" max="15618" width="17.42578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42578125" style="3" bestFit="1" customWidth="1"/>
    <col min="15626" max="15626" width="8.85546875" style="3"/>
    <col min="15627" max="15627" width="15.7109375" style="3" bestFit="1" customWidth="1"/>
    <col min="15628" max="15628" width="9.42578125" style="3" bestFit="1" customWidth="1"/>
    <col min="15629" max="15873" width="8.85546875" style="3"/>
    <col min="15874" max="15874" width="17.42578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42578125" style="3" bestFit="1" customWidth="1"/>
    <col min="15882" max="15882" width="8.85546875" style="3"/>
    <col min="15883" max="15883" width="15.7109375" style="3" bestFit="1" customWidth="1"/>
    <col min="15884" max="15884" width="9.42578125" style="3" bestFit="1" customWidth="1"/>
    <col min="15885" max="16129" width="8.85546875" style="3"/>
    <col min="16130" max="16130" width="17.42578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42578125" style="3" bestFit="1" customWidth="1"/>
    <col min="16138" max="16138" width="8.85546875" style="3"/>
    <col min="16139" max="16139" width="15.7109375" style="3" bestFit="1" customWidth="1"/>
    <col min="16140" max="16140" width="9.42578125" style="3" bestFit="1" customWidth="1"/>
    <col min="16141" max="16384" width="8.85546875" style="3"/>
  </cols>
  <sheetData>
    <row r="1" spans="1:11">
      <c r="A1" s="59"/>
      <c r="B1" s="59"/>
      <c r="C1" s="1301"/>
      <c r="D1" s="1301"/>
      <c r="E1" s="59"/>
      <c r="F1" s="59"/>
      <c r="G1" s="59"/>
      <c r="H1" s="1302"/>
    </row>
    <row r="2" spans="1:11" ht="26.25" customHeight="1">
      <c r="A2" s="1303"/>
      <c r="B2" s="1303"/>
      <c r="C2" s="1304"/>
      <c r="D2" s="1304"/>
      <c r="E2" s="1303"/>
      <c r="F2" s="1851" t="s">
        <v>451</v>
      </c>
      <c r="G2" s="1851"/>
      <c r="H2" s="1851"/>
    </row>
    <row r="3" spans="1:11" s="1" customFormat="1" ht="20.25" customHeight="1">
      <c r="A3" s="1852" t="s">
        <v>1210</v>
      </c>
      <c r="B3" s="1852"/>
      <c r="C3" s="1852"/>
      <c r="D3" s="1852"/>
      <c r="E3" s="1852"/>
      <c r="F3" s="1852"/>
      <c r="G3" s="1852"/>
      <c r="H3" s="1852"/>
      <c r="K3" s="63"/>
    </row>
    <row r="4" spans="1:11" s="1" customFormat="1" ht="18" customHeight="1">
      <c r="A4" s="1852"/>
      <c r="B4" s="1852"/>
      <c r="C4" s="1852"/>
      <c r="D4" s="1852"/>
      <c r="E4" s="1852"/>
      <c r="F4" s="1852"/>
      <c r="G4" s="1852"/>
      <c r="H4" s="1852"/>
      <c r="K4" s="63"/>
    </row>
    <row r="5" spans="1:11" s="1" customFormat="1" ht="30" customHeight="1">
      <c r="A5" s="1853" t="s">
        <v>984</v>
      </c>
      <c r="B5" s="1853"/>
      <c r="C5" s="1853"/>
      <c r="D5" s="1853"/>
      <c r="E5" s="1853"/>
      <c r="F5" s="1853"/>
      <c r="G5" s="1853"/>
      <c r="H5" s="1853"/>
      <c r="K5" s="63"/>
    </row>
    <row r="6" spans="1:11" s="1" customFormat="1" ht="30" customHeight="1" thickBot="1">
      <c r="A6" s="1854" t="s">
        <v>450</v>
      </c>
      <c r="B6" s="1854"/>
      <c r="C6" s="1854"/>
      <c r="D6" s="1854"/>
      <c r="E6" s="1854"/>
      <c r="F6" s="1854"/>
      <c r="G6" s="1854"/>
      <c r="H6" s="1854"/>
      <c r="K6" s="63"/>
    </row>
    <row r="7" spans="1:11" s="1" customFormat="1" ht="45.75" customHeight="1" thickBot="1">
      <c r="A7" s="1305" t="s">
        <v>452</v>
      </c>
      <c r="B7" s="1306" t="s">
        <v>45</v>
      </c>
      <c r="C7" s="1307" t="s">
        <v>453</v>
      </c>
      <c r="D7" s="1308" t="s">
        <v>454</v>
      </c>
      <c r="E7" s="1309" t="s">
        <v>455</v>
      </c>
      <c r="F7" s="1306" t="s">
        <v>456</v>
      </c>
      <c r="G7" s="1306" t="s">
        <v>31</v>
      </c>
      <c r="H7" s="1310" t="s">
        <v>8</v>
      </c>
      <c r="K7" s="63"/>
    </row>
    <row r="8" spans="1:11" s="1312" customFormat="1" ht="30" hidden="1" customHeight="1" outlineLevel="1">
      <c r="A8" s="1311">
        <v>1</v>
      </c>
      <c r="B8" s="1280" t="s">
        <v>985</v>
      </c>
      <c r="C8" s="1281" t="s">
        <v>854</v>
      </c>
      <c r="D8" s="1281">
        <v>2</v>
      </c>
      <c r="E8" s="1282">
        <v>6000000</v>
      </c>
      <c r="F8" s="1282">
        <f t="shared" ref="F8:F28" si="0">E8*D8</f>
        <v>12000000</v>
      </c>
      <c r="G8" s="1832">
        <f>SUM(F8:F9)</f>
        <v>15000000</v>
      </c>
      <c r="H8" s="1841" t="s">
        <v>986</v>
      </c>
      <c r="K8" s="1313"/>
    </row>
    <row r="9" spans="1:11" s="1312" customFormat="1" ht="30" hidden="1" customHeight="1" outlineLevel="1" thickBot="1">
      <c r="A9" s="1315">
        <v>2</v>
      </c>
      <c r="B9" s="1283" t="s">
        <v>987</v>
      </c>
      <c r="C9" s="1284" t="s">
        <v>851</v>
      </c>
      <c r="D9" s="1284">
        <v>5</v>
      </c>
      <c r="E9" s="1285">
        <v>600000</v>
      </c>
      <c r="F9" s="1285">
        <f t="shared" si="0"/>
        <v>3000000</v>
      </c>
      <c r="G9" s="1834"/>
      <c r="H9" s="1842"/>
      <c r="K9" s="1313"/>
    </row>
    <row r="10" spans="1:11" s="1312" customFormat="1" ht="30" hidden="1" customHeight="1" outlineLevel="1">
      <c r="A10" s="1311">
        <v>3</v>
      </c>
      <c r="B10" s="1280" t="s">
        <v>988</v>
      </c>
      <c r="C10" s="1281" t="s">
        <v>637</v>
      </c>
      <c r="D10" s="1281">
        <v>10</v>
      </c>
      <c r="E10" s="1282">
        <v>80000</v>
      </c>
      <c r="F10" s="1282">
        <f t="shared" si="0"/>
        <v>800000</v>
      </c>
      <c r="G10" s="1832">
        <f>SUM(F10:F11)</f>
        <v>900000</v>
      </c>
      <c r="H10" s="1841" t="s">
        <v>989</v>
      </c>
      <c r="K10" s="1313"/>
    </row>
    <row r="11" spans="1:11" s="1312" customFormat="1" ht="30" hidden="1" customHeight="1" outlineLevel="1" thickBot="1">
      <c r="A11" s="1315">
        <v>4</v>
      </c>
      <c r="B11" s="1283" t="s">
        <v>990</v>
      </c>
      <c r="C11" s="1284" t="s">
        <v>830</v>
      </c>
      <c r="D11" s="1284">
        <v>10</v>
      </c>
      <c r="E11" s="1285">
        <v>10000</v>
      </c>
      <c r="F11" s="1285">
        <f t="shared" si="0"/>
        <v>100000</v>
      </c>
      <c r="G11" s="1834"/>
      <c r="H11" s="1842"/>
      <c r="K11" s="1313"/>
    </row>
    <row r="12" spans="1:11" s="1312" customFormat="1" ht="30" hidden="1" customHeight="1" outlineLevel="1">
      <c r="A12" s="1311">
        <v>5</v>
      </c>
      <c r="B12" s="1280" t="s">
        <v>991</v>
      </c>
      <c r="C12" s="1281" t="s">
        <v>467</v>
      </c>
      <c r="D12" s="1281">
        <v>5</v>
      </c>
      <c r="E12" s="1282">
        <v>60000</v>
      </c>
      <c r="F12" s="1282">
        <f t="shared" si="0"/>
        <v>300000</v>
      </c>
      <c r="G12" s="1843">
        <f>SUM(F12:F15)</f>
        <v>1000000</v>
      </c>
      <c r="H12" s="1846" t="s">
        <v>992</v>
      </c>
      <c r="K12" s="1313"/>
    </row>
    <row r="13" spans="1:11" s="1312" customFormat="1" ht="30" hidden="1" customHeight="1" outlineLevel="1">
      <c r="A13" s="1314">
        <v>6</v>
      </c>
      <c r="B13" s="1286" t="s">
        <v>993</v>
      </c>
      <c r="C13" s="1287" t="s">
        <v>915</v>
      </c>
      <c r="D13" s="1287">
        <v>2</v>
      </c>
      <c r="E13" s="1288">
        <v>30000</v>
      </c>
      <c r="F13" s="1288">
        <f t="shared" si="0"/>
        <v>60000</v>
      </c>
      <c r="G13" s="1844"/>
      <c r="H13" s="1847"/>
      <c r="K13" s="1313"/>
    </row>
    <row r="14" spans="1:11" s="1312" customFormat="1" ht="30" hidden="1" customHeight="1" outlineLevel="1">
      <c r="A14" s="1314">
        <v>7</v>
      </c>
      <c r="B14" s="1286" t="s">
        <v>994</v>
      </c>
      <c r="C14" s="1287" t="s">
        <v>637</v>
      </c>
      <c r="D14" s="1287">
        <v>6</v>
      </c>
      <c r="E14" s="1288">
        <v>60000</v>
      </c>
      <c r="F14" s="1288">
        <f t="shared" si="0"/>
        <v>360000</v>
      </c>
      <c r="G14" s="1844"/>
      <c r="H14" s="1847"/>
      <c r="K14" s="1313"/>
    </row>
    <row r="15" spans="1:11" s="1312" customFormat="1" ht="30" hidden="1" customHeight="1" outlineLevel="1" thickBot="1">
      <c r="A15" s="1315">
        <v>8</v>
      </c>
      <c r="B15" s="1283" t="s">
        <v>1091</v>
      </c>
      <c r="C15" s="1284" t="s">
        <v>637</v>
      </c>
      <c r="D15" s="1284">
        <v>4</v>
      </c>
      <c r="E15" s="1285">
        <v>70000</v>
      </c>
      <c r="F15" s="1285">
        <f t="shared" si="0"/>
        <v>280000</v>
      </c>
      <c r="G15" s="1845"/>
      <c r="H15" s="1848"/>
      <c r="K15" s="1313"/>
    </row>
    <row r="16" spans="1:11" s="1312" customFormat="1" ht="30" hidden="1" customHeight="1" outlineLevel="1">
      <c r="A16" s="1311">
        <v>8</v>
      </c>
      <c r="B16" s="1524" t="s">
        <v>995</v>
      </c>
      <c r="C16" s="1525" t="s">
        <v>996</v>
      </c>
      <c r="D16" s="1526">
        <v>2</v>
      </c>
      <c r="E16" s="1527">
        <v>250000</v>
      </c>
      <c r="F16" s="1528">
        <f t="shared" si="0"/>
        <v>500000</v>
      </c>
      <c r="G16" s="1849">
        <f>SUM(F16:F17)</f>
        <v>740000</v>
      </c>
      <c r="H16" s="1835" t="s">
        <v>997</v>
      </c>
      <c r="K16" s="1313"/>
    </row>
    <row r="17" spans="1:11" s="1312" customFormat="1" ht="30" hidden="1" customHeight="1" outlineLevel="1" thickBot="1">
      <c r="A17" s="1315">
        <v>9</v>
      </c>
      <c r="B17" s="1529" t="s">
        <v>998</v>
      </c>
      <c r="C17" s="1530" t="s">
        <v>839</v>
      </c>
      <c r="D17" s="1531">
        <v>2</v>
      </c>
      <c r="E17" s="1532">
        <v>120000</v>
      </c>
      <c r="F17" s="1533">
        <f t="shared" si="0"/>
        <v>240000</v>
      </c>
      <c r="G17" s="1850"/>
      <c r="H17" s="1837"/>
      <c r="K17" s="1313"/>
    </row>
    <row r="18" spans="1:11" s="1312" customFormat="1" ht="30" hidden="1" customHeight="1" outlineLevel="1">
      <c r="A18" s="1311">
        <v>10</v>
      </c>
      <c r="B18" s="1524" t="s">
        <v>999</v>
      </c>
      <c r="C18" s="1525" t="s">
        <v>996</v>
      </c>
      <c r="D18" s="1526">
        <v>5</v>
      </c>
      <c r="E18" s="1527">
        <v>400000</v>
      </c>
      <c r="F18" s="1528">
        <f t="shared" si="0"/>
        <v>2000000</v>
      </c>
      <c r="G18" s="1832">
        <f>SUM(F18:F21)</f>
        <v>3890000</v>
      </c>
      <c r="H18" s="1835" t="s">
        <v>1000</v>
      </c>
      <c r="K18" s="1313"/>
    </row>
    <row r="19" spans="1:11" s="1312" customFormat="1" ht="30" hidden="1" customHeight="1" outlineLevel="1">
      <c r="A19" s="1314">
        <v>11</v>
      </c>
      <c r="B19" s="1534" t="s">
        <v>822</v>
      </c>
      <c r="C19" s="1535" t="s">
        <v>1001</v>
      </c>
      <c r="D19" s="1536">
        <v>5</v>
      </c>
      <c r="E19" s="1537">
        <v>150000</v>
      </c>
      <c r="F19" s="1538">
        <f t="shared" si="0"/>
        <v>750000</v>
      </c>
      <c r="G19" s="1833"/>
      <c r="H19" s="1836"/>
      <c r="K19" s="1313"/>
    </row>
    <row r="20" spans="1:11" s="1312" customFormat="1" ht="30" hidden="1" customHeight="1" outlineLevel="1">
      <c r="A20" s="1314">
        <v>12</v>
      </c>
      <c r="B20" s="1286" t="s">
        <v>1002</v>
      </c>
      <c r="C20" s="1287" t="s">
        <v>791</v>
      </c>
      <c r="D20" s="1287">
        <v>5</v>
      </c>
      <c r="E20" s="1288">
        <v>180000</v>
      </c>
      <c r="F20" s="1288">
        <f t="shared" si="0"/>
        <v>900000</v>
      </c>
      <c r="G20" s="1833"/>
      <c r="H20" s="1836"/>
      <c r="K20" s="1313"/>
    </row>
    <row r="21" spans="1:11" s="1312" customFormat="1" ht="30" hidden="1" customHeight="1" outlineLevel="1" thickBot="1">
      <c r="A21" s="1315">
        <v>13</v>
      </c>
      <c r="B21" s="1283" t="s">
        <v>1003</v>
      </c>
      <c r="C21" s="1284" t="s">
        <v>637</v>
      </c>
      <c r="D21" s="1284">
        <v>3</v>
      </c>
      <c r="E21" s="1285">
        <v>80000</v>
      </c>
      <c r="F21" s="1285">
        <f t="shared" si="0"/>
        <v>240000</v>
      </c>
      <c r="G21" s="1834"/>
      <c r="H21" s="1837"/>
      <c r="K21" s="1313"/>
    </row>
    <row r="22" spans="1:11" s="1312" customFormat="1" ht="30" hidden="1" customHeight="1" outlineLevel="1">
      <c r="A22" s="1311">
        <v>14</v>
      </c>
      <c r="B22" s="1280" t="s">
        <v>1092</v>
      </c>
      <c r="C22" s="1281" t="s">
        <v>878</v>
      </c>
      <c r="D22" s="1281">
        <v>84</v>
      </c>
      <c r="E22" s="1282">
        <v>12000</v>
      </c>
      <c r="F22" s="1282">
        <f t="shared" si="0"/>
        <v>1008000</v>
      </c>
      <c r="G22" s="1815">
        <f>SUM(F22:F23)</f>
        <v>1188000</v>
      </c>
      <c r="H22" s="1835">
        <v>20.059999999999999</v>
      </c>
      <c r="K22" s="1313"/>
    </row>
    <row r="23" spans="1:11" s="1312" customFormat="1" ht="30" hidden="1" customHeight="1" outlineLevel="1" thickBot="1">
      <c r="A23" s="1315">
        <v>15</v>
      </c>
      <c r="B23" s="1283" t="s">
        <v>1093</v>
      </c>
      <c r="C23" s="1284" t="s">
        <v>467</v>
      </c>
      <c r="D23" s="1284">
        <v>1</v>
      </c>
      <c r="E23" s="1285">
        <v>180000</v>
      </c>
      <c r="F23" s="1285">
        <f t="shared" si="0"/>
        <v>180000</v>
      </c>
      <c r="G23" s="1817"/>
      <c r="H23" s="1837"/>
      <c r="K23" s="1313"/>
    </row>
    <row r="24" spans="1:11" s="1312" customFormat="1" ht="30" hidden="1" customHeight="1" outlineLevel="1">
      <c r="A24" s="1311">
        <v>16</v>
      </c>
      <c r="B24" s="1280" t="s">
        <v>1094</v>
      </c>
      <c r="C24" s="1281" t="s">
        <v>464</v>
      </c>
      <c r="D24" s="1281">
        <v>6</v>
      </c>
      <c r="E24" s="1282">
        <v>80000</v>
      </c>
      <c r="F24" s="1282">
        <f t="shared" si="0"/>
        <v>480000</v>
      </c>
      <c r="G24" s="1815">
        <f>SUM(F24:F27)</f>
        <v>2340000</v>
      </c>
      <c r="H24" s="1838">
        <v>26.06</v>
      </c>
      <c r="K24" s="1313"/>
    </row>
    <row r="25" spans="1:11" s="1312" customFormat="1" ht="30" hidden="1" customHeight="1" outlineLevel="1">
      <c r="A25" s="1314">
        <v>17</v>
      </c>
      <c r="B25" s="1286" t="s">
        <v>1095</v>
      </c>
      <c r="C25" s="1287" t="s">
        <v>830</v>
      </c>
      <c r="D25" s="1287">
        <v>12</v>
      </c>
      <c r="E25" s="1288">
        <v>130000</v>
      </c>
      <c r="F25" s="1288">
        <f t="shared" si="0"/>
        <v>1560000</v>
      </c>
      <c r="G25" s="1816"/>
      <c r="H25" s="1839"/>
      <c r="K25" s="1313"/>
    </row>
    <row r="26" spans="1:11" s="1312" customFormat="1" ht="30" hidden="1" customHeight="1" outlineLevel="1">
      <c r="A26" s="1314">
        <v>18</v>
      </c>
      <c r="B26" s="1286" t="s">
        <v>1096</v>
      </c>
      <c r="C26" s="1287" t="s">
        <v>458</v>
      </c>
      <c r="D26" s="1287">
        <v>6</v>
      </c>
      <c r="E26" s="1288">
        <v>10000</v>
      </c>
      <c r="F26" s="1288">
        <f t="shared" si="0"/>
        <v>60000</v>
      </c>
      <c r="G26" s="1816"/>
      <c r="H26" s="1839"/>
      <c r="K26" s="1313"/>
    </row>
    <row r="27" spans="1:11" s="1312" customFormat="1" ht="30" hidden="1" customHeight="1" outlineLevel="1" thickBot="1">
      <c r="A27" s="1315">
        <v>19</v>
      </c>
      <c r="B27" s="1283" t="s">
        <v>800</v>
      </c>
      <c r="C27" s="1284" t="s">
        <v>702</v>
      </c>
      <c r="D27" s="1284">
        <v>2</v>
      </c>
      <c r="E27" s="1285">
        <v>120000</v>
      </c>
      <c r="F27" s="1285">
        <f t="shared" si="0"/>
        <v>240000</v>
      </c>
      <c r="G27" s="1817"/>
      <c r="H27" s="1840"/>
      <c r="K27" s="1313"/>
    </row>
    <row r="28" spans="1:11" s="1312" customFormat="1" ht="30" hidden="1" customHeight="1" outlineLevel="1" thickBot="1">
      <c r="A28" s="1539">
        <v>20</v>
      </c>
      <c r="B28" s="1540" t="s">
        <v>1097</v>
      </c>
      <c r="C28" s="1541" t="s">
        <v>464</v>
      </c>
      <c r="D28" s="1541">
        <v>5</v>
      </c>
      <c r="E28" s="1542">
        <v>50000</v>
      </c>
      <c r="F28" s="1542">
        <f t="shared" si="0"/>
        <v>250000</v>
      </c>
      <c r="G28" s="1543">
        <f>F28</f>
        <v>250000</v>
      </c>
      <c r="H28" s="1544">
        <v>29.06</v>
      </c>
      <c r="K28" s="1313"/>
    </row>
    <row r="29" spans="1:11" s="1312" customFormat="1" ht="30" hidden="1" customHeight="1" outlineLevel="1">
      <c r="A29" s="1821" t="s">
        <v>456</v>
      </c>
      <c r="B29" s="1822"/>
      <c r="C29" s="1822"/>
      <c r="D29" s="1822"/>
      <c r="E29" s="1823"/>
      <c r="F29" s="1316">
        <f>SUM(F8:F28)</f>
        <v>25308000</v>
      </c>
      <c r="G29" s="1316">
        <f>SUM(G8:G28)</f>
        <v>25308000</v>
      </c>
      <c r="H29" s="1353"/>
      <c r="I29" s="1317"/>
    </row>
    <row r="30" spans="1:11" s="1312" customFormat="1" ht="30" hidden="1" customHeight="1" outlineLevel="1">
      <c r="A30" s="1824" t="s">
        <v>48</v>
      </c>
      <c r="B30" s="1830"/>
      <c r="C30" s="1830"/>
      <c r="D30" s="1830"/>
      <c r="E30" s="1831"/>
      <c r="F30" s="1318">
        <f>F29*0.1</f>
        <v>2530800</v>
      </c>
      <c r="G30" s="1318">
        <f>G29*0.1</f>
        <v>2530800</v>
      </c>
      <c r="H30" s="1354"/>
      <c r="I30" s="1317"/>
    </row>
    <row r="31" spans="1:11" s="1312" customFormat="1" ht="30" customHeight="1" collapsed="1" thickBot="1">
      <c r="A31" s="1827" t="s">
        <v>1098</v>
      </c>
      <c r="B31" s="1828"/>
      <c r="C31" s="1828"/>
      <c r="D31" s="1828"/>
      <c r="E31" s="1829"/>
      <c r="F31" s="1319">
        <f>SUM(F29:F30)</f>
        <v>27838800</v>
      </c>
      <c r="G31" s="1319">
        <f>SUM(G29:G30)</f>
        <v>27838800</v>
      </c>
      <c r="H31" s="1320"/>
    </row>
    <row r="32" spans="1:11" ht="30" hidden="1" customHeight="1" outlineLevel="1">
      <c r="A32" s="1599">
        <v>1</v>
      </c>
      <c r="B32" s="1600" t="s">
        <v>829</v>
      </c>
      <c r="C32" s="1601" t="s">
        <v>830</v>
      </c>
      <c r="D32" s="1601">
        <v>100</v>
      </c>
      <c r="E32" s="1602">
        <v>4000</v>
      </c>
      <c r="F32" s="1602">
        <f>E32*D32</f>
        <v>400000</v>
      </c>
      <c r="G32" s="1603">
        <f>SUM(F32)</f>
        <v>400000</v>
      </c>
      <c r="H32" s="1604" t="s">
        <v>1144</v>
      </c>
      <c r="K32" s="3"/>
    </row>
    <row r="33" spans="1:11" ht="30" hidden="1" customHeight="1" outlineLevel="1" thickBot="1">
      <c r="A33" s="1605">
        <v>2</v>
      </c>
      <c r="B33" s="1606" t="s">
        <v>1145</v>
      </c>
      <c r="C33" s="1607" t="s">
        <v>464</v>
      </c>
      <c r="D33" s="1607">
        <v>1</v>
      </c>
      <c r="E33" s="1608">
        <v>100000</v>
      </c>
      <c r="F33" s="1608">
        <f>E33*D33</f>
        <v>100000</v>
      </c>
      <c r="G33" s="1609">
        <f>F33</f>
        <v>100000</v>
      </c>
      <c r="H33" s="1610" t="s">
        <v>1146</v>
      </c>
      <c r="K33" s="3"/>
    </row>
    <row r="34" spans="1:11" ht="30" hidden="1" customHeight="1" outlineLevel="1">
      <c r="A34" s="1599">
        <v>3</v>
      </c>
      <c r="B34" s="1600" t="s">
        <v>801</v>
      </c>
      <c r="C34" s="1601" t="s">
        <v>467</v>
      </c>
      <c r="D34" s="1601">
        <v>5</v>
      </c>
      <c r="E34" s="1602">
        <v>450000</v>
      </c>
      <c r="F34" s="1602">
        <f t="shared" ref="F34:F36" si="1">E34*D34</f>
        <v>2250000</v>
      </c>
      <c r="G34" s="1815">
        <f>SUM(F34:F35)</f>
        <v>2650000</v>
      </c>
      <c r="H34" s="1818" t="s">
        <v>1147</v>
      </c>
      <c r="K34" s="3"/>
    </row>
    <row r="35" spans="1:11" ht="30" hidden="1" customHeight="1" outlineLevel="1" thickBot="1">
      <c r="A35" s="1611">
        <v>4</v>
      </c>
      <c r="B35" s="1612" t="s">
        <v>829</v>
      </c>
      <c r="C35" s="1613" t="s">
        <v>458</v>
      </c>
      <c r="D35" s="1613">
        <v>100</v>
      </c>
      <c r="E35" s="1614">
        <v>4000</v>
      </c>
      <c r="F35" s="1614">
        <f t="shared" si="1"/>
        <v>400000</v>
      </c>
      <c r="G35" s="1817"/>
      <c r="H35" s="1820"/>
      <c r="K35" s="3"/>
    </row>
    <row r="36" spans="1:11" ht="30" hidden="1" customHeight="1" outlineLevel="1">
      <c r="A36" s="1599">
        <v>5</v>
      </c>
      <c r="B36" s="1600" t="s">
        <v>804</v>
      </c>
      <c r="C36" s="1601" t="s">
        <v>467</v>
      </c>
      <c r="D36" s="1601">
        <v>3</v>
      </c>
      <c r="E36" s="1602">
        <v>60000</v>
      </c>
      <c r="F36" s="1602">
        <f t="shared" si="1"/>
        <v>180000</v>
      </c>
      <c r="G36" s="1615">
        <f>SUM(F36:F36)</f>
        <v>180000</v>
      </c>
      <c r="H36" s="1616" t="s">
        <v>1148</v>
      </c>
      <c r="K36" s="3"/>
    </row>
    <row r="37" spans="1:11" ht="30" hidden="1" customHeight="1" outlineLevel="1">
      <c r="A37" s="1821" t="s">
        <v>456</v>
      </c>
      <c r="B37" s="1822"/>
      <c r="C37" s="1822"/>
      <c r="D37" s="1822"/>
      <c r="E37" s="1823"/>
      <c r="F37" s="1316">
        <f>SUM(F32:F36)</f>
        <v>3330000</v>
      </c>
      <c r="G37" s="1316">
        <f>SUM(G32:G36)</f>
        <v>3330000</v>
      </c>
      <c r="H37" s="1353"/>
      <c r="K37" s="3"/>
    </row>
    <row r="38" spans="1:11" ht="30" hidden="1" customHeight="1" outlineLevel="1">
      <c r="A38" s="1824" t="s">
        <v>48</v>
      </c>
      <c r="B38" s="1830"/>
      <c r="C38" s="1830"/>
      <c r="D38" s="1830"/>
      <c r="E38" s="1831"/>
      <c r="F38" s="1318">
        <f>F37*0.1</f>
        <v>333000</v>
      </c>
      <c r="G38" s="1318">
        <f>G37*0.1</f>
        <v>333000</v>
      </c>
      <c r="H38" s="1354"/>
      <c r="K38" s="3"/>
    </row>
    <row r="39" spans="1:11" ht="30" customHeight="1" collapsed="1" thickBot="1">
      <c r="A39" s="1827" t="s">
        <v>1142</v>
      </c>
      <c r="B39" s="1828"/>
      <c r="C39" s="1828"/>
      <c r="D39" s="1828"/>
      <c r="E39" s="1829"/>
      <c r="F39" s="1319">
        <f>SUM(F37:F38)</f>
        <v>3663000</v>
      </c>
      <c r="G39" s="1319">
        <f>SUM(G37:G38)</f>
        <v>3663000</v>
      </c>
      <c r="H39" s="1320"/>
      <c r="K39" s="3"/>
    </row>
    <row r="40" spans="1:11" s="1312" customFormat="1" ht="30" customHeight="1" outlineLevel="1">
      <c r="A40" s="1599">
        <v>1</v>
      </c>
      <c r="B40" s="1600" t="s">
        <v>1202</v>
      </c>
      <c r="C40" s="1601" t="s">
        <v>467</v>
      </c>
      <c r="D40" s="1601">
        <v>1</v>
      </c>
      <c r="E40" s="1692">
        <v>180000</v>
      </c>
      <c r="F40" s="1692">
        <v>180000</v>
      </c>
      <c r="G40" s="1603">
        <f>F40</f>
        <v>180000</v>
      </c>
      <c r="H40" s="1604" t="s">
        <v>1203</v>
      </c>
      <c r="K40" s="1313"/>
    </row>
    <row r="41" spans="1:11" s="1312" customFormat="1" ht="30" customHeight="1" outlineLevel="1" thickBot="1">
      <c r="A41" s="1605">
        <v>2</v>
      </c>
      <c r="B41" s="1606" t="s">
        <v>1204</v>
      </c>
      <c r="C41" s="1607" t="s">
        <v>791</v>
      </c>
      <c r="D41" s="1607">
        <v>1</v>
      </c>
      <c r="E41" s="1693">
        <v>180000</v>
      </c>
      <c r="F41" s="1693">
        <v>180000</v>
      </c>
      <c r="G41" s="1609">
        <v>180000</v>
      </c>
      <c r="H41" s="1610" t="s">
        <v>1205</v>
      </c>
      <c r="K41" s="1313"/>
    </row>
    <row r="42" spans="1:11" s="1312" customFormat="1" ht="30" customHeight="1" outlineLevel="1">
      <c r="A42" s="1599">
        <v>3</v>
      </c>
      <c r="B42" s="1600" t="s">
        <v>1206</v>
      </c>
      <c r="C42" s="1601" t="s">
        <v>637</v>
      </c>
      <c r="D42" s="1601">
        <v>1</v>
      </c>
      <c r="E42" s="1692">
        <v>180000</v>
      </c>
      <c r="F42" s="1692">
        <v>180000</v>
      </c>
      <c r="G42" s="1815">
        <f>SUM(F42:F44)</f>
        <v>580000</v>
      </c>
      <c r="H42" s="1818" t="s">
        <v>1207</v>
      </c>
      <c r="K42" s="1313"/>
    </row>
    <row r="43" spans="1:11" s="1312" customFormat="1" ht="30" customHeight="1" outlineLevel="1">
      <c r="A43" s="1694">
        <v>4</v>
      </c>
      <c r="B43" s="1695" t="s">
        <v>1208</v>
      </c>
      <c r="C43" s="1696" t="s">
        <v>797</v>
      </c>
      <c r="D43" s="1696">
        <v>2</v>
      </c>
      <c r="E43" s="1697">
        <v>80000</v>
      </c>
      <c r="F43" s="1697">
        <f>E43*D43</f>
        <v>160000</v>
      </c>
      <c r="G43" s="1816"/>
      <c r="H43" s="1819"/>
      <c r="K43" s="1313"/>
    </row>
    <row r="44" spans="1:11" s="1312" customFormat="1" ht="30" customHeight="1" outlineLevel="1" thickBot="1">
      <c r="A44" s="1611">
        <v>5</v>
      </c>
      <c r="B44" s="1612" t="s">
        <v>998</v>
      </c>
      <c r="C44" s="1613" t="s">
        <v>702</v>
      </c>
      <c r="D44" s="1613">
        <v>2</v>
      </c>
      <c r="E44" s="1698">
        <v>120000</v>
      </c>
      <c r="F44" s="1698">
        <f>E44*D44</f>
        <v>240000</v>
      </c>
      <c r="G44" s="1817"/>
      <c r="H44" s="1820"/>
      <c r="K44" s="1313"/>
    </row>
    <row r="45" spans="1:11" s="1312" customFormat="1" ht="30" customHeight="1" outlineLevel="1">
      <c r="A45" s="1699">
        <v>6</v>
      </c>
      <c r="B45" s="1700"/>
      <c r="C45" s="1701"/>
      <c r="D45" s="1701"/>
      <c r="E45" s="1702"/>
      <c r="F45" s="1702"/>
      <c r="G45" s="1703"/>
      <c r="H45" s="1704"/>
      <c r="K45" s="1313"/>
    </row>
    <row r="46" spans="1:11" s="1312" customFormat="1" ht="30" customHeight="1" outlineLevel="1">
      <c r="A46" s="1694">
        <v>7</v>
      </c>
      <c r="B46" s="1695"/>
      <c r="C46" s="1696"/>
      <c r="D46" s="1696"/>
      <c r="E46" s="1697"/>
      <c r="F46" s="1697"/>
      <c r="G46" s="1705"/>
      <c r="H46" s="1706"/>
      <c r="K46" s="1313"/>
    </row>
    <row r="47" spans="1:11" s="1312" customFormat="1" ht="30" customHeight="1" outlineLevel="1">
      <c r="A47" s="1821" t="s">
        <v>456</v>
      </c>
      <c r="B47" s="1822"/>
      <c r="C47" s="1822"/>
      <c r="D47" s="1822"/>
      <c r="E47" s="1823"/>
      <c r="F47" s="1316">
        <f>SUM(F40:F46)</f>
        <v>940000</v>
      </c>
      <c r="G47" s="1316">
        <f>SUM(G40:G46)</f>
        <v>940000</v>
      </c>
      <c r="H47" s="1353"/>
      <c r="I47" s="1317"/>
    </row>
    <row r="48" spans="1:11" s="1312" customFormat="1" ht="30" customHeight="1" outlineLevel="1">
      <c r="A48" s="1824" t="s">
        <v>48</v>
      </c>
      <c r="B48" s="1825"/>
      <c r="C48" s="1825"/>
      <c r="D48" s="1825"/>
      <c r="E48" s="1826"/>
      <c r="F48" s="1318">
        <f>F47*0.1</f>
        <v>94000</v>
      </c>
      <c r="G48" s="1318">
        <f>G47*0.1</f>
        <v>94000</v>
      </c>
      <c r="H48" s="1354"/>
      <c r="I48" s="1317"/>
    </row>
    <row r="49" spans="1:8" s="1312" customFormat="1" ht="30" customHeight="1" thickBot="1">
      <c r="A49" s="1827" t="s">
        <v>1209</v>
      </c>
      <c r="B49" s="1828"/>
      <c r="C49" s="1828"/>
      <c r="D49" s="1828"/>
      <c r="E49" s="1829"/>
      <c r="F49" s="1319">
        <f>SUM(F47:F48)</f>
        <v>1034000</v>
      </c>
      <c r="G49" s="1319">
        <f>SUM(G47:G48)</f>
        <v>1034000</v>
      </c>
      <c r="H49" s="1320"/>
    </row>
    <row r="50" spans="1:8" ht="30" customHeight="1">
      <c r="A50" s="1321"/>
      <c r="B50" s="1322"/>
      <c r="C50" s="1355"/>
      <c r="D50" s="1323"/>
      <c r="E50" s="1322"/>
      <c r="F50" s="1322"/>
      <c r="G50" s="1322"/>
      <c r="H50" s="1355"/>
    </row>
    <row r="51" spans="1:8" ht="30" customHeight="1">
      <c r="A51" s="1321"/>
      <c r="B51" s="1322"/>
      <c r="C51" s="1355"/>
      <c r="D51" s="1323"/>
      <c r="E51" s="1322"/>
      <c r="F51" s="1322"/>
      <c r="G51" s="1322"/>
      <c r="H51" s="1355"/>
    </row>
    <row r="52" spans="1:8" ht="30" customHeight="1">
      <c r="A52" s="1321"/>
      <c r="B52" s="1322"/>
      <c r="C52" s="1355"/>
      <c r="D52" s="1323"/>
      <c r="E52" s="1322"/>
      <c r="F52" s="1322"/>
      <c r="G52" s="1322"/>
      <c r="H52" s="1355"/>
    </row>
    <row r="53" spans="1:8" ht="30" customHeight="1">
      <c r="A53" s="1321"/>
      <c r="B53" s="1322"/>
      <c r="C53" s="1355"/>
      <c r="D53" s="1323"/>
      <c r="E53" s="1322"/>
      <c r="F53" s="1322"/>
      <c r="G53" s="1322"/>
      <c r="H53" s="1355"/>
    </row>
    <row r="54" spans="1:8" ht="30" customHeight="1">
      <c r="A54" s="1321"/>
      <c r="B54" s="1322"/>
      <c r="C54" s="1355"/>
      <c r="D54" s="1323"/>
      <c r="E54" s="1322"/>
      <c r="F54" s="1322"/>
      <c r="G54" s="1322"/>
      <c r="H54" s="1355"/>
    </row>
    <row r="55" spans="1:8" ht="30" customHeight="1">
      <c r="A55" s="1321"/>
      <c r="B55" s="1322"/>
      <c r="C55" s="1355"/>
      <c r="D55" s="1323"/>
      <c r="E55" s="1322"/>
      <c r="F55" s="1322"/>
      <c r="G55" s="1322"/>
      <c r="H55" s="1355"/>
    </row>
    <row r="56" spans="1:8" ht="30" customHeight="1">
      <c r="A56" s="1321"/>
      <c r="B56" s="1322"/>
      <c r="C56" s="1355"/>
      <c r="D56" s="1323"/>
      <c r="E56" s="1322"/>
      <c r="F56" s="1322"/>
      <c r="G56" s="1322"/>
      <c r="H56" s="1355"/>
    </row>
    <row r="57" spans="1:8" ht="30" customHeight="1">
      <c r="A57" s="1321"/>
      <c r="B57" s="1322"/>
      <c r="C57" s="1355"/>
      <c r="D57" s="1323"/>
      <c r="E57" s="1322"/>
      <c r="F57" s="1322"/>
      <c r="G57" s="1322"/>
      <c r="H57" s="1355"/>
    </row>
    <row r="58" spans="1:8" ht="30" customHeight="1">
      <c r="A58" s="1321"/>
      <c r="B58" s="1322"/>
      <c r="C58" s="1355"/>
      <c r="D58" s="1323"/>
      <c r="E58" s="1322"/>
      <c r="F58" s="1322"/>
      <c r="G58" s="1322"/>
      <c r="H58" s="1355"/>
    </row>
    <row r="59" spans="1:8" ht="30" customHeight="1">
      <c r="A59" s="1321"/>
      <c r="B59" s="1322"/>
      <c r="C59" s="1355"/>
      <c r="D59" s="1323"/>
      <c r="E59" s="1322"/>
      <c r="F59" s="1322"/>
      <c r="G59" s="1322"/>
      <c r="H59" s="1355"/>
    </row>
    <row r="60" spans="1:8" ht="30" customHeight="1">
      <c r="A60" s="1321"/>
      <c r="B60" s="1322"/>
      <c r="C60" s="1355"/>
      <c r="D60" s="1323"/>
      <c r="E60" s="1322"/>
      <c r="F60" s="1322"/>
      <c r="G60" s="1322"/>
      <c r="H60" s="1355"/>
    </row>
    <row r="61" spans="1:8" ht="30" customHeight="1">
      <c r="A61" s="1321"/>
      <c r="B61" s="1322"/>
      <c r="C61" s="1355"/>
      <c r="D61" s="1323"/>
      <c r="E61" s="1322"/>
      <c r="F61" s="1322"/>
      <c r="G61" s="1322"/>
      <c r="H61" s="1355"/>
    </row>
    <row r="62" spans="1:8" ht="30" customHeight="1">
      <c r="A62" s="1321"/>
      <c r="B62" s="1322"/>
      <c r="C62" s="1355"/>
      <c r="D62" s="1323"/>
      <c r="E62" s="1322"/>
      <c r="F62" s="1322"/>
      <c r="G62" s="1322"/>
      <c r="H62" s="1355"/>
    </row>
    <row r="63" spans="1:8" ht="30" customHeight="1">
      <c r="A63" s="1321"/>
      <c r="B63" s="1322"/>
      <c r="C63" s="1355"/>
      <c r="D63" s="1323"/>
      <c r="E63" s="1322"/>
      <c r="F63" s="1322"/>
      <c r="G63" s="1322"/>
      <c r="H63" s="1355"/>
    </row>
    <row r="64" spans="1:8" ht="30" customHeight="1">
      <c r="A64" s="1321"/>
      <c r="B64" s="1322"/>
      <c r="C64" s="1355"/>
      <c r="D64" s="1323"/>
      <c r="E64" s="1322"/>
      <c r="F64" s="1322"/>
      <c r="G64" s="1322"/>
      <c r="H64" s="1355"/>
    </row>
    <row r="65" spans="1:8" ht="30" customHeight="1">
      <c r="A65" s="1321"/>
      <c r="B65" s="1322"/>
      <c r="C65" s="1355"/>
      <c r="D65" s="1323"/>
      <c r="E65" s="1322"/>
      <c r="F65" s="1322"/>
      <c r="G65" s="1322"/>
      <c r="H65" s="1355"/>
    </row>
    <row r="66" spans="1:8" ht="30" customHeight="1">
      <c r="A66" s="1321"/>
      <c r="B66" s="1322"/>
      <c r="C66" s="1355"/>
      <c r="D66" s="1323"/>
      <c r="E66" s="1322"/>
      <c r="F66" s="1322"/>
      <c r="G66" s="1322"/>
      <c r="H66" s="1355"/>
    </row>
    <row r="67" spans="1:8" ht="30" customHeight="1">
      <c r="A67" s="1321"/>
      <c r="B67" s="1322"/>
      <c r="C67" s="1355"/>
      <c r="D67" s="1323"/>
      <c r="E67" s="1322"/>
      <c r="F67" s="1322"/>
      <c r="G67" s="1322"/>
      <c r="H67" s="1355"/>
    </row>
    <row r="68" spans="1:8" ht="30" customHeight="1">
      <c r="A68" s="1321"/>
      <c r="B68" s="1322"/>
      <c r="C68" s="1355"/>
      <c r="D68" s="1323"/>
      <c r="E68" s="1322"/>
      <c r="F68" s="1322"/>
      <c r="G68" s="1322"/>
      <c r="H68" s="1355"/>
    </row>
    <row r="69" spans="1:8" ht="30" customHeight="1">
      <c r="A69" s="1321"/>
      <c r="B69" s="1322"/>
      <c r="C69" s="1355"/>
      <c r="D69" s="1323"/>
      <c r="E69" s="1322"/>
      <c r="F69" s="1322"/>
      <c r="G69" s="1322"/>
      <c r="H69" s="1355"/>
    </row>
    <row r="70" spans="1:8" ht="30" customHeight="1">
      <c r="A70" s="1321"/>
      <c r="B70" s="1322"/>
      <c r="C70" s="1355"/>
      <c r="D70" s="1323"/>
      <c r="E70" s="1322"/>
      <c r="F70" s="1322"/>
      <c r="G70" s="1322"/>
      <c r="H70" s="1355"/>
    </row>
    <row r="71" spans="1:8" ht="30" customHeight="1">
      <c r="A71" s="1321"/>
      <c r="B71" s="1322"/>
      <c r="C71" s="1355"/>
      <c r="D71" s="1323"/>
      <c r="E71" s="1322"/>
      <c r="F71" s="1322"/>
      <c r="G71" s="1322"/>
      <c r="H71" s="1355"/>
    </row>
    <row r="72" spans="1:8" ht="30" customHeight="1">
      <c r="A72" s="1321"/>
      <c r="B72" s="1322"/>
      <c r="C72" s="1355"/>
      <c r="D72" s="1323"/>
      <c r="E72" s="1322"/>
      <c r="F72" s="1322"/>
      <c r="G72" s="1322"/>
      <c r="H72" s="1355"/>
    </row>
    <row r="73" spans="1:8" ht="30" customHeight="1">
      <c r="A73" s="1321"/>
      <c r="B73" s="1322"/>
      <c r="C73" s="1355"/>
      <c r="D73" s="1323"/>
      <c r="E73" s="1322"/>
      <c r="F73" s="1322"/>
      <c r="G73" s="1322"/>
      <c r="H73" s="1355"/>
    </row>
    <row r="74" spans="1:8" ht="30" customHeight="1">
      <c r="A74" s="1321"/>
      <c r="B74" s="1322"/>
      <c r="C74" s="1355"/>
      <c r="D74" s="1323"/>
      <c r="E74" s="1322"/>
      <c r="F74" s="1322"/>
      <c r="G74" s="1322"/>
      <c r="H74" s="1355"/>
    </row>
    <row r="75" spans="1:8" ht="30" customHeight="1">
      <c r="A75" s="1321"/>
      <c r="B75" s="1322"/>
      <c r="C75" s="1355"/>
      <c r="D75" s="1323"/>
      <c r="E75" s="1322"/>
      <c r="F75" s="1322"/>
      <c r="G75" s="1322"/>
      <c r="H75" s="1355"/>
    </row>
    <row r="76" spans="1:8" ht="30" customHeight="1"/>
    <row r="77" spans="1:8" ht="30" customHeight="1"/>
    <row r="78" spans="1:8" ht="30" customHeight="1"/>
    <row r="79" spans="1:8" ht="30" customHeight="1"/>
    <row r="80" spans="1:8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</sheetData>
  <autoFilter ref="A7:J28"/>
  <mergeCells count="31">
    <mergeCell ref="G34:G35"/>
    <mergeCell ref="H34:H35"/>
    <mergeCell ref="A37:E37"/>
    <mergeCell ref="A38:E38"/>
    <mergeCell ref="A39:E39"/>
    <mergeCell ref="F2:H2"/>
    <mergeCell ref="A3:H4"/>
    <mergeCell ref="A5:H5"/>
    <mergeCell ref="A6:H6"/>
    <mergeCell ref="G8:G9"/>
    <mergeCell ref="H8:H9"/>
    <mergeCell ref="G10:G11"/>
    <mergeCell ref="H10:H11"/>
    <mergeCell ref="G12:G15"/>
    <mergeCell ref="H12:H15"/>
    <mergeCell ref="G16:G17"/>
    <mergeCell ref="H16:H17"/>
    <mergeCell ref="A29:E29"/>
    <mergeCell ref="A30:E30"/>
    <mergeCell ref="A31:E31"/>
    <mergeCell ref="G18:G21"/>
    <mergeCell ref="H18:H21"/>
    <mergeCell ref="G22:G23"/>
    <mergeCell ref="H22:H23"/>
    <mergeCell ref="G24:G27"/>
    <mergeCell ref="H24:H27"/>
    <mergeCell ref="G42:G44"/>
    <mergeCell ref="H42:H44"/>
    <mergeCell ref="A47:E47"/>
    <mergeCell ref="A48:E48"/>
    <mergeCell ref="A49:E49"/>
  </mergeCells>
  <phoneticPr fontId="250" type="noConversion"/>
  <printOptions horizontalCentered="1"/>
  <pageMargins left="0.27559055118110198" right="0.31496062992126" top="0.74803149606299202" bottom="0.74803149606299202" header="0.31496062992126" footer="0.31496062992126"/>
  <pageSetup orientation="portrait" r:id="rId1"/>
  <headerFooter>
    <oddFooter>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K54"/>
  <sheetViews>
    <sheetView view="pageBreakPreview" zoomScaleSheetLayoutView="100" workbookViewId="0">
      <pane ySplit="6" topLeftCell="A7" activePane="bottomLeft" state="frozen"/>
      <selection activeCell="E79" sqref="E79"/>
      <selection pane="bottomLeft" sqref="A1:H20"/>
    </sheetView>
  </sheetViews>
  <sheetFormatPr defaultRowHeight="17.25" outlineLevelRow="1"/>
  <cols>
    <col min="1" max="1" width="7.7109375" style="1195" customWidth="1"/>
    <col min="2" max="2" width="34.7109375" style="1268" customWidth="1"/>
    <col min="3" max="3" width="7.5703125" style="1269" customWidth="1"/>
    <col min="4" max="4" width="8.140625" style="1269" customWidth="1"/>
    <col min="5" max="6" width="13.5703125" style="1195" customWidth="1"/>
    <col min="7" max="7" width="14.7109375" style="1195" customWidth="1"/>
    <col min="8" max="8" width="15.85546875" style="1270" customWidth="1"/>
    <col min="9" max="9" width="13.28515625" style="1193" customWidth="1"/>
    <col min="10" max="10" width="8.7109375" style="1193"/>
    <col min="11" max="11" width="15.7109375" style="1194" bestFit="1" customWidth="1"/>
    <col min="12" max="12" width="9.5703125" style="1193" bestFit="1" customWidth="1"/>
    <col min="13" max="257" width="8.7109375" style="1193"/>
    <col min="258" max="258" width="17.5703125" style="1193" customWidth="1"/>
    <col min="259" max="259" width="37.42578125" style="1193" customWidth="1"/>
    <col min="260" max="260" width="34.42578125" style="1193" customWidth="1"/>
    <col min="261" max="261" width="12.42578125" style="1193" customWidth="1"/>
    <col min="262" max="262" width="13.7109375" style="1193" customWidth="1"/>
    <col min="263" max="264" width="19" style="1193" customWidth="1"/>
    <col min="265" max="265" width="10.5703125" style="1193" bestFit="1" customWidth="1"/>
    <col min="266" max="266" width="8.7109375" style="1193"/>
    <col min="267" max="267" width="15.7109375" style="1193" bestFit="1" customWidth="1"/>
    <col min="268" max="268" width="9.5703125" style="1193" bestFit="1" customWidth="1"/>
    <col min="269" max="479" width="8.7109375" style="1193"/>
    <col min="480" max="513" width="8.7109375" style="1195"/>
    <col min="514" max="514" width="17.5703125" style="1195" customWidth="1"/>
    <col min="515" max="515" width="37.42578125" style="1195" customWidth="1"/>
    <col min="516" max="516" width="34.42578125" style="1195" customWidth="1"/>
    <col min="517" max="517" width="12.42578125" style="1195" customWidth="1"/>
    <col min="518" max="518" width="13.7109375" style="1195" customWidth="1"/>
    <col min="519" max="520" width="19" style="1195" customWidth="1"/>
    <col min="521" max="521" width="10.5703125" style="1195" bestFit="1" customWidth="1"/>
    <col min="522" max="522" width="8.7109375" style="1195"/>
    <col min="523" max="523" width="15.7109375" style="1195" bestFit="1" customWidth="1"/>
    <col min="524" max="524" width="9.5703125" style="1195" bestFit="1" customWidth="1"/>
    <col min="525" max="769" width="8.7109375" style="1195"/>
    <col min="770" max="770" width="17.5703125" style="1195" customWidth="1"/>
    <col min="771" max="771" width="37.42578125" style="1195" customWidth="1"/>
    <col min="772" max="772" width="34.42578125" style="1195" customWidth="1"/>
    <col min="773" max="773" width="12.42578125" style="1195" customWidth="1"/>
    <col min="774" max="774" width="13.7109375" style="1195" customWidth="1"/>
    <col min="775" max="776" width="19" style="1195" customWidth="1"/>
    <col min="777" max="777" width="10.5703125" style="1195" bestFit="1" customWidth="1"/>
    <col min="778" max="778" width="8.7109375" style="1195"/>
    <col min="779" max="779" width="15.7109375" style="1195" bestFit="1" customWidth="1"/>
    <col min="780" max="780" width="9.5703125" style="1195" bestFit="1" customWidth="1"/>
    <col min="781" max="1025" width="8.7109375" style="1195"/>
    <col min="1026" max="1026" width="17.5703125" style="1195" customWidth="1"/>
    <col min="1027" max="1027" width="37.42578125" style="1195" customWidth="1"/>
    <col min="1028" max="1028" width="34.42578125" style="1195" customWidth="1"/>
    <col min="1029" max="1029" width="12.42578125" style="1195" customWidth="1"/>
    <col min="1030" max="1030" width="13.7109375" style="1195" customWidth="1"/>
    <col min="1031" max="1032" width="19" style="1195" customWidth="1"/>
    <col min="1033" max="1033" width="10.5703125" style="1195" bestFit="1" customWidth="1"/>
    <col min="1034" max="1034" width="8.7109375" style="1195"/>
    <col min="1035" max="1035" width="15.7109375" style="1195" bestFit="1" customWidth="1"/>
    <col min="1036" max="1036" width="9.5703125" style="1195" bestFit="1" customWidth="1"/>
    <col min="1037" max="1281" width="8.7109375" style="1195"/>
    <col min="1282" max="1282" width="17.5703125" style="1195" customWidth="1"/>
    <col min="1283" max="1283" width="37.42578125" style="1195" customWidth="1"/>
    <col min="1284" max="1284" width="34.42578125" style="1195" customWidth="1"/>
    <col min="1285" max="1285" width="12.42578125" style="1195" customWidth="1"/>
    <col min="1286" max="1286" width="13.7109375" style="1195" customWidth="1"/>
    <col min="1287" max="1288" width="19" style="1195" customWidth="1"/>
    <col min="1289" max="1289" width="10.5703125" style="1195" bestFit="1" customWidth="1"/>
    <col min="1290" max="1290" width="8.7109375" style="1195"/>
    <col min="1291" max="1291" width="15.7109375" style="1195" bestFit="1" customWidth="1"/>
    <col min="1292" max="1292" width="9.5703125" style="1195" bestFit="1" customWidth="1"/>
    <col min="1293" max="1537" width="8.7109375" style="1195"/>
    <col min="1538" max="1538" width="17.5703125" style="1195" customWidth="1"/>
    <col min="1539" max="1539" width="37.42578125" style="1195" customWidth="1"/>
    <col min="1540" max="1540" width="34.42578125" style="1195" customWidth="1"/>
    <col min="1541" max="1541" width="12.42578125" style="1195" customWidth="1"/>
    <col min="1542" max="1542" width="13.7109375" style="1195" customWidth="1"/>
    <col min="1543" max="1544" width="19" style="1195" customWidth="1"/>
    <col min="1545" max="1545" width="10.5703125" style="1195" bestFit="1" customWidth="1"/>
    <col min="1546" max="1546" width="8.7109375" style="1195"/>
    <col min="1547" max="1547" width="15.7109375" style="1195" bestFit="1" customWidth="1"/>
    <col min="1548" max="1548" width="9.5703125" style="1195" bestFit="1" customWidth="1"/>
    <col min="1549" max="1793" width="8.7109375" style="1195"/>
    <col min="1794" max="1794" width="17.5703125" style="1195" customWidth="1"/>
    <col min="1795" max="1795" width="37.42578125" style="1195" customWidth="1"/>
    <col min="1796" max="1796" width="34.42578125" style="1195" customWidth="1"/>
    <col min="1797" max="1797" width="12.42578125" style="1195" customWidth="1"/>
    <col min="1798" max="1798" width="13.7109375" style="1195" customWidth="1"/>
    <col min="1799" max="1800" width="19" style="1195" customWidth="1"/>
    <col min="1801" max="1801" width="10.5703125" style="1195" bestFit="1" customWidth="1"/>
    <col min="1802" max="1802" width="8.7109375" style="1195"/>
    <col min="1803" max="1803" width="15.7109375" style="1195" bestFit="1" customWidth="1"/>
    <col min="1804" max="1804" width="9.5703125" style="1195" bestFit="1" customWidth="1"/>
    <col min="1805" max="2049" width="8.7109375" style="1195"/>
    <col min="2050" max="2050" width="17.5703125" style="1195" customWidth="1"/>
    <col min="2051" max="2051" width="37.42578125" style="1195" customWidth="1"/>
    <col min="2052" max="2052" width="34.42578125" style="1195" customWidth="1"/>
    <col min="2053" max="2053" width="12.42578125" style="1195" customWidth="1"/>
    <col min="2054" max="2054" width="13.7109375" style="1195" customWidth="1"/>
    <col min="2055" max="2056" width="19" style="1195" customWidth="1"/>
    <col min="2057" max="2057" width="10.5703125" style="1195" bestFit="1" customWidth="1"/>
    <col min="2058" max="2058" width="8.7109375" style="1195"/>
    <col min="2059" max="2059" width="15.7109375" style="1195" bestFit="1" customWidth="1"/>
    <col min="2060" max="2060" width="9.5703125" style="1195" bestFit="1" customWidth="1"/>
    <col min="2061" max="2305" width="8.7109375" style="1195"/>
    <col min="2306" max="2306" width="17.5703125" style="1195" customWidth="1"/>
    <col min="2307" max="2307" width="37.42578125" style="1195" customWidth="1"/>
    <col min="2308" max="2308" width="34.42578125" style="1195" customWidth="1"/>
    <col min="2309" max="2309" width="12.42578125" style="1195" customWidth="1"/>
    <col min="2310" max="2310" width="13.7109375" style="1195" customWidth="1"/>
    <col min="2311" max="2312" width="19" style="1195" customWidth="1"/>
    <col min="2313" max="2313" width="10.5703125" style="1195" bestFit="1" customWidth="1"/>
    <col min="2314" max="2314" width="8.7109375" style="1195"/>
    <col min="2315" max="2315" width="15.7109375" style="1195" bestFit="1" customWidth="1"/>
    <col min="2316" max="2316" width="9.5703125" style="1195" bestFit="1" customWidth="1"/>
    <col min="2317" max="2561" width="8.7109375" style="1195"/>
    <col min="2562" max="2562" width="17.5703125" style="1195" customWidth="1"/>
    <col min="2563" max="2563" width="37.42578125" style="1195" customWidth="1"/>
    <col min="2564" max="2564" width="34.42578125" style="1195" customWidth="1"/>
    <col min="2565" max="2565" width="12.42578125" style="1195" customWidth="1"/>
    <col min="2566" max="2566" width="13.7109375" style="1195" customWidth="1"/>
    <col min="2567" max="2568" width="19" style="1195" customWidth="1"/>
    <col min="2569" max="2569" width="10.5703125" style="1195" bestFit="1" customWidth="1"/>
    <col min="2570" max="2570" width="8.7109375" style="1195"/>
    <col min="2571" max="2571" width="15.7109375" style="1195" bestFit="1" customWidth="1"/>
    <col min="2572" max="2572" width="9.5703125" style="1195" bestFit="1" customWidth="1"/>
    <col min="2573" max="2817" width="8.7109375" style="1195"/>
    <col min="2818" max="2818" width="17.5703125" style="1195" customWidth="1"/>
    <col min="2819" max="2819" width="37.42578125" style="1195" customWidth="1"/>
    <col min="2820" max="2820" width="34.42578125" style="1195" customWidth="1"/>
    <col min="2821" max="2821" width="12.42578125" style="1195" customWidth="1"/>
    <col min="2822" max="2822" width="13.7109375" style="1195" customWidth="1"/>
    <col min="2823" max="2824" width="19" style="1195" customWidth="1"/>
    <col min="2825" max="2825" width="10.5703125" style="1195" bestFit="1" customWidth="1"/>
    <col min="2826" max="2826" width="8.7109375" style="1195"/>
    <col min="2827" max="2827" width="15.7109375" style="1195" bestFit="1" customWidth="1"/>
    <col min="2828" max="2828" width="9.5703125" style="1195" bestFit="1" customWidth="1"/>
    <col min="2829" max="3073" width="8.7109375" style="1195"/>
    <col min="3074" max="3074" width="17.5703125" style="1195" customWidth="1"/>
    <col min="3075" max="3075" width="37.42578125" style="1195" customWidth="1"/>
    <col min="3076" max="3076" width="34.42578125" style="1195" customWidth="1"/>
    <col min="3077" max="3077" width="12.42578125" style="1195" customWidth="1"/>
    <col min="3078" max="3078" width="13.7109375" style="1195" customWidth="1"/>
    <col min="3079" max="3080" width="19" style="1195" customWidth="1"/>
    <col min="3081" max="3081" width="10.5703125" style="1195" bestFit="1" customWidth="1"/>
    <col min="3082" max="3082" width="8.7109375" style="1195"/>
    <col min="3083" max="3083" width="15.7109375" style="1195" bestFit="1" customWidth="1"/>
    <col min="3084" max="3084" width="9.5703125" style="1195" bestFit="1" customWidth="1"/>
    <col min="3085" max="3329" width="8.7109375" style="1195"/>
    <col min="3330" max="3330" width="17.5703125" style="1195" customWidth="1"/>
    <col min="3331" max="3331" width="37.42578125" style="1195" customWidth="1"/>
    <col min="3332" max="3332" width="34.42578125" style="1195" customWidth="1"/>
    <col min="3333" max="3333" width="12.42578125" style="1195" customWidth="1"/>
    <col min="3334" max="3334" width="13.7109375" style="1195" customWidth="1"/>
    <col min="3335" max="3336" width="19" style="1195" customWidth="1"/>
    <col min="3337" max="3337" width="10.5703125" style="1195" bestFit="1" customWidth="1"/>
    <col min="3338" max="3338" width="8.7109375" style="1195"/>
    <col min="3339" max="3339" width="15.7109375" style="1195" bestFit="1" customWidth="1"/>
    <col min="3340" max="3340" width="9.5703125" style="1195" bestFit="1" customWidth="1"/>
    <col min="3341" max="3585" width="8.7109375" style="1195"/>
    <col min="3586" max="3586" width="17.5703125" style="1195" customWidth="1"/>
    <col min="3587" max="3587" width="37.42578125" style="1195" customWidth="1"/>
    <col min="3588" max="3588" width="34.42578125" style="1195" customWidth="1"/>
    <col min="3589" max="3589" width="12.42578125" style="1195" customWidth="1"/>
    <col min="3590" max="3590" width="13.7109375" style="1195" customWidth="1"/>
    <col min="3591" max="3592" width="19" style="1195" customWidth="1"/>
    <col min="3593" max="3593" width="10.5703125" style="1195" bestFit="1" customWidth="1"/>
    <col min="3594" max="3594" width="8.7109375" style="1195"/>
    <col min="3595" max="3595" width="15.7109375" style="1195" bestFit="1" customWidth="1"/>
    <col min="3596" max="3596" width="9.5703125" style="1195" bestFit="1" customWidth="1"/>
    <col min="3597" max="3841" width="8.7109375" style="1195"/>
    <col min="3842" max="3842" width="17.5703125" style="1195" customWidth="1"/>
    <col min="3843" max="3843" width="37.42578125" style="1195" customWidth="1"/>
    <col min="3844" max="3844" width="34.42578125" style="1195" customWidth="1"/>
    <col min="3845" max="3845" width="12.42578125" style="1195" customWidth="1"/>
    <col min="3846" max="3846" width="13.7109375" style="1195" customWidth="1"/>
    <col min="3847" max="3848" width="19" style="1195" customWidth="1"/>
    <col min="3849" max="3849" width="10.5703125" style="1195" bestFit="1" customWidth="1"/>
    <col min="3850" max="3850" width="8.7109375" style="1195"/>
    <col min="3851" max="3851" width="15.7109375" style="1195" bestFit="1" customWidth="1"/>
    <col min="3852" max="3852" width="9.5703125" style="1195" bestFit="1" customWidth="1"/>
    <col min="3853" max="4097" width="8.7109375" style="1195"/>
    <col min="4098" max="4098" width="17.5703125" style="1195" customWidth="1"/>
    <col min="4099" max="4099" width="37.42578125" style="1195" customWidth="1"/>
    <col min="4100" max="4100" width="34.42578125" style="1195" customWidth="1"/>
    <col min="4101" max="4101" width="12.42578125" style="1195" customWidth="1"/>
    <col min="4102" max="4102" width="13.7109375" style="1195" customWidth="1"/>
    <col min="4103" max="4104" width="19" style="1195" customWidth="1"/>
    <col min="4105" max="4105" width="10.5703125" style="1195" bestFit="1" customWidth="1"/>
    <col min="4106" max="4106" width="8.7109375" style="1195"/>
    <col min="4107" max="4107" width="15.7109375" style="1195" bestFit="1" customWidth="1"/>
    <col min="4108" max="4108" width="9.5703125" style="1195" bestFit="1" customWidth="1"/>
    <col min="4109" max="4353" width="8.7109375" style="1195"/>
    <col min="4354" max="4354" width="17.5703125" style="1195" customWidth="1"/>
    <col min="4355" max="4355" width="37.42578125" style="1195" customWidth="1"/>
    <col min="4356" max="4356" width="34.42578125" style="1195" customWidth="1"/>
    <col min="4357" max="4357" width="12.42578125" style="1195" customWidth="1"/>
    <col min="4358" max="4358" width="13.7109375" style="1195" customWidth="1"/>
    <col min="4359" max="4360" width="19" style="1195" customWidth="1"/>
    <col min="4361" max="4361" width="10.5703125" style="1195" bestFit="1" customWidth="1"/>
    <col min="4362" max="4362" width="8.7109375" style="1195"/>
    <col min="4363" max="4363" width="15.7109375" style="1195" bestFit="1" customWidth="1"/>
    <col min="4364" max="4364" width="9.5703125" style="1195" bestFit="1" customWidth="1"/>
    <col min="4365" max="4609" width="8.7109375" style="1195"/>
    <col min="4610" max="4610" width="17.5703125" style="1195" customWidth="1"/>
    <col min="4611" max="4611" width="37.42578125" style="1195" customWidth="1"/>
    <col min="4612" max="4612" width="34.42578125" style="1195" customWidth="1"/>
    <col min="4613" max="4613" width="12.42578125" style="1195" customWidth="1"/>
    <col min="4614" max="4614" width="13.7109375" style="1195" customWidth="1"/>
    <col min="4615" max="4616" width="19" style="1195" customWidth="1"/>
    <col min="4617" max="4617" width="10.5703125" style="1195" bestFit="1" customWidth="1"/>
    <col min="4618" max="4618" width="8.7109375" style="1195"/>
    <col min="4619" max="4619" width="15.7109375" style="1195" bestFit="1" customWidth="1"/>
    <col min="4620" max="4620" width="9.5703125" style="1195" bestFit="1" customWidth="1"/>
    <col min="4621" max="4865" width="8.7109375" style="1195"/>
    <col min="4866" max="4866" width="17.5703125" style="1195" customWidth="1"/>
    <col min="4867" max="4867" width="37.42578125" style="1195" customWidth="1"/>
    <col min="4868" max="4868" width="34.42578125" style="1195" customWidth="1"/>
    <col min="4869" max="4869" width="12.42578125" style="1195" customWidth="1"/>
    <col min="4870" max="4870" width="13.7109375" style="1195" customWidth="1"/>
    <col min="4871" max="4872" width="19" style="1195" customWidth="1"/>
    <col min="4873" max="4873" width="10.5703125" style="1195" bestFit="1" customWidth="1"/>
    <col min="4874" max="4874" width="8.7109375" style="1195"/>
    <col min="4875" max="4875" width="15.7109375" style="1195" bestFit="1" customWidth="1"/>
    <col min="4876" max="4876" width="9.5703125" style="1195" bestFit="1" customWidth="1"/>
    <col min="4877" max="5121" width="8.7109375" style="1195"/>
    <col min="5122" max="5122" width="17.5703125" style="1195" customWidth="1"/>
    <col min="5123" max="5123" width="37.42578125" style="1195" customWidth="1"/>
    <col min="5124" max="5124" width="34.42578125" style="1195" customWidth="1"/>
    <col min="5125" max="5125" width="12.42578125" style="1195" customWidth="1"/>
    <col min="5126" max="5126" width="13.7109375" style="1195" customWidth="1"/>
    <col min="5127" max="5128" width="19" style="1195" customWidth="1"/>
    <col min="5129" max="5129" width="10.5703125" style="1195" bestFit="1" customWidth="1"/>
    <col min="5130" max="5130" width="8.7109375" style="1195"/>
    <col min="5131" max="5131" width="15.7109375" style="1195" bestFit="1" customWidth="1"/>
    <col min="5132" max="5132" width="9.5703125" style="1195" bestFit="1" customWidth="1"/>
    <col min="5133" max="5377" width="8.7109375" style="1195"/>
    <col min="5378" max="5378" width="17.5703125" style="1195" customWidth="1"/>
    <col min="5379" max="5379" width="37.42578125" style="1195" customWidth="1"/>
    <col min="5380" max="5380" width="34.42578125" style="1195" customWidth="1"/>
    <col min="5381" max="5381" width="12.42578125" style="1195" customWidth="1"/>
    <col min="5382" max="5382" width="13.7109375" style="1195" customWidth="1"/>
    <col min="5383" max="5384" width="19" style="1195" customWidth="1"/>
    <col min="5385" max="5385" width="10.5703125" style="1195" bestFit="1" customWidth="1"/>
    <col min="5386" max="5386" width="8.7109375" style="1195"/>
    <col min="5387" max="5387" width="15.7109375" style="1195" bestFit="1" customWidth="1"/>
    <col min="5388" max="5388" width="9.5703125" style="1195" bestFit="1" customWidth="1"/>
    <col min="5389" max="5633" width="8.7109375" style="1195"/>
    <col min="5634" max="5634" width="17.5703125" style="1195" customWidth="1"/>
    <col min="5635" max="5635" width="37.42578125" style="1195" customWidth="1"/>
    <col min="5636" max="5636" width="34.42578125" style="1195" customWidth="1"/>
    <col min="5637" max="5637" width="12.42578125" style="1195" customWidth="1"/>
    <col min="5638" max="5638" width="13.7109375" style="1195" customWidth="1"/>
    <col min="5639" max="5640" width="19" style="1195" customWidth="1"/>
    <col min="5641" max="5641" width="10.5703125" style="1195" bestFit="1" customWidth="1"/>
    <col min="5642" max="5642" width="8.7109375" style="1195"/>
    <col min="5643" max="5643" width="15.7109375" style="1195" bestFit="1" customWidth="1"/>
    <col min="5644" max="5644" width="9.5703125" style="1195" bestFit="1" customWidth="1"/>
    <col min="5645" max="5889" width="8.7109375" style="1195"/>
    <col min="5890" max="5890" width="17.5703125" style="1195" customWidth="1"/>
    <col min="5891" max="5891" width="37.42578125" style="1195" customWidth="1"/>
    <col min="5892" max="5892" width="34.42578125" style="1195" customWidth="1"/>
    <col min="5893" max="5893" width="12.42578125" style="1195" customWidth="1"/>
    <col min="5894" max="5894" width="13.7109375" style="1195" customWidth="1"/>
    <col min="5895" max="5896" width="19" style="1195" customWidth="1"/>
    <col min="5897" max="5897" width="10.5703125" style="1195" bestFit="1" customWidth="1"/>
    <col min="5898" max="5898" width="8.7109375" style="1195"/>
    <col min="5899" max="5899" width="15.7109375" style="1195" bestFit="1" customWidth="1"/>
    <col min="5900" max="5900" width="9.5703125" style="1195" bestFit="1" customWidth="1"/>
    <col min="5901" max="6145" width="8.7109375" style="1195"/>
    <col min="6146" max="6146" width="17.5703125" style="1195" customWidth="1"/>
    <col min="6147" max="6147" width="37.42578125" style="1195" customWidth="1"/>
    <col min="6148" max="6148" width="34.42578125" style="1195" customWidth="1"/>
    <col min="6149" max="6149" width="12.42578125" style="1195" customWidth="1"/>
    <col min="6150" max="6150" width="13.7109375" style="1195" customWidth="1"/>
    <col min="6151" max="6152" width="19" style="1195" customWidth="1"/>
    <col min="6153" max="6153" width="10.5703125" style="1195" bestFit="1" customWidth="1"/>
    <col min="6154" max="6154" width="8.7109375" style="1195"/>
    <col min="6155" max="6155" width="15.7109375" style="1195" bestFit="1" customWidth="1"/>
    <col min="6156" max="6156" width="9.5703125" style="1195" bestFit="1" customWidth="1"/>
    <col min="6157" max="6401" width="8.7109375" style="1195"/>
    <col min="6402" max="6402" width="17.5703125" style="1195" customWidth="1"/>
    <col min="6403" max="6403" width="37.42578125" style="1195" customWidth="1"/>
    <col min="6404" max="6404" width="34.42578125" style="1195" customWidth="1"/>
    <col min="6405" max="6405" width="12.42578125" style="1195" customWidth="1"/>
    <col min="6406" max="6406" width="13.7109375" style="1195" customWidth="1"/>
    <col min="6407" max="6408" width="19" style="1195" customWidth="1"/>
    <col min="6409" max="6409" width="10.5703125" style="1195" bestFit="1" customWidth="1"/>
    <col min="6410" max="6410" width="8.7109375" style="1195"/>
    <col min="6411" max="6411" width="15.7109375" style="1195" bestFit="1" customWidth="1"/>
    <col min="6412" max="6412" width="9.5703125" style="1195" bestFit="1" customWidth="1"/>
    <col min="6413" max="6657" width="8.7109375" style="1195"/>
    <col min="6658" max="6658" width="17.5703125" style="1195" customWidth="1"/>
    <col min="6659" max="6659" width="37.42578125" style="1195" customWidth="1"/>
    <col min="6660" max="6660" width="34.42578125" style="1195" customWidth="1"/>
    <col min="6661" max="6661" width="12.42578125" style="1195" customWidth="1"/>
    <col min="6662" max="6662" width="13.7109375" style="1195" customWidth="1"/>
    <col min="6663" max="6664" width="19" style="1195" customWidth="1"/>
    <col min="6665" max="6665" width="10.5703125" style="1195" bestFit="1" customWidth="1"/>
    <col min="6666" max="6666" width="8.7109375" style="1195"/>
    <col min="6667" max="6667" width="15.7109375" style="1195" bestFit="1" customWidth="1"/>
    <col min="6668" max="6668" width="9.5703125" style="1195" bestFit="1" customWidth="1"/>
    <col min="6669" max="6913" width="8.7109375" style="1195"/>
    <col min="6914" max="6914" width="17.5703125" style="1195" customWidth="1"/>
    <col min="6915" max="6915" width="37.42578125" style="1195" customWidth="1"/>
    <col min="6916" max="6916" width="34.42578125" style="1195" customWidth="1"/>
    <col min="6917" max="6917" width="12.42578125" style="1195" customWidth="1"/>
    <col min="6918" max="6918" width="13.7109375" style="1195" customWidth="1"/>
    <col min="6919" max="6920" width="19" style="1195" customWidth="1"/>
    <col min="6921" max="6921" width="10.5703125" style="1195" bestFit="1" customWidth="1"/>
    <col min="6922" max="6922" width="8.7109375" style="1195"/>
    <col min="6923" max="6923" width="15.7109375" style="1195" bestFit="1" customWidth="1"/>
    <col min="6924" max="6924" width="9.5703125" style="1195" bestFit="1" customWidth="1"/>
    <col min="6925" max="7169" width="8.7109375" style="1195"/>
    <col min="7170" max="7170" width="17.5703125" style="1195" customWidth="1"/>
    <col min="7171" max="7171" width="37.42578125" style="1195" customWidth="1"/>
    <col min="7172" max="7172" width="34.42578125" style="1195" customWidth="1"/>
    <col min="7173" max="7173" width="12.42578125" style="1195" customWidth="1"/>
    <col min="7174" max="7174" width="13.7109375" style="1195" customWidth="1"/>
    <col min="7175" max="7176" width="19" style="1195" customWidth="1"/>
    <col min="7177" max="7177" width="10.5703125" style="1195" bestFit="1" customWidth="1"/>
    <col min="7178" max="7178" width="8.7109375" style="1195"/>
    <col min="7179" max="7179" width="15.7109375" style="1195" bestFit="1" customWidth="1"/>
    <col min="7180" max="7180" width="9.5703125" style="1195" bestFit="1" customWidth="1"/>
    <col min="7181" max="7425" width="8.7109375" style="1195"/>
    <col min="7426" max="7426" width="17.5703125" style="1195" customWidth="1"/>
    <col min="7427" max="7427" width="37.42578125" style="1195" customWidth="1"/>
    <col min="7428" max="7428" width="34.42578125" style="1195" customWidth="1"/>
    <col min="7429" max="7429" width="12.42578125" style="1195" customWidth="1"/>
    <col min="7430" max="7430" width="13.7109375" style="1195" customWidth="1"/>
    <col min="7431" max="7432" width="19" style="1195" customWidth="1"/>
    <col min="7433" max="7433" width="10.5703125" style="1195" bestFit="1" customWidth="1"/>
    <col min="7434" max="7434" width="8.7109375" style="1195"/>
    <col min="7435" max="7435" width="15.7109375" style="1195" bestFit="1" customWidth="1"/>
    <col min="7436" max="7436" width="9.5703125" style="1195" bestFit="1" customWidth="1"/>
    <col min="7437" max="7681" width="8.7109375" style="1195"/>
    <col min="7682" max="7682" width="17.5703125" style="1195" customWidth="1"/>
    <col min="7683" max="7683" width="37.42578125" style="1195" customWidth="1"/>
    <col min="7684" max="7684" width="34.42578125" style="1195" customWidth="1"/>
    <col min="7685" max="7685" width="12.42578125" style="1195" customWidth="1"/>
    <col min="7686" max="7686" width="13.7109375" style="1195" customWidth="1"/>
    <col min="7687" max="7688" width="19" style="1195" customWidth="1"/>
    <col min="7689" max="7689" width="10.5703125" style="1195" bestFit="1" customWidth="1"/>
    <col min="7690" max="7690" width="8.7109375" style="1195"/>
    <col min="7691" max="7691" width="15.7109375" style="1195" bestFit="1" customWidth="1"/>
    <col min="7692" max="7692" width="9.5703125" style="1195" bestFit="1" customWidth="1"/>
    <col min="7693" max="7937" width="8.7109375" style="1195"/>
    <col min="7938" max="7938" width="17.5703125" style="1195" customWidth="1"/>
    <col min="7939" max="7939" width="37.42578125" style="1195" customWidth="1"/>
    <col min="7940" max="7940" width="34.42578125" style="1195" customWidth="1"/>
    <col min="7941" max="7941" width="12.42578125" style="1195" customWidth="1"/>
    <col min="7942" max="7942" width="13.7109375" style="1195" customWidth="1"/>
    <col min="7943" max="7944" width="19" style="1195" customWidth="1"/>
    <col min="7945" max="7945" width="10.5703125" style="1195" bestFit="1" customWidth="1"/>
    <col min="7946" max="7946" width="8.7109375" style="1195"/>
    <col min="7947" max="7947" width="15.7109375" style="1195" bestFit="1" customWidth="1"/>
    <col min="7948" max="7948" width="9.5703125" style="1195" bestFit="1" customWidth="1"/>
    <col min="7949" max="8193" width="8.7109375" style="1195"/>
    <col min="8194" max="8194" width="17.5703125" style="1195" customWidth="1"/>
    <col min="8195" max="8195" width="37.42578125" style="1195" customWidth="1"/>
    <col min="8196" max="8196" width="34.42578125" style="1195" customWidth="1"/>
    <col min="8197" max="8197" width="12.42578125" style="1195" customWidth="1"/>
    <col min="8198" max="8198" width="13.7109375" style="1195" customWidth="1"/>
    <col min="8199" max="8200" width="19" style="1195" customWidth="1"/>
    <col min="8201" max="8201" width="10.5703125" style="1195" bestFit="1" customWidth="1"/>
    <col min="8202" max="8202" width="8.7109375" style="1195"/>
    <col min="8203" max="8203" width="15.7109375" style="1195" bestFit="1" customWidth="1"/>
    <col min="8204" max="8204" width="9.5703125" style="1195" bestFit="1" customWidth="1"/>
    <col min="8205" max="8449" width="8.7109375" style="1195"/>
    <col min="8450" max="8450" width="17.5703125" style="1195" customWidth="1"/>
    <col min="8451" max="8451" width="37.42578125" style="1195" customWidth="1"/>
    <col min="8452" max="8452" width="34.42578125" style="1195" customWidth="1"/>
    <col min="8453" max="8453" width="12.42578125" style="1195" customWidth="1"/>
    <col min="8454" max="8454" width="13.7109375" style="1195" customWidth="1"/>
    <col min="8455" max="8456" width="19" style="1195" customWidth="1"/>
    <col min="8457" max="8457" width="10.5703125" style="1195" bestFit="1" customWidth="1"/>
    <col min="8458" max="8458" width="8.7109375" style="1195"/>
    <col min="8459" max="8459" width="15.7109375" style="1195" bestFit="1" customWidth="1"/>
    <col min="8460" max="8460" width="9.5703125" style="1195" bestFit="1" customWidth="1"/>
    <col min="8461" max="8705" width="8.7109375" style="1195"/>
    <col min="8706" max="8706" width="17.5703125" style="1195" customWidth="1"/>
    <col min="8707" max="8707" width="37.42578125" style="1195" customWidth="1"/>
    <col min="8708" max="8708" width="34.42578125" style="1195" customWidth="1"/>
    <col min="8709" max="8709" width="12.42578125" style="1195" customWidth="1"/>
    <col min="8710" max="8710" width="13.7109375" style="1195" customWidth="1"/>
    <col min="8711" max="8712" width="19" style="1195" customWidth="1"/>
    <col min="8713" max="8713" width="10.5703125" style="1195" bestFit="1" customWidth="1"/>
    <col min="8714" max="8714" width="8.7109375" style="1195"/>
    <col min="8715" max="8715" width="15.7109375" style="1195" bestFit="1" customWidth="1"/>
    <col min="8716" max="8716" width="9.5703125" style="1195" bestFit="1" customWidth="1"/>
    <col min="8717" max="8961" width="8.7109375" style="1195"/>
    <col min="8962" max="8962" width="17.5703125" style="1195" customWidth="1"/>
    <col min="8963" max="8963" width="37.42578125" style="1195" customWidth="1"/>
    <col min="8964" max="8964" width="34.42578125" style="1195" customWidth="1"/>
    <col min="8965" max="8965" width="12.42578125" style="1195" customWidth="1"/>
    <col min="8966" max="8966" width="13.7109375" style="1195" customWidth="1"/>
    <col min="8967" max="8968" width="19" style="1195" customWidth="1"/>
    <col min="8969" max="8969" width="10.5703125" style="1195" bestFit="1" customWidth="1"/>
    <col min="8970" max="8970" width="8.7109375" style="1195"/>
    <col min="8971" max="8971" width="15.7109375" style="1195" bestFit="1" customWidth="1"/>
    <col min="8972" max="8972" width="9.5703125" style="1195" bestFit="1" customWidth="1"/>
    <col min="8973" max="9217" width="8.7109375" style="1195"/>
    <col min="9218" max="9218" width="17.5703125" style="1195" customWidth="1"/>
    <col min="9219" max="9219" width="37.42578125" style="1195" customWidth="1"/>
    <col min="9220" max="9220" width="34.42578125" style="1195" customWidth="1"/>
    <col min="9221" max="9221" width="12.42578125" style="1195" customWidth="1"/>
    <col min="9222" max="9222" width="13.7109375" style="1195" customWidth="1"/>
    <col min="9223" max="9224" width="19" style="1195" customWidth="1"/>
    <col min="9225" max="9225" width="10.5703125" style="1195" bestFit="1" customWidth="1"/>
    <col min="9226" max="9226" width="8.7109375" style="1195"/>
    <col min="9227" max="9227" width="15.7109375" style="1195" bestFit="1" customWidth="1"/>
    <col min="9228" max="9228" width="9.5703125" style="1195" bestFit="1" customWidth="1"/>
    <col min="9229" max="9473" width="8.7109375" style="1195"/>
    <col min="9474" max="9474" width="17.5703125" style="1195" customWidth="1"/>
    <col min="9475" max="9475" width="37.42578125" style="1195" customWidth="1"/>
    <col min="9476" max="9476" width="34.42578125" style="1195" customWidth="1"/>
    <col min="9477" max="9477" width="12.42578125" style="1195" customWidth="1"/>
    <col min="9478" max="9478" width="13.7109375" style="1195" customWidth="1"/>
    <col min="9479" max="9480" width="19" style="1195" customWidth="1"/>
    <col min="9481" max="9481" width="10.5703125" style="1195" bestFit="1" customWidth="1"/>
    <col min="9482" max="9482" width="8.7109375" style="1195"/>
    <col min="9483" max="9483" width="15.7109375" style="1195" bestFit="1" customWidth="1"/>
    <col min="9484" max="9484" width="9.5703125" style="1195" bestFit="1" customWidth="1"/>
    <col min="9485" max="9729" width="8.7109375" style="1195"/>
    <col min="9730" max="9730" width="17.5703125" style="1195" customWidth="1"/>
    <col min="9731" max="9731" width="37.42578125" style="1195" customWidth="1"/>
    <col min="9732" max="9732" width="34.42578125" style="1195" customWidth="1"/>
    <col min="9733" max="9733" width="12.42578125" style="1195" customWidth="1"/>
    <col min="9734" max="9734" width="13.7109375" style="1195" customWidth="1"/>
    <col min="9735" max="9736" width="19" style="1195" customWidth="1"/>
    <col min="9737" max="9737" width="10.5703125" style="1195" bestFit="1" customWidth="1"/>
    <col min="9738" max="9738" width="8.7109375" style="1195"/>
    <col min="9739" max="9739" width="15.7109375" style="1195" bestFit="1" customWidth="1"/>
    <col min="9740" max="9740" width="9.5703125" style="1195" bestFit="1" customWidth="1"/>
    <col min="9741" max="9985" width="8.7109375" style="1195"/>
    <col min="9986" max="9986" width="17.5703125" style="1195" customWidth="1"/>
    <col min="9987" max="9987" width="37.42578125" style="1195" customWidth="1"/>
    <col min="9988" max="9988" width="34.42578125" style="1195" customWidth="1"/>
    <col min="9989" max="9989" width="12.42578125" style="1195" customWidth="1"/>
    <col min="9990" max="9990" width="13.7109375" style="1195" customWidth="1"/>
    <col min="9991" max="9992" width="19" style="1195" customWidth="1"/>
    <col min="9993" max="9993" width="10.5703125" style="1195" bestFit="1" customWidth="1"/>
    <col min="9994" max="9994" width="8.7109375" style="1195"/>
    <col min="9995" max="9995" width="15.7109375" style="1195" bestFit="1" customWidth="1"/>
    <col min="9996" max="9996" width="9.5703125" style="1195" bestFit="1" customWidth="1"/>
    <col min="9997" max="10241" width="8.7109375" style="1195"/>
    <col min="10242" max="10242" width="17.5703125" style="1195" customWidth="1"/>
    <col min="10243" max="10243" width="37.42578125" style="1195" customWidth="1"/>
    <col min="10244" max="10244" width="34.42578125" style="1195" customWidth="1"/>
    <col min="10245" max="10245" width="12.42578125" style="1195" customWidth="1"/>
    <col min="10246" max="10246" width="13.7109375" style="1195" customWidth="1"/>
    <col min="10247" max="10248" width="19" style="1195" customWidth="1"/>
    <col min="10249" max="10249" width="10.5703125" style="1195" bestFit="1" customWidth="1"/>
    <col min="10250" max="10250" width="8.7109375" style="1195"/>
    <col min="10251" max="10251" width="15.7109375" style="1195" bestFit="1" customWidth="1"/>
    <col min="10252" max="10252" width="9.5703125" style="1195" bestFit="1" customWidth="1"/>
    <col min="10253" max="10497" width="8.7109375" style="1195"/>
    <col min="10498" max="10498" width="17.5703125" style="1195" customWidth="1"/>
    <col min="10499" max="10499" width="37.42578125" style="1195" customWidth="1"/>
    <col min="10500" max="10500" width="34.42578125" style="1195" customWidth="1"/>
    <col min="10501" max="10501" width="12.42578125" style="1195" customWidth="1"/>
    <col min="10502" max="10502" width="13.7109375" style="1195" customWidth="1"/>
    <col min="10503" max="10504" width="19" style="1195" customWidth="1"/>
    <col min="10505" max="10505" width="10.5703125" style="1195" bestFit="1" customWidth="1"/>
    <col min="10506" max="10506" width="8.7109375" style="1195"/>
    <col min="10507" max="10507" width="15.7109375" style="1195" bestFit="1" customWidth="1"/>
    <col min="10508" max="10508" width="9.5703125" style="1195" bestFit="1" customWidth="1"/>
    <col min="10509" max="10753" width="8.7109375" style="1195"/>
    <col min="10754" max="10754" width="17.5703125" style="1195" customWidth="1"/>
    <col min="10755" max="10755" width="37.42578125" style="1195" customWidth="1"/>
    <col min="10756" max="10756" width="34.42578125" style="1195" customWidth="1"/>
    <col min="10757" max="10757" width="12.42578125" style="1195" customWidth="1"/>
    <col min="10758" max="10758" width="13.7109375" style="1195" customWidth="1"/>
    <col min="10759" max="10760" width="19" style="1195" customWidth="1"/>
    <col min="10761" max="10761" width="10.5703125" style="1195" bestFit="1" customWidth="1"/>
    <col min="10762" max="10762" width="8.7109375" style="1195"/>
    <col min="10763" max="10763" width="15.7109375" style="1195" bestFit="1" customWidth="1"/>
    <col min="10764" max="10764" width="9.5703125" style="1195" bestFit="1" customWidth="1"/>
    <col min="10765" max="11009" width="8.7109375" style="1195"/>
    <col min="11010" max="11010" width="17.5703125" style="1195" customWidth="1"/>
    <col min="11011" max="11011" width="37.42578125" style="1195" customWidth="1"/>
    <col min="11012" max="11012" width="34.42578125" style="1195" customWidth="1"/>
    <col min="11013" max="11013" width="12.42578125" style="1195" customWidth="1"/>
    <col min="11014" max="11014" width="13.7109375" style="1195" customWidth="1"/>
    <col min="11015" max="11016" width="19" style="1195" customWidth="1"/>
    <col min="11017" max="11017" width="10.5703125" style="1195" bestFit="1" customWidth="1"/>
    <col min="11018" max="11018" width="8.7109375" style="1195"/>
    <col min="11019" max="11019" width="15.7109375" style="1195" bestFit="1" customWidth="1"/>
    <col min="11020" max="11020" width="9.5703125" style="1195" bestFit="1" customWidth="1"/>
    <col min="11021" max="11265" width="8.7109375" style="1195"/>
    <col min="11266" max="11266" width="17.5703125" style="1195" customWidth="1"/>
    <col min="11267" max="11267" width="37.42578125" style="1195" customWidth="1"/>
    <col min="11268" max="11268" width="34.42578125" style="1195" customWidth="1"/>
    <col min="11269" max="11269" width="12.42578125" style="1195" customWidth="1"/>
    <col min="11270" max="11270" width="13.7109375" style="1195" customWidth="1"/>
    <col min="11271" max="11272" width="19" style="1195" customWidth="1"/>
    <col min="11273" max="11273" width="10.5703125" style="1195" bestFit="1" customWidth="1"/>
    <col min="11274" max="11274" width="8.7109375" style="1195"/>
    <col min="11275" max="11275" width="15.7109375" style="1195" bestFit="1" customWidth="1"/>
    <col min="11276" max="11276" width="9.5703125" style="1195" bestFit="1" customWidth="1"/>
    <col min="11277" max="11521" width="8.7109375" style="1195"/>
    <col min="11522" max="11522" width="17.5703125" style="1195" customWidth="1"/>
    <col min="11523" max="11523" width="37.42578125" style="1195" customWidth="1"/>
    <col min="11524" max="11524" width="34.42578125" style="1195" customWidth="1"/>
    <col min="11525" max="11525" width="12.42578125" style="1195" customWidth="1"/>
    <col min="11526" max="11526" width="13.7109375" style="1195" customWidth="1"/>
    <col min="11527" max="11528" width="19" style="1195" customWidth="1"/>
    <col min="11529" max="11529" width="10.5703125" style="1195" bestFit="1" customWidth="1"/>
    <col min="11530" max="11530" width="8.7109375" style="1195"/>
    <col min="11531" max="11531" width="15.7109375" style="1195" bestFit="1" customWidth="1"/>
    <col min="11532" max="11532" width="9.5703125" style="1195" bestFit="1" customWidth="1"/>
    <col min="11533" max="11777" width="8.7109375" style="1195"/>
    <col min="11778" max="11778" width="17.5703125" style="1195" customWidth="1"/>
    <col min="11779" max="11779" width="37.42578125" style="1195" customWidth="1"/>
    <col min="11780" max="11780" width="34.42578125" style="1195" customWidth="1"/>
    <col min="11781" max="11781" width="12.42578125" style="1195" customWidth="1"/>
    <col min="11782" max="11782" width="13.7109375" style="1195" customWidth="1"/>
    <col min="11783" max="11784" width="19" style="1195" customWidth="1"/>
    <col min="11785" max="11785" width="10.5703125" style="1195" bestFit="1" customWidth="1"/>
    <col min="11786" max="11786" width="8.7109375" style="1195"/>
    <col min="11787" max="11787" width="15.7109375" style="1195" bestFit="1" customWidth="1"/>
    <col min="11788" max="11788" width="9.5703125" style="1195" bestFit="1" customWidth="1"/>
    <col min="11789" max="12033" width="8.7109375" style="1195"/>
    <col min="12034" max="12034" width="17.5703125" style="1195" customWidth="1"/>
    <col min="12035" max="12035" width="37.42578125" style="1195" customWidth="1"/>
    <col min="12036" max="12036" width="34.42578125" style="1195" customWidth="1"/>
    <col min="12037" max="12037" width="12.42578125" style="1195" customWidth="1"/>
    <col min="12038" max="12038" width="13.7109375" style="1195" customWidth="1"/>
    <col min="12039" max="12040" width="19" style="1195" customWidth="1"/>
    <col min="12041" max="12041" width="10.5703125" style="1195" bestFit="1" customWidth="1"/>
    <col min="12042" max="12042" width="8.7109375" style="1195"/>
    <col min="12043" max="12043" width="15.7109375" style="1195" bestFit="1" customWidth="1"/>
    <col min="12044" max="12044" width="9.5703125" style="1195" bestFit="1" customWidth="1"/>
    <col min="12045" max="12289" width="8.7109375" style="1195"/>
    <col min="12290" max="12290" width="17.5703125" style="1195" customWidth="1"/>
    <col min="12291" max="12291" width="37.42578125" style="1195" customWidth="1"/>
    <col min="12292" max="12292" width="34.42578125" style="1195" customWidth="1"/>
    <col min="12293" max="12293" width="12.42578125" style="1195" customWidth="1"/>
    <col min="12294" max="12294" width="13.7109375" style="1195" customWidth="1"/>
    <col min="12295" max="12296" width="19" style="1195" customWidth="1"/>
    <col min="12297" max="12297" width="10.5703125" style="1195" bestFit="1" customWidth="1"/>
    <col min="12298" max="12298" width="8.7109375" style="1195"/>
    <col min="12299" max="12299" width="15.7109375" style="1195" bestFit="1" customWidth="1"/>
    <col min="12300" max="12300" width="9.5703125" style="1195" bestFit="1" customWidth="1"/>
    <col min="12301" max="12545" width="8.7109375" style="1195"/>
    <col min="12546" max="12546" width="17.5703125" style="1195" customWidth="1"/>
    <col min="12547" max="12547" width="37.42578125" style="1195" customWidth="1"/>
    <col min="12548" max="12548" width="34.42578125" style="1195" customWidth="1"/>
    <col min="12549" max="12549" width="12.42578125" style="1195" customWidth="1"/>
    <col min="12550" max="12550" width="13.7109375" style="1195" customWidth="1"/>
    <col min="12551" max="12552" width="19" style="1195" customWidth="1"/>
    <col min="12553" max="12553" width="10.5703125" style="1195" bestFit="1" customWidth="1"/>
    <col min="12554" max="12554" width="8.7109375" style="1195"/>
    <col min="12555" max="12555" width="15.7109375" style="1195" bestFit="1" customWidth="1"/>
    <col min="12556" max="12556" width="9.5703125" style="1195" bestFit="1" customWidth="1"/>
    <col min="12557" max="12801" width="8.7109375" style="1195"/>
    <col min="12802" max="12802" width="17.5703125" style="1195" customWidth="1"/>
    <col min="12803" max="12803" width="37.42578125" style="1195" customWidth="1"/>
    <col min="12804" max="12804" width="34.42578125" style="1195" customWidth="1"/>
    <col min="12805" max="12805" width="12.42578125" style="1195" customWidth="1"/>
    <col min="12806" max="12806" width="13.7109375" style="1195" customWidth="1"/>
    <col min="12807" max="12808" width="19" style="1195" customWidth="1"/>
    <col min="12809" max="12809" width="10.5703125" style="1195" bestFit="1" customWidth="1"/>
    <col min="12810" max="12810" width="8.7109375" style="1195"/>
    <col min="12811" max="12811" width="15.7109375" style="1195" bestFit="1" customWidth="1"/>
    <col min="12812" max="12812" width="9.5703125" style="1195" bestFit="1" customWidth="1"/>
    <col min="12813" max="13057" width="8.7109375" style="1195"/>
    <col min="13058" max="13058" width="17.5703125" style="1195" customWidth="1"/>
    <col min="13059" max="13059" width="37.42578125" style="1195" customWidth="1"/>
    <col min="13060" max="13060" width="34.42578125" style="1195" customWidth="1"/>
    <col min="13061" max="13061" width="12.42578125" style="1195" customWidth="1"/>
    <col min="13062" max="13062" width="13.7109375" style="1195" customWidth="1"/>
    <col min="13063" max="13064" width="19" style="1195" customWidth="1"/>
    <col min="13065" max="13065" width="10.5703125" style="1195" bestFit="1" customWidth="1"/>
    <col min="13066" max="13066" width="8.7109375" style="1195"/>
    <col min="13067" max="13067" width="15.7109375" style="1195" bestFit="1" customWidth="1"/>
    <col min="13068" max="13068" width="9.5703125" style="1195" bestFit="1" customWidth="1"/>
    <col min="13069" max="13313" width="8.7109375" style="1195"/>
    <col min="13314" max="13314" width="17.5703125" style="1195" customWidth="1"/>
    <col min="13315" max="13315" width="37.42578125" style="1195" customWidth="1"/>
    <col min="13316" max="13316" width="34.42578125" style="1195" customWidth="1"/>
    <col min="13317" max="13317" width="12.42578125" style="1195" customWidth="1"/>
    <col min="13318" max="13318" width="13.7109375" style="1195" customWidth="1"/>
    <col min="13319" max="13320" width="19" style="1195" customWidth="1"/>
    <col min="13321" max="13321" width="10.5703125" style="1195" bestFit="1" customWidth="1"/>
    <col min="13322" max="13322" width="8.7109375" style="1195"/>
    <col min="13323" max="13323" width="15.7109375" style="1195" bestFit="1" customWidth="1"/>
    <col min="13324" max="13324" width="9.5703125" style="1195" bestFit="1" customWidth="1"/>
    <col min="13325" max="13569" width="8.7109375" style="1195"/>
    <col min="13570" max="13570" width="17.5703125" style="1195" customWidth="1"/>
    <col min="13571" max="13571" width="37.42578125" style="1195" customWidth="1"/>
    <col min="13572" max="13572" width="34.42578125" style="1195" customWidth="1"/>
    <col min="13573" max="13573" width="12.42578125" style="1195" customWidth="1"/>
    <col min="13574" max="13574" width="13.7109375" style="1195" customWidth="1"/>
    <col min="13575" max="13576" width="19" style="1195" customWidth="1"/>
    <col min="13577" max="13577" width="10.5703125" style="1195" bestFit="1" customWidth="1"/>
    <col min="13578" max="13578" width="8.7109375" style="1195"/>
    <col min="13579" max="13579" width="15.7109375" style="1195" bestFit="1" customWidth="1"/>
    <col min="13580" max="13580" width="9.5703125" style="1195" bestFit="1" customWidth="1"/>
    <col min="13581" max="13825" width="8.7109375" style="1195"/>
    <col min="13826" max="13826" width="17.5703125" style="1195" customWidth="1"/>
    <col min="13827" max="13827" width="37.42578125" style="1195" customWidth="1"/>
    <col min="13828" max="13828" width="34.42578125" style="1195" customWidth="1"/>
    <col min="13829" max="13829" width="12.42578125" style="1195" customWidth="1"/>
    <col min="13830" max="13830" width="13.7109375" style="1195" customWidth="1"/>
    <col min="13831" max="13832" width="19" style="1195" customWidth="1"/>
    <col min="13833" max="13833" width="10.5703125" style="1195" bestFit="1" customWidth="1"/>
    <col min="13834" max="13834" width="8.7109375" style="1195"/>
    <col min="13835" max="13835" width="15.7109375" style="1195" bestFit="1" customWidth="1"/>
    <col min="13836" max="13836" width="9.5703125" style="1195" bestFit="1" customWidth="1"/>
    <col min="13837" max="14081" width="8.7109375" style="1195"/>
    <col min="14082" max="14082" width="17.5703125" style="1195" customWidth="1"/>
    <col min="14083" max="14083" width="37.42578125" style="1195" customWidth="1"/>
    <col min="14084" max="14084" width="34.42578125" style="1195" customWidth="1"/>
    <col min="14085" max="14085" width="12.42578125" style="1195" customWidth="1"/>
    <col min="14086" max="14086" width="13.7109375" style="1195" customWidth="1"/>
    <col min="14087" max="14088" width="19" style="1195" customWidth="1"/>
    <col min="14089" max="14089" width="10.5703125" style="1195" bestFit="1" customWidth="1"/>
    <col min="14090" max="14090" width="8.7109375" style="1195"/>
    <col min="14091" max="14091" width="15.7109375" style="1195" bestFit="1" customWidth="1"/>
    <col min="14092" max="14092" width="9.5703125" style="1195" bestFit="1" customWidth="1"/>
    <col min="14093" max="14337" width="8.7109375" style="1195"/>
    <col min="14338" max="14338" width="17.5703125" style="1195" customWidth="1"/>
    <col min="14339" max="14339" width="37.42578125" style="1195" customWidth="1"/>
    <col min="14340" max="14340" width="34.42578125" style="1195" customWidth="1"/>
    <col min="14341" max="14341" width="12.42578125" style="1195" customWidth="1"/>
    <col min="14342" max="14342" width="13.7109375" style="1195" customWidth="1"/>
    <col min="14343" max="14344" width="19" style="1195" customWidth="1"/>
    <col min="14345" max="14345" width="10.5703125" style="1195" bestFit="1" customWidth="1"/>
    <col min="14346" max="14346" width="8.7109375" style="1195"/>
    <col min="14347" max="14347" width="15.7109375" style="1195" bestFit="1" customWidth="1"/>
    <col min="14348" max="14348" width="9.5703125" style="1195" bestFit="1" customWidth="1"/>
    <col min="14349" max="14593" width="8.7109375" style="1195"/>
    <col min="14594" max="14594" width="17.5703125" style="1195" customWidth="1"/>
    <col min="14595" max="14595" width="37.42578125" style="1195" customWidth="1"/>
    <col min="14596" max="14596" width="34.42578125" style="1195" customWidth="1"/>
    <col min="14597" max="14597" width="12.42578125" style="1195" customWidth="1"/>
    <col min="14598" max="14598" width="13.7109375" style="1195" customWidth="1"/>
    <col min="14599" max="14600" width="19" style="1195" customWidth="1"/>
    <col min="14601" max="14601" width="10.5703125" style="1195" bestFit="1" customWidth="1"/>
    <col min="14602" max="14602" width="8.7109375" style="1195"/>
    <col min="14603" max="14603" width="15.7109375" style="1195" bestFit="1" customWidth="1"/>
    <col min="14604" max="14604" width="9.5703125" style="1195" bestFit="1" customWidth="1"/>
    <col min="14605" max="14849" width="8.7109375" style="1195"/>
    <col min="14850" max="14850" width="17.5703125" style="1195" customWidth="1"/>
    <col min="14851" max="14851" width="37.42578125" style="1195" customWidth="1"/>
    <col min="14852" max="14852" width="34.42578125" style="1195" customWidth="1"/>
    <col min="14853" max="14853" width="12.42578125" style="1195" customWidth="1"/>
    <col min="14854" max="14854" width="13.7109375" style="1195" customWidth="1"/>
    <col min="14855" max="14856" width="19" style="1195" customWidth="1"/>
    <col min="14857" max="14857" width="10.5703125" style="1195" bestFit="1" customWidth="1"/>
    <col min="14858" max="14858" width="8.7109375" style="1195"/>
    <col min="14859" max="14859" width="15.7109375" style="1195" bestFit="1" customWidth="1"/>
    <col min="14860" max="14860" width="9.5703125" style="1195" bestFit="1" customWidth="1"/>
    <col min="14861" max="15105" width="8.7109375" style="1195"/>
    <col min="15106" max="15106" width="17.5703125" style="1195" customWidth="1"/>
    <col min="15107" max="15107" width="37.42578125" style="1195" customWidth="1"/>
    <col min="15108" max="15108" width="34.42578125" style="1195" customWidth="1"/>
    <col min="15109" max="15109" width="12.42578125" style="1195" customWidth="1"/>
    <col min="15110" max="15110" width="13.7109375" style="1195" customWidth="1"/>
    <col min="15111" max="15112" width="19" style="1195" customWidth="1"/>
    <col min="15113" max="15113" width="10.5703125" style="1195" bestFit="1" customWidth="1"/>
    <col min="15114" max="15114" width="8.7109375" style="1195"/>
    <col min="15115" max="15115" width="15.7109375" style="1195" bestFit="1" customWidth="1"/>
    <col min="15116" max="15116" width="9.5703125" style="1195" bestFit="1" customWidth="1"/>
    <col min="15117" max="15361" width="8.7109375" style="1195"/>
    <col min="15362" max="15362" width="17.5703125" style="1195" customWidth="1"/>
    <col min="15363" max="15363" width="37.42578125" style="1195" customWidth="1"/>
    <col min="15364" max="15364" width="34.42578125" style="1195" customWidth="1"/>
    <col min="15365" max="15365" width="12.42578125" style="1195" customWidth="1"/>
    <col min="15366" max="15366" width="13.7109375" style="1195" customWidth="1"/>
    <col min="15367" max="15368" width="19" style="1195" customWidth="1"/>
    <col min="15369" max="15369" width="10.5703125" style="1195" bestFit="1" customWidth="1"/>
    <col min="15370" max="15370" width="8.7109375" style="1195"/>
    <col min="15371" max="15371" width="15.7109375" style="1195" bestFit="1" customWidth="1"/>
    <col min="15372" max="15372" width="9.5703125" style="1195" bestFit="1" customWidth="1"/>
    <col min="15373" max="15617" width="8.7109375" style="1195"/>
    <col min="15618" max="15618" width="17.5703125" style="1195" customWidth="1"/>
    <col min="15619" max="15619" width="37.42578125" style="1195" customWidth="1"/>
    <col min="15620" max="15620" width="34.42578125" style="1195" customWidth="1"/>
    <col min="15621" max="15621" width="12.42578125" style="1195" customWidth="1"/>
    <col min="15622" max="15622" width="13.7109375" style="1195" customWidth="1"/>
    <col min="15623" max="15624" width="19" style="1195" customWidth="1"/>
    <col min="15625" max="15625" width="10.5703125" style="1195" bestFit="1" customWidth="1"/>
    <col min="15626" max="15626" width="8.7109375" style="1195"/>
    <col min="15627" max="15627" width="15.7109375" style="1195" bestFit="1" customWidth="1"/>
    <col min="15628" max="15628" width="9.5703125" style="1195" bestFit="1" customWidth="1"/>
    <col min="15629" max="15873" width="8.7109375" style="1195"/>
    <col min="15874" max="15874" width="17.5703125" style="1195" customWidth="1"/>
    <col min="15875" max="15875" width="37.42578125" style="1195" customWidth="1"/>
    <col min="15876" max="15876" width="34.42578125" style="1195" customWidth="1"/>
    <col min="15877" max="15877" width="12.42578125" style="1195" customWidth="1"/>
    <col min="15878" max="15878" width="13.7109375" style="1195" customWidth="1"/>
    <col min="15879" max="15880" width="19" style="1195" customWidth="1"/>
    <col min="15881" max="15881" width="10.5703125" style="1195" bestFit="1" customWidth="1"/>
    <col min="15882" max="15882" width="8.7109375" style="1195"/>
    <col min="15883" max="15883" width="15.7109375" style="1195" bestFit="1" customWidth="1"/>
    <col min="15884" max="15884" width="9.5703125" style="1195" bestFit="1" customWidth="1"/>
    <col min="15885" max="16129" width="8.7109375" style="1195"/>
    <col min="16130" max="16130" width="17.5703125" style="1195" customWidth="1"/>
    <col min="16131" max="16131" width="37.42578125" style="1195" customWidth="1"/>
    <col min="16132" max="16132" width="34.42578125" style="1195" customWidth="1"/>
    <col min="16133" max="16133" width="12.42578125" style="1195" customWidth="1"/>
    <col min="16134" max="16134" width="13.7109375" style="1195" customWidth="1"/>
    <col min="16135" max="16136" width="19" style="1195" customWidth="1"/>
    <col min="16137" max="16137" width="10.5703125" style="1195" bestFit="1" customWidth="1"/>
    <col min="16138" max="16138" width="8.7109375" style="1195"/>
    <col min="16139" max="16139" width="15.7109375" style="1195" bestFit="1" customWidth="1"/>
    <col min="16140" max="16140" width="9.5703125" style="1195" bestFit="1" customWidth="1"/>
    <col min="16141" max="16384" width="8.7109375" style="1195"/>
  </cols>
  <sheetData>
    <row r="1" spans="1:479" ht="17.25" customHeight="1" outlineLevel="1">
      <c r="A1" s="1190"/>
      <c r="B1" s="1191"/>
      <c r="C1" s="1192"/>
      <c r="D1" s="1192"/>
      <c r="E1" s="1190"/>
      <c r="F1" s="1870" t="s">
        <v>451</v>
      </c>
      <c r="G1" s="1870"/>
      <c r="H1" s="1870"/>
    </row>
    <row r="2" spans="1:479" s="1197" customFormat="1" ht="20.25" customHeight="1" outlineLevel="1">
      <c r="A2" s="1871" t="s">
        <v>973</v>
      </c>
      <c r="B2" s="1871"/>
      <c r="C2" s="1871"/>
      <c r="D2" s="1871"/>
      <c r="E2" s="1871"/>
      <c r="F2" s="1871"/>
      <c r="G2" s="1871"/>
      <c r="H2" s="1871"/>
      <c r="I2" s="1196"/>
      <c r="J2" s="1196"/>
      <c r="K2" s="1194"/>
      <c r="L2" s="1196"/>
      <c r="M2" s="1196"/>
      <c r="N2" s="1196"/>
      <c r="O2" s="1196"/>
      <c r="P2" s="1196"/>
      <c r="Q2" s="1196"/>
      <c r="R2" s="1196"/>
      <c r="S2" s="1196"/>
      <c r="T2" s="1196"/>
      <c r="U2" s="1196"/>
      <c r="V2" s="1196"/>
      <c r="W2" s="1196"/>
      <c r="X2" s="1196"/>
      <c r="Y2" s="1196"/>
      <c r="Z2" s="1196"/>
      <c r="AA2" s="1196"/>
      <c r="AB2" s="1196"/>
      <c r="AC2" s="1196"/>
      <c r="AD2" s="1196"/>
      <c r="AE2" s="1196"/>
      <c r="AF2" s="1196"/>
      <c r="AG2" s="1196"/>
      <c r="AH2" s="1196"/>
      <c r="AI2" s="1196"/>
      <c r="AJ2" s="1196"/>
      <c r="AK2" s="1196"/>
      <c r="AL2" s="1196"/>
      <c r="AM2" s="1196"/>
      <c r="AN2" s="1196"/>
      <c r="AO2" s="1196"/>
      <c r="AP2" s="1196"/>
      <c r="AQ2" s="1196"/>
      <c r="AR2" s="1196"/>
      <c r="AS2" s="1196"/>
      <c r="AT2" s="1196"/>
      <c r="AU2" s="1196"/>
      <c r="AV2" s="1196"/>
      <c r="AW2" s="1196"/>
      <c r="AX2" s="1196"/>
      <c r="AY2" s="1196"/>
      <c r="AZ2" s="1196"/>
      <c r="BA2" s="1196"/>
      <c r="BB2" s="1196"/>
      <c r="BC2" s="1196"/>
      <c r="BD2" s="1196"/>
      <c r="BE2" s="1196"/>
      <c r="BF2" s="1196"/>
      <c r="BG2" s="1196"/>
      <c r="BH2" s="1196"/>
      <c r="BI2" s="1196"/>
      <c r="BJ2" s="1196"/>
      <c r="BK2" s="1196"/>
      <c r="BL2" s="1196"/>
      <c r="BM2" s="1196"/>
      <c r="BN2" s="1196"/>
      <c r="BO2" s="1196"/>
      <c r="BP2" s="1196"/>
      <c r="BQ2" s="1196"/>
      <c r="BR2" s="1196"/>
      <c r="BS2" s="1196"/>
      <c r="BT2" s="1196"/>
      <c r="BU2" s="1196"/>
      <c r="BV2" s="1196"/>
      <c r="BW2" s="1196"/>
      <c r="BX2" s="1196"/>
      <c r="BY2" s="1196"/>
      <c r="BZ2" s="1196"/>
      <c r="CA2" s="1196"/>
      <c r="CB2" s="1196"/>
      <c r="CC2" s="1196"/>
      <c r="CD2" s="1196"/>
      <c r="CE2" s="1196"/>
      <c r="CF2" s="1196"/>
      <c r="CG2" s="1196"/>
      <c r="CH2" s="1196"/>
      <c r="CI2" s="1196"/>
      <c r="CJ2" s="1196"/>
      <c r="CK2" s="1196"/>
      <c r="CL2" s="1196"/>
      <c r="CM2" s="1196"/>
      <c r="CN2" s="1196"/>
      <c r="CO2" s="1196"/>
      <c r="CP2" s="1196"/>
      <c r="CQ2" s="1196"/>
      <c r="CR2" s="1196"/>
      <c r="CS2" s="1196"/>
      <c r="CT2" s="1196"/>
      <c r="CU2" s="1196"/>
      <c r="CV2" s="1196"/>
      <c r="CW2" s="1196"/>
      <c r="CX2" s="1196"/>
      <c r="CY2" s="1196"/>
      <c r="CZ2" s="1196"/>
      <c r="DA2" s="1196"/>
      <c r="DB2" s="1196"/>
      <c r="DC2" s="1196"/>
      <c r="DD2" s="1196"/>
      <c r="DE2" s="1196"/>
      <c r="DF2" s="1196"/>
      <c r="DG2" s="1196"/>
      <c r="DH2" s="1196"/>
      <c r="DI2" s="1196"/>
      <c r="DJ2" s="1196"/>
      <c r="DK2" s="1196"/>
      <c r="DL2" s="1196"/>
      <c r="DM2" s="1196"/>
      <c r="DN2" s="1196"/>
      <c r="DO2" s="1196"/>
      <c r="DP2" s="1196"/>
      <c r="DQ2" s="1196"/>
      <c r="DR2" s="1196"/>
      <c r="DS2" s="1196"/>
      <c r="DT2" s="1196"/>
      <c r="DU2" s="1196"/>
      <c r="DV2" s="1196"/>
      <c r="DW2" s="1196"/>
      <c r="DX2" s="1196"/>
      <c r="DY2" s="1196"/>
      <c r="DZ2" s="1196"/>
      <c r="EA2" s="1196"/>
      <c r="EB2" s="1196"/>
      <c r="EC2" s="1196"/>
      <c r="ED2" s="1196"/>
      <c r="EE2" s="1196"/>
      <c r="EF2" s="1196"/>
      <c r="EG2" s="1196"/>
      <c r="EH2" s="1196"/>
      <c r="EI2" s="1196"/>
      <c r="EJ2" s="1196"/>
      <c r="EK2" s="1196"/>
      <c r="EL2" s="1196"/>
      <c r="EM2" s="1196"/>
      <c r="EN2" s="1196"/>
      <c r="EO2" s="1196"/>
      <c r="EP2" s="1196"/>
      <c r="EQ2" s="1196"/>
      <c r="ER2" s="1196"/>
      <c r="ES2" s="1196"/>
      <c r="ET2" s="1196"/>
      <c r="EU2" s="1196"/>
      <c r="EV2" s="1196"/>
      <c r="EW2" s="1196"/>
      <c r="EX2" s="1196"/>
      <c r="EY2" s="1196"/>
      <c r="EZ2" s="1196"/>
      <c r="FA2" s="1196"/>
      <c r="FB2" s="1196"/>
      <c r="FC2" s="1196"/>
      <c r="FD2" s="1196"/>
      <c r="FE2" s="1196"/>
      <c r="FF2" s="1196"/>
      <c r="FG2" s="1196"/>
      <c r="FH2" s="1196"/>
      <c r="FI2" s="1196"/>
      <c r="FJ2" s="1196"/>
      <c r="FK2" s="1196"/>
      <c r="FL2" s="1196"/>
      <c r="FM2" s="1196"/>
      <c r="FN2" s="1196"/>
      <c r="FO2" s="1196"/>
      <c r="FP2" s="1196"/>
      <c r="FQ2" s="1196"/>
      <c r="FR2" s="1196"/>
      <c r="FS2" s="1196"/>
      <c r="FT2" s="1196"/>
      <c r="FU2" s="1196"/>
      <c r="FV2" s="1196"/>
      <c r="FW2" s="1196"/>
      <c r="FX2" s="1196"/>
      <c r="FY2" s="1196"/>
      <c r="FZ2" s="1196"/>
      <c r="GA2" s="1196"/>
      <c r="GB2" s="1196"/>
      <c r="GC2" s="1196"/>
      <c r="GD2" s="1196"/>
      <c r="GE2" s="1196"/>
      <c r="GF2" s="1196"/>
      <c r="GG2" s="1196"/>
      <c r="GH2" s="1196"/>
      <c r="GI2" s="1196"/>
      <c r="GJ2" s="1196"/>
      <c r="GK2" s="1196"/>
      <c r="GL2" s="1196"/>
      <c r="GM2" s="1196"/>
      <c r="GN2" s="1196"/>
      <c r="GO2" s="1196"/>
      <c r="GP2" s="1196"/>
      <c r="GQ2" s="1196"/>
      <c r="GR2" s="1196"/>
      <c r="GS2" s="1196"/>
      <c r="GT2" s="1196"/>
      <c r="GU2" s="1196"/>
      <c r="GV2" s="1196"/>
      <c r="GW2" s="1196"/>
      <c r="GX2" s="1196"/>
      <c r="GY2" s="1196"/>
      <c r="GZ2" s="1196"/>
      <c r="HA2" s="1196"/>
      <c r="HB2" s="1196"/>
      <c r="HC2" s="1196"/>
      <c r="HD2" s="1196"/>
      <c r="HE2" s="1196"/>
      <c r="HF2" s="1196"/>
      <c r="HG2" s="1196"/>
      <c r="HH2" s="1196"/>
      <c r="HI2" s="1196"/>
      <c r="HJ2" s="1196"/>
      <c r="HK2" s="1196"/>
      <c r="HL2" s="1196"/>
      <c r="HM2" s="1196"/>
      <c r="HN2" s="1196"/>
      <c r="HO2" s="1196"/>
      <c r="HP2" s="1196"/>
      <c r="HQ2" s="1196"/>
      <c r="HR2" s="1196"/>
      <c r="HS2" s="1196"/>
      <c r="HT2" s="1196"/>
      <c r="HU2" s="1196"/>
      <c r="HV2" s="1196"/>
      <c r="HW2" s="1196"/>
      <c r="HX2" s="1196"/>
      <c r="HY2" s="1196"/>
      <c r="HZ2" s="1196"/>
      <c r="IA2" s="1196"/>
      <c r="IB2" s="1196"/>
      <c r="IC2" s="1196"/>
      <c r="ID2" s="1196"/>
      <c r="IE2" s="1196"/>
      <c r="IF2" s="1196"/>
      <c r="IG2" s="1196"/>
      <c r="IH2" s="1196"/>
      <c r="II2" s="1196"/>
      <c r="IJ2" s="1196"/>
      <c r="IK2" s="1196"/>
      <c r="IL2" s="1196"/>
      <c r="IM2" s="1196"/>
      <c r="IN2" s="1196"/>
      <c r="IO2" s="1196"/>
      <c r="IP2" s="1196"/>
      <c r="IQ2" s="1196"/>
      <c r="IR2" s="1196"/>
      <c r="IS2" s="1196"/>
      <c r="IT2" s="1196"/>
      <c r="IU2" s="1196"/>
      <c r="IV2" s="1196"/>
      <c r="IW2" s="1196"/>
      <c r="IX2" s="1196"/>
      <c r="IY2" s="1196"/>
      <c r="IZ2" s="1196"/>
      <c r="JA2" s="1196"/>
      <c r="JB2" s="1196"/>
      <c r="JC2" s="1196"/>
      <c r="JD2" s="1196"/>
      <c r="JE2" s="1196"/>
      <c r="JF2" s="1196"/>
      <c r="JG2" s="1196"/>
      <c r="JH2" s="1196"/>
      <c r="JI2" s="1196"/>
      <c r="JJ2" s="1196"/>
      <c r="JK2" s="1196"/>
      <c r="JL2" s="1196"/>
      <c r="JM2" s="1196"/>
      <c r="JN2" s="1196"/>
      <c r="JO2" s="1196"/>
      <c r="JP2" s="1196"/>
      <c r="JQ2" s="1196"/>
      <c r="JR2" s="1196"/>
      <c r="JS2" s="1196"/>
      <c r="JT2" s="1196"/>
      <c r="JU2" s="1196"/>
      <c r="JV2" s="1196"/>
      <c r="JW2" s="1196"/>
      <c r="JX2" s="1196"/>
      <c r="JY2" s="1196"/>
      <c r="JZ2" s="1196"/>
      <c r="KA2" s="1196"/>
      <c r="KB2" s="1196"/>
      <c r="KC2" s="1196"/>
      <c r="KD2" s="1196"/>
      <c r="KE2" s="1196"/>
      <c r="KF2" s="1196"/>
      <c r="KG2" s="1196"/>
      <c r="KH2" s="1196"/>
      <c r="KI2" s="1196"/>
      <c r="KJ2" s="1196"/>
      <c r="KK2" s="1196"/>
      <c r="KL2" s="1196"/>
      <c r="KM2" s="1196"/>
      <c r="KN2" s="1196"/>
      <c r="KO2" s="1196"/>
      <c r="KP2" s="1196"/>
      <c r="KQ2" s="1196"/>
      <c r="KR2" s="1196"/>
      <c r="KS2" s="1196"/>
      <c r="KT2" s="1196"/>
      <c r="KU2" s="1196"/>
      <c r="KV2" s="1196"/>
      <c r="KW2" s="1196"/>
      <c r="KX2" s="1196"/>
      <c r="KY2" s="1196"/>
      <c r="KZ2" s="1196"/>
      <c r="LA2" s="1196"/>
      <c r="LB2" s="1196"/>
      <c r="LC2" s="1196"/>
      <c r="LD2" s="1196"/>
      <c r="LE2" s="1196"/>
      <c r="LF2" s="1196"/>
      <c r="LG2" s="1196"/>
      <c r="LH2" s="1196"/>
      <c r="LI2" s="1196"/>
      <c r="LJ2" s="1196"/>
      <c r="LK2" s="1196"/>
      <c r="LL2" s="1196"/>
      <c r="LM2" s="1196"/>
      <c r="LN2" s="1196"/>
      <c r="LO2" s="1196"/>
      <c r="LP2" s="1196"/>
      <c r="LQ2" s="1196"/>
      <c r="LR2" s="1196"/>
      <c r="LS2" s="1196"/>
      <c r="LT2" s="1196"/>
      <c r="LU2" s="1196"/>
      <c r="LV2" s="1196"/>
      <c r="LW2" s="1196"/>
      <c r="LX2" s="1196"/>
      <c r="LY2" s="1196"/>
      <c r="LZ2" s="1196"/>
      <c r="MA2" s="1196"/>
      <c r="MB2" s="1196"/>
      <c r="MC2" s="1196"/>
      <c r="MD2" s="1196"/>
      <c r="ME2" s="1196"/>
      <c r="MF2" s="1196"/>
      <c r="MG2" s="1196"/>
      <c r="MH2" s="1196"/>
      <c r="MI2" s="1196"/>
      <c r="MJ2" s="1196"/>
      <c r="MK2" s="1196"/>
      <c r="ML2" s="1196"/>
      <c r="MM2" s="1196"/>
      <c r="MN2" s="1196"/>
      <c r="MO2" s="1196"/>
      <c r="MP2" s="1196"/>
      <c r="MQ2" s="1196"/>
      <c r="MR2" s="1196"/>
      <c r="MS2" s="1196"/>
      <c r="MT2" s="1196"/>
      <c r="MU2" s="1196"/>
      <c r="MV2" s="1196"/>
      <c r="MW2" s="1196"/>
      <c r="MX2" s="1196"/>
      <c r="MY2" s="1196"/>
      <c r="MZ2" s="1196"/>
      <c r="NA2" s="1196"/>
      <c r="NB2" s="1196"/>
      <c r="NC2" s="1196"/>
      <c r="ND2" s="1196"/>
      <c r="NE2" s="1196"/>
      <c r="NF2" s="1196"/>
      <c r="NG2" s="1196"/>
      <c r="NH2" s="1196"/>
      <c r="NI2" s="1196"/>
      <c r="NJ2" s="1196"/>
      <c r="NK2" s="1196"/>
      <c r="NL2" s="1196"/>
      <c r="NM2" s="1196"/>
      <c r="NN2" s="1196"/>
      <c r="NO2" s="1196"/>
      <c r="NP2" s="1196"/>
      <c r="NQ2" s="1196"/>
      <c r="NR2" s="1196"/>
      <c r="NS2" s="1196"/>
      <c r="NT2" s="1196"/>
      <c r="NU2" s="1196"/>
      <c r="NV2" s="1196"/>
      <c r="NW2" s="1196"/>
      <c r="NX2" s="1196"/>
      <c r="NY2" s="1196"/>
      <c r="NZ2" s="1196"/>
      <c r="OA2" s="1196"/>
      <c r="OB2" s="1196"/>
      <c r="OC2" s="1196"/>
      <c r="OD2" s="1196"/>
      <c r="OE2" s="1196"/>
      <c r="OF2" s="1196"/>
      <c r="OG2" s="1196"/>
      <c r="OH2" s="1196"/>
      <c r="OI2" s="1196"/>
      <c r="OJ2" s="1196"/>
      <c r="OK2" s="1196"/>
      <c r="OL2" s="1196"/>
      <c r="OM2" s="1196"/>
      <c r="ON2" s="1196"/>
      <c r="OO2" s="1196"/>
      <c r="OP2" s="1196"/>
      <c r="OQ2" s="1196"/>
      <c r="OR2" s="1196"/>
      <c r="OS2" s="1196"/>
      <c r="OT2" s="1196"/>
      <c r="OU2" s="1196"/>
      <c r="OV2" s="1196"/>
      <c r="OW2" s="1196"/>
      <c r="OX2" s="1196"/>
      <c r="OY2" s="1196"/>
      <c r="OZ2" s="1196"/>
      <c r="PA2" s="1196"/>
      <c r="PB2" s="1196"/>
      <c r="PC2" s="1196"/>
      <c r="PD2" s="1196"/>
      <c r="PE2" s="1196"/>
      <c r="PF2" s="1196"/>
      <c r="PG2" s="1196"/>
      <c r="PH2" s="1196"/>
      <c r="PI2" s="1196"/>
      <c r="PJ2" s="1196"/>
      <c r="PK2" s="1196"/>
      <c r="PL2" s="1196"/>
      <c r="PM2" s="1196"/>
      <c r="PN2" s="1196"/>
      <c r="PO2" s="1196"/>
      <c r="PP2" s="1196"/>
      <c r="PQ2" s="1196"/>
      <c r="PR2" s="1196"/>
      <c r="PS2" s="1196"/>
      <c r="PT2" s="1196"/>
      <c r="PU2" s="1196"/>
      <c r="PV2" s="1196"/>
      <c r="PW2" s="1196"/>
      <c r="PX2" s="1196"/>
      <c r="PY2" s="1196"/>
      <c r="PZ2" s="1196"/>
      <c r="QA2" s="1196"/>
      <c r="QB2" s="1196"/>
      <c r="QC2" s="1196"/>
      <c r="QD2" s="1196"/>
      <c r="QE2" s="1196"/>
      <c r="QF2" s="1196"/>
      <c r="QG2" s="1196"/>
      <c r="QH2" s="1196"/>
      <c r="QI2" s="1196"/>
      <c r="QJ2" s="1196"/>
      <c r="QK2" s="1196"/>
      <c r="QL2" s="1196"/>
      <c r="QM2" s="1196"/>
      <c r="QN2" s="1196"/>
      <c r="QO2" s="1196"/>
      <c r="QP2" s="1196"/>
      <c r="QQ2" s="1196"/>
      <c r="QR2" s="1196"/>
      <c r="QS2" s="1196"/>
      <c r="QT2" s="1196"/>
      <c r="QU2" s="1196"/>
      <c r="QV2" s="1196"/>
      <c r="QW2" s="1196"/>
      <c r="QX2" s="1196"/>
      <c r="QY2" s="1196"/>
      <c r="QZ2" s="1196"/>
      <c r="RA2" s="1196"/>
      <c r="RB2" s="1196"/>
      <c r="RC2" s="1196"/>
      <c r="RD2" s="1196"/>
      <c r="RE2" s="1196"/>
      <c r="RF2" s="1196"/>
      <c r="RG2" s="1196"/>
      <c r="RH2" s="1196"/>
      <c r="RI2" s="1196"/>
      <c r="RJ2" s="1196"/>
      <c r="RK2" s="1196"/>
    </row>
    <row r="3" spans="1:479" s="1197" customFormat="1" ht="20.25" customHeight="1" outlineLevel="1">
      <c r="A3" s="1871"/>
      <c r="B3" s="1871"/>
      <c r="C3" s="1871"/>
      <c r="D3" s="1871"/>
      <c r="E3" s="1871"/>
      <c r="F3" s="1871"/>
      <c r="G3" s="1871"/>
      <c r="H3" s="1871"/>
      <c r="I3" s="1196"/>
      <c r="J3" s="1196"/>
      <c r="K3" s="1194"/>
      <c r="L3" s="1196"/>
      <c r="M3" s="1196"/>
      <c r="N3" s="1196"/>
      <c r="O3" s="1196"/>
      <c r="P3" s="1196"/>
      <c r="Q3" s="1196"/>
      <c r="R3" s="1196"/>
      <c r="S3" s="1196"/>
      <c r="T3" s="1196"/>
      <c r="U3" s="1196"/>
      <c r="V3" s="1196"/>
      <c r="W3" s="1196"/>
      <c r="X3" s="1196"/>
      <c r="Y3" s="1196"/>
      <c r="Z3" s="1196"/>
      <c r="AA3" s="1196"/>
      <c r="AB3" s="1196"/>
      <c r="AC3" s="1196"/>
      <c r="AD3" s="1196"/>
      <c r="AE3" s="1196"/>
      <c r="AF3" s="1196"/>
      <c r="AG3" s="1196"/>
      <c r="AH3" s="1196"/>
      <c r="AI3" s="1196"/>
      <c r="AJ3" s="1196"/>
      <c r="AK3" s="1196"/>
      <c r="AL3" s="1196"/>
      <c r="AM3" s="1196"/>
      <c r="AN3" s="1196"/>
      <c r="AO3" s="1196"/>
      <c r="AP3" s="1196"/>
      <c r="AQ3" s="1196"/>
      <c r="AR3" s="1196"/>
      <c r="AS3" s="1196"/>
      <c r="AT3" s="1196"/>
      <c r="AU3" s="1196"/>
      <c r="AV3" s="1196"/>
      <c r="AW3" s="1196"/>
      <c r="AX3" s="1196"/>
      <c r="AY3" s="1196"/>
      <c r="AZ3" s="1196"/>
      <c r="BA3" s="1196"/>
      <c r="BB3" s="1196"/>
      <c r="BC3" s="1196"/>
      <c r="BD3" s="1196"/>
      <c r="BE3" s="1196"/>
      <c r="BF3" s="1196"/>
      <c r="BG3" s="1196"/>
      <c r="BH3" s="1196"/>
      <c r="BI3" s="1196"/>
      <c r="BJ3" s="1196"/>
      <c r="BK3" s="1196"/>
      <c r="BL3" s="1196"/>
      <c r="BM3" s="1196"/>
      <c r="BN3" s="1196"/>
      <c r="BO3" s="1196"/>
      <c r="BP3" s="1196"/>
      <c r="BQ3" s="1196"/>
      <c r="BR3" s="1196"/>
      <c r="BS3" s="1196"/>
      <c r="BT3" s="1196"/>
      <c r="BU3" s="1196"/>
      <c r="BV3" s="1196"/>
      <c r="BW3" s="1196"/>
      <c r="BX3" s="1196"/>
      <c r="BY3" s="1196"/>
      <c r="BZ3" s="1196"/>
      <c r="CA3" s="1196"/>
      <c r="CB3" s="1196"/>
      <c r="CC3" s="1196"/>
      <c r="CD3" s="1196"/>
      <c r="CE3" s="1196"/>
      <c r="CF3" s="1196"/>
      <c r="CG3" s="1196"/>
      <c r="CH3" s="1196"/>
      <c r="CI3" s="1196"/>
      <c r="CJ3" s="1196"/>
      <c r="CK3" s="1196"/>
      <c r="CL3" s="1196"/>
      <c r="CM3" s="1196"/>
      <c r="CN3" s="1196"/>
      <c r="CO3" s="1196"/>
      <c r="CP3" s="1196"/>
      <c r="CQ3" s="1196"/>
      <c r="CR3" s="1196"/>
      <c r="CS3" s="1196"/>
      <c r="CT3" s="1196"/>
      <c r="CU3" s="1196"/>
      <c r="CV3" s="1196"/>
      <c r="CW3" s="1196"/>
      <c r="CX3" s="1196"/>
      <c r="CY3" s="1196"/>
      <c r="CZ3" s="1196"/>
      <c r="DA3" s="1196"/>
      <c r="DB3" s="1196"/>
      <c r="DC3" s="1196"/>
      <c r="DD3" s="1196"/>
      <c r="DE3" s="1196"/>
      <c r="DF3" s="1196"/>
      <c r="DG3" s="1196"/>
      <c r="DH3" s="1196"/>
      <c r="DI3" s="1196"/>
      <c r="DJ3" s="1196"/>
      <c r="DK3" s="1196"/>
      <c r="DL3" s="1196"/>
      <c r="DM3" s="1196"/>
      <c r="DN3" s="1196"/>
      <c r="DO3" s="1196"/>
      <c r="DP3" s="1196"/>
      <c r="DQ3" s="1196"/>
      <c r="DR3" s="1196"/>
      <c r="DS3" s="1196"/>
      <c r="DT3" s="1196"/>
      <c r="DU3" s="1196"/>
      <c r="DV3" s="1196"/>
      <c r="DW3" s="1196"/>
      <c r="DX3" s="1196"/>
      <c r="DY3" s="1196"/>
      <c r="DZ3" s="1196"/>
      <c r="EA3" s="1196"/>
      <c r="EB3" s="1196"/>
      <c r="EC3" s="1196"/>
      <c r="ED3" s="1196"/>
      <c r="EE3" s="1196"/>
      <c r="EF3" s="1196"/>
      <c r="EG3" s="1196"/>
      <c r="EH3" s="1196"/>
      <c r="EI3" s="1196"/>
      <c r="EJ3" s="1196"/>
      <c r="EK3" s="1196"/>
      <c r="EL3" s="1196"/>
      <c r="EM3" s="1196"/>
      <c r="EN3" s="1196"/>
      <c r="EO3" s="1196"/>
      <c r="EP3" s="1196"/>
      <c r="EQ3" s="1196"/>
      <c r="ER3" s="1196"/>
      <c r="ES3" s="1196"/>
      <c r="ET3" s="1196"/>
      <c r="EU3" s="1196"/>
      <c r="EV3" s="1196"/>
      <c r="EW3" s="1196"/>
      <c r="EX3" s="1196"/>
      <c r="EY3" s="1196"/>
      <c r="EZ3" s="1196"/>
      <c r="FA3" s="1196"/>
      <c r="FB3" s="1196"/>
      <c r="FC3" s="1196"/>
      <c r="FD3" s="1196"/>
      <c r="FE3" s="1196"/>
      <c r="FF3" s="1196"/>
      <c r="FG3" s="1196"/>
      <c r="FH3" s="1196"/>
      <c r="FI3" s="1196"/>
      <c r="FJ3" s="1196"/>
      <c r="FK3" s="1196"/>
      <c r="FL3" s="1196"/>
      <c r="FM3" s="1196"/>
      <c r="FN3" s="1196"/>
      <c r="FO3" s="1196"/>
      <c r="FP3" s="1196"/>
      <c r="FQ3" s="1196"/>
      <c r="FR3" s="1196"/>
      <c r="FS3" s="1196"/>
      <c r="FT3" s="1196"/>
      <c r="FU3" s="1196"/>
      <c r="FV3" s="1196"/>
      <c r="FW3" s="1196"/>
      <c r="FX3" s="1196"/>
      <c r="FY3" s="1196"/>
      <c r="FZ3" s="1196"/>
      <c r="GA3" s="1196"/>
      <c r="GB3" s="1196"/>
      <c r="GC3" s="1196"/>
      <c r="GD3" s="1196"/>
      <c r="GE3" s="1196"/>
      <c r="GF3" s="1196"/>
      <c r="GG3" s="1196"/>
      <c r="GH3" s="1196"/>
      <c r="GI3" s="1196"/>
      <c r="GJ3" s="1196"/>
      <c r="GK3" s="1196"/>
      <c r="GL3" s="1196"/>
      <c r="GM3" s="1196"/>
      <c r="GN3" s="1196"/>
      <c r="GO3" s="1196"/>
      <c r="GP3" s="1196"/>
      <c r="GQ3" s="1196"/>
      <c r="GR3" s="1196"/>
      <c r="GS3" s="1196"/>
      <c r="GT3" s="1196"/>
      <c r="GU3" s="1196"/>
      <c r="GV3" s="1196"/>
      <c r="GW3" s="1196"/>
      <c r="GX3" s="1196"/>
      <c r="GY3" s="1196"/>
      <c r="GZ3" s="1196"/>
      <c r="HA3" s="1196"/>
      <c r="HB3" s="1196"/>
      <c r="HC3" s="1196"/>
      <c r="HD3" s="1196"/>
      <c r="HE3" s="1196"/>
      <c r="HF3" s="1196"/>
      <c r="HG3" s="1196"/>
      <c r="HH3" s="1196"/>
      <c r="HI3" s="1196"/>
      <c r="HJ3" s="1196"/>
      <c r="HK3" s="1196"/>
      <c r="HL3" s="1196"/>
      <c r="HM3" s="1196"/>
      <c r="HN3" s="1196"/>
      <c r="HO3" s="1196"/>
      <c r="HP3" s="1196"/>
      <c r="HQ3" s="1196"/>
      <c r="HR3" s="1196"/>
      <c r="HS3" s="1196"/>
      <c r="HT3" s="1196"/>
      <c r="HU3" s="1196"/>
      <c r="HV3" s="1196"/>
      <c r="HW3" s="1196"/>
      <c r="HX3" s="1196"/>
      <c r="HY3" s="1196"/>
      <c r="HZ3" s="1196"/>
      <c r="IA3" s="1196"/>
      <c r="IB3" s="1196"/>
      <c r="IC3" s="1196"/>
      <c r="ID3" s="1196"/>
      <c r="IE3" s="1196"/>
      <c r="IF3" s="1196"/>
      <c r="IG3" s="1196"/>
      <c r="IH3" s="1196"/>
      <c r="II3" s="1196"/>
      <c r="IJ3" s="1196"/>
      <c r="IK3" s="1196"/>
      <c r="IL3" s="1196"/>
      <c r="IM3" s="1196"/>
      <c r="IN3" s="1196"/>
      <c r="IO3" s="1196"/>
      <c r="IP3" s="1196"/>
      <c r="IQ3" s="1196"/>
      <c r="IR3" s="1196"/>
      <c r="IS3" s="1196"/>
      <c r="IT3" s="1196"/>
      <c r="IU3" s="1196"/>
      <c r="IV3" s="1196"/>
      <c r="IW3" s="1196"/>
      <c r="IX3" s="1196"/>
      <c r="IY3" s="1196"/>
      <c r="IZ3" s="1196"/>
      <c r="JA3" s="1196"/>
      <c r="JB3" s="1196"/>
      <c r="JC3" s="1196"/>
      <c r="JD3" s="1196"/>
      <c r="JE3" s="1196"/>
      <c r="JF3" s="1196"/>
      <c r="JG3" s="1196"/>
      <c r="JH3" s="1196"/>
      <c r="JI3" s="1196"/>
      <c r="JJ3" s="1196"/>
      <c r="JK3" s="1196"/>
      <c r="JL3" s="1196"/>
      <c r="JM3" s="1196"/>
      <c r="JN3" s="1196"/>
      <c r="JO3" s="1196"/>
      <c r="JP3" s="1196"/>
      <c r="JQ3" s="1196"/>
      <c r="JR3" s="1196"/>
      <c r="JS3" s="1196"/>
      <c r="JT3" s="1196"/>
      <c r="JU3" s="1196"/>
      <c r="JV3" s="1196"/>
      <c r="JW3" s="1196"/>
      <c r="JX3" s="1196"/>
      <c r="JY3" s="1196"/>
      <c r="JZ3" s="1196"/>
      <c r="KA3" s="1196"/>
      <c r="KB3" s="1196"/>
      <c r="KC3" s="1196"/>
      <c r="KD3" s="1196"/>
      <c r="KE3" s="1196"/>
      <c r="KF3" s="1196"/>
      <c r="KG3" s="1196"/>
      <c r="KH3" s="1196"/>
      <c r="KI3" s="1196"/>
      <c r="KJ3" s="1196"/>
      <c r="KK3" s="1196"/>
      <c r="KL3" s="1196"/>
      <c r="KM3" s="1196"/>
      <c r="KN3" s="1196"/>
      <c r="KO3" s="1196"/>
      <c r="KP3" s="1196"/>
      <c r="KQ3" s="1196"/>
      <c r="KR3" s="1196"/>
      <c r="KS3" s="1196"/>
      <c r="KT3" s="1196"/>
      <c r="KU3" s="1196"/>
      <c r="KV3" s="1196"/>
      <c r="KW3" s="1196"/>
      <c r="KX3" s="1196"/>
      <c r="KY3" s="1196"/>
      <c r="KZ3" s="1196"/>
      <c r="LA3" s="1196"/>
      <c r="LB3" s="1196"/>
      <c r="LC3" s="1196"/>
      <c r="LD3" s="1196"/>
      <c r="LE3" s="1196"/>
      <c r="LF3" s="1196"/>
      <c r="LG3" s="1196"/>
      <c r="LH3" s="1196"/>
      <c r="LI3" s="1196"/>
      <c r="LJ3" s="1196"/>
      <c r="LK3" s="1196"/>
      <c r="LL3" s="1196"/>
      <c r="LM3" s="1196"/>
      <c r="LN3" s="1196"/>
      <c r="LO3" s="1196"/>
      <c r="LP3" s="1196"/>
      <c r="LQ3" s="1196"/>
      <c r="LR3" s="1196"/>
      <c r="LS3" s="1196"/>
      <c r="LT3" s="1196"/>
      <c r="LU3" s="1196"/>
      <c r="LV3" s="1196"/>
      <c r="LW3" s="1196"/>
      <c r="LX3" s="1196"/>
      <c r="LY3" s="1196"/>
      <c r="LZ3" s="1196"/>
      <c r="MA3" s="1196"/>
      <c r="MB3" s="1196"/>
      <c r="MC3" s="1196"/>
      <c r="MD3" s="1196"/>
      <c r="ME3" s="1196"/>
      <c r="MF3" s="1196"/>
      <c r="MG3" s="1196"/>
      <c r="MH3" s="1196"/>
      <c r="MI3" s="1196"/>
      <c r="MJ3" s="1196"/>
      <c r="MK3" s="1196"/>
      <c r="ML3" s="1196"/>
      <c r="MM3" s="1196"/>
      <c r="MN3" s="1196"/>
      <c r="MO3" s="1196"/>
      <c r="MP3" s="1196"/>
      <c r="MQ3" s="1196"/>
      <c r="MR3" s="1196"/>
      <c r="MS3" s="1196"/>
      <c r="MT3" s="1196"/>
      <c r="MU3" s="1196"/>
      <c r="MV3" s="1196"/>
      <c r="MW3" s="1196"/>
      <c r="MX3" s="1196"/>
      <c r="MY3" s="1196"/>
      <c r="MZ3" s="1196"/>
      <c r="NA3" s="1196"/>
      <c r="NB3" s="1196"/>
      <c r="NC3" s="1196"/>
      <c r="ND3" s="1196"/>
      <c r="NE3" s="1196"/>
      <c r="NF3" s="1196"/>
      <c r="NG3" s="1196"/>
      <c r="NH3" s="1196"/>
      <c r="NI3" s="1196"/>
      <c r="NJ3" s="1196"/>
      <c r="NK3" s="1196"/>
      <c r="NL3" s="1196"/>
      <c r="NM3" s="1196"/>
      <c r="NN3" s="1196"/>
      <c r="NO3" s="1196"/>
      <c r="NP3" s="1196"/>
      <c r="NQ3" s="1196"/>
      <c r="NR3" s="1196"/>
      <c r="NS3" s="1196"/>
      <c r="NT3" s="1196"/>
      <c r="NU3" s="1196"/>
      <c r="NV3" s="1196"/>
      <c r="NW3" s="1196"/>
      <c r="NX3" s="1196"/>
      <c r="NY3" s="1196"/>
      <c r="NZ3" s="1196"/>
      <c r="OA3" s="1196"/>
      <c r="OB3" s="1196"/>
      <c r="OC3" s="1196"/>
      <c r="OD3" s="1196"/>
      <c r="OE3" s="1196"/>
      <c r="OF3" s="1196"/>
      <c r="OG3" s="1196"/>
      <c r="OH3" s="1196"/>
      <c r="OI3" s="1196"/>
      <c r="OJ3" s="1196"/>
      <c r="OK3" s="1196"/>
      <c r="OL3" s="1196"/>
      <c r="OM3" s="1196"/>
      <c r="ON3" s="1196"/>
      <c r="OO3" s="1196"/>
      <c r="OP3" s="1196"/>
      <c r="OQ3" s="1196"/>
      <c r="OR3" s="1196"/>
      <c r="OS3" s="1196"/>
      <c r="OT3" s="1196"/>
      <c r="OU3" s="1196"/>
      <c r="OV3" s="1196"/>
      <c r="OW3" s="1196"/>
      <c r="OX3" s="1196"/>
      <c r="OY3" s="1196"/>
      <c r="OZ3" s="1196"/>
      <c r="PA3" s="1196"/>
      <c r="PB3" s="1196"/>
      <c r="PC3" s="1196"/>
      <c r="PD3" s="1196"/>
      <c r="PE3" s="1196"/>
      <c r="PF3" s="1196"/>
      <c r="PG3" s="1196"/>
      <c r="PH3" s="1196"/>
      <c r="PI3" s="1196"/>
      <c r="PJ3" s="1196"/>
      <c r="PK3" s="1196"/>
      <c r="PL3" s="1196"/>
      <c r="PM3" s="1196"/>
      <c r="PN3" s="1196"/>
      <c r="PO3" s="1196"/>
      <c r="PP3" s="1196"/>
      <c r="PQ3" s="1196"/>
      <c r="PR3" s="1196"/>
      <c r="PS3" s="1196"/>
      <c r="PT3" s="1196"/>
      <c r="PU3" s="1196"/>
      <c r="PV3" s="1196"/>
      <c r="PW3" s="1196"/>
      <c r="PX3" s="1196"/>
      <c r="PY3" s="1196"/>
      <c r="PZ3" s="1196"/>
      <c r="QA3" s="1196"/>
      <c r="QB3" s="1196"/>
      <c r="QC3" s="1196"/>
      <c r="QD3" s="1196"/>
      <c r="QE3" s="1196"/>
      <c r="QF3" s="1196"/>
      <c r="QG3" s="1196"/>
      <c r="QH3" s="1196"/>
      <c r="QI3" s="1196"/>
      <c r="QJ3" s="1196"/>
      <c r="QK3" s="1196"/>
      <c r="QL3" s="1196"/>
      <c r="QM3" s="1196"/>
      <c r="QN3" s="1196"/>
      <c r="QO3" s="1196"/>
      <c r="QP3" s="1196"/>
      <c r="QQ3" s="1196"/>
      <c r="QR3" s="1196"/>
      <c r="QS3" s="1196"/>
      <c r="QT3" s="1196"/>
      <c r="QU3" s="1196"/>
      <c r="QV3" s="1196"/>
      <c r="QW3" s="1196"/>
      <c r="QX3" s="1196"/>
      <c r="QY3" s="1196"/>
      <c r="QZ3" s="1196"/>
      <c r="RA3" s="1196"/>
      <c r="RB3" s="1196"/>
      <c r="RC3" s="1196"/>
      <c r="RD3" s="1196"/>
      <c r="RE3" s="1196"/>
      <c r="RF3" s="1196"/>
      <c r="RG3" s="1196"/>
      <c r="RH3" s="1196"/>
      <c r="RI3" s="1196"/>
      <c r="RJ3" s="1196"/>
      <c r="RK3" s="1196"/>
    </row>
    <row r="4" spans="1:479" s="1197" customFormat="1" ht="14.25" customHeight="1" outlineLevel="1">
      <c r="A4" s="1872" t="s">
        <v>974</v>
      </c>
      <c r="B4" s="1872"/>
      <c r="C4" s="1872"/>
      <c r="D4" s="1872"/>
      <c r="E4" s="1872"/>
      <c r="F4" s="1872"/>
      <c r="G4" s="1872"/>
      <c r="H4" s="1872"/>
      <c r="I4" s="1196"/>
      <c r="J4" s="1196"/>
      <c r="K4" s="1194"/>
      <c r="L4" s="1196"/>
      <c r="M4" s="1196"/>
      <c r="N4" s="1196"/>
      <c r="O4" s="1196"/>
      <c r="P4" s="1196"/>
      <c r="Q4" s="1196"/>
      <c r="R4" s="1196"/>
      <c r="S4" s="1196"/>
      <c r="T4" s="1196"/>
      <c r="U4" s="1196"/>
      <c r="V4" s="1196"/>
      <c r="W4" s="1196"/>
      <c r="X4" s="1196"/>
      <c r="Y4" s="1196"/>
      <c r="Z4" s="1196"/>
      <c r="AA4" s="1196"/>
      <c r="AB4" s="1196"/>
      <c r="AC4" s="1196"/>
      <c r="AD4" s="1196"/>
      <c r="AE4" s="1196"/>
      <c r="AF4" s="1196"/>
      <c r="AG4" s="1196"/>
      <c r="AH4" s="1196"/>
      <c r="AI4" s="1196"/>
      <c r="AJ4" s="1196"/>
      <c r="AK4" s="1196"/>
      <c r="AL4" s="1196"/>
      <c r="AM4" s="1196"/>
      <c r="AN4" s="1196"/>
      <c r="AO4" s="1196"/>
      <c r="AP4" s="1196"/>
      <c r="AQ4" s="1196"/>
      <c r="AR4" s="1196"/>
      <c r="AS4" s="1196"/>
      <c r="AT4" s="1196"/>
      <c r="AU4" s="1196"/>
      <c r="AV4" s="1196"/>
      <c r="AW4" s="1196"/>
      <c r="AX4" s="1196"/>
      <c r="AY4" s="1196"/>
      <c r="AZ4" s="1196"/>
      <c r="BA4" s="1196"/>
      <c r="BB4" s="1196"/>
      <c r="BC4" s="1196"/>
      <c r="BD4" s="1196"/>
      <c r="BE4" s="1196"/>
      <c r="BF4" s="1196"/>
      <c r="BG4" s="1196"/>
      <c r="BH4" s="1196"/>
      <c r="BI4" s="1196"/>
      <c r="BJ4" s="1196"/>
      <c r="BK4" s="1196"/>
      <c r="BL4" s="1196"/>
      <c r="BM4" s="1196"/>
      <c r="BN4" s="1196"/>
      <c r="BO4" s="1196"/>
      <c r="BP4" s="1196"/>
      <c r="BQ4" s="1196"/>
      <c r="BR4" s="1196"/>
      <c r="BS4" s="1196"/>
      <c r="BT4" s="1196"/>
      <c r="BU4" s="1196"/>
      <c r="BV4" s="1196"/>
      <c r="BW4" s="1196"/>
      <c r="BX4" s="1196"/>
      <c r="BY4" s="1196"/>
      <c r="BZ4" s="1196"/>
      <c r="CA4" s="1196"/>
      <c r="CB4" s="1196"/>
      <c r="CC4" s="1196"/>
      <c r="CD4" s="1196"/>
      <c r="CE4" s="1196"/>
      <c r="CF4" s="1196"/>
      <c r="CG4" s="1196"/>
      <c r="CH4" s="1196"/>
      <c r="CI4" s="1196"/>
      <c r="CJ4" s="1196"/>
      <c r="CK4" s="1196"/>
      <c r="CL4" s="1196"/>
      <c r="CM4" s="1196"/>
      <c r="CN4" s="1196"/>
      <c r="CO4" s="1196"/>
      <c r="CP4" s="1196"/>
      <c r="CQ4" s="1196"/>
      <c r="CR4" s="1196"/>
      <c r="CS4" s="1196"/>
      <c r="CT4" s="1196"/>
      <c r="CU4" s="1196"/>
      <c r="CV4" s="1196"/>
      <c r="CW4" s="1196"/>
      <c r="CX4" s="1196"/>
      <c r="CY4" s="1196"/>
      <c r="CZ4" s="1196"/>
      <c r="DA4" s="1196"/>
      <c r="DB4" s="1196"/>
      <c r="DC4" s="1196"/>
      <c r="DD4" s="1196"/>
      <c r="DE4" s="1196"/>
      <c r="DF4" s="1196"/>
      <c r="DG4" s="1196"/>
      <c r="DH4" s="1196"/>
      <c r="DI4" s="1196"/>
      <c r="DJ4" s="1196"/>
      <c r="DK4" s="1196"/>
      <c r="DL4" s="1196"/>
      <c r="DM4" s="1196"/>
      <c r="DN4" s="1196"/>
      <c r="DO4" s="1196"/>
      <c r="DP4" s="1196"/>
      <c r="DQ4" s="1196"/>
      <c r="DR4" s="1196"/>
      <c r="DS4" s="1196"/>
      <c r="DT4" s="1196"/>
      <c r="DU4" s="1196"/>
      <c r="DV4" s="1196"/>
      <c r="DW4" s="1196"/>
      <c r="DX4" s="1196"/>
      <c r="DY4" s="1196"/>
      <c r="DZ4" s="1196"/>
      <c r="EA4" s="1196"/>
      <c r="EB4" s="1196"/>
      <c r="EC4" s="1196"/>
      <c r="ED4" s="1196"/>
      <c r="EE4" s="1196"/>
      <c r="EF4" s="1196"/>
      <c r="EG4" s="1196"/>
      <c r="EH4" s="1196"/>
      <c r="EI4" s="1196"/>
      <c r="EJ4" s="1196"/>
      <c r="EK4" s="1196"/>
      <c r="EL4" s="1196"/>
      <c r="EM4" s="1196"/>
      <c r="EN4" s="1196"/>
      <c r="EO4" s="1196"/>
      <c r="EP4" s="1196"/>
      <c r="EQ4" s="1196"/>
      <c r="ER4" s="1196"/>
      <c r="ES4" s="1196"/>
      <c r="ET4" s="1196"/>
      <c r="EU4" s="1196"/>
      <c r="EV4" s="1196"/>
      <c r="EW4" s="1196"/>
      <c r="EX4" s="1196"/>
      <c r="EY4" s="1196"/>
      <c r="EZ4" s="1196"/>
      <c r="FA4" s="1196"/>
      <c r="FB4" s="1196"/>
      <c r="FC4" s="1196"/>
      <c r="FD4" s="1196"/>
      <c r="FE4" s="1196"/>
      <c r="FF4" s="1196"/>
      <c r="FG4" s="1196"/>
      <c r="FH4" s="1196"/>
      <c r="FI4" s="1196"/>
      <c r="FJ4" s="1196"/>
      <c r="FK4" s="1196"/>
      <c r="FL4" s="1196"/>
      <c r="FM4" s="1196"/>
      <c r="FN4" s="1196"/>
      <c r="FO4" s="1196"/>
      <c r="FP4" s="1196"/>
      <c r="FQ4" s="1196"/>
      <c r="FR4" s="1196"/>
      <c r="FS4" s="1196"/>
      <c r="FT4" s="1196"/>
      <c r="FU4" s="1196"/>
      <c r="FV4" s="1196"/>
      <c r="FW4" s="1196"/>
      <c r="FX4" s="1196"/>
      <c r="FY4" s="1196"/>
      <c r="FZ4" s="1196"/>
      <c r="GA4" s="1196"/>
      <c r="GB4" s="1196"/>
      <c r="GC4" s="1196"/>
      <c r="GD4" s="1196"/>
      <c r="GE4" s="1196"/>
      <c r="GF4" s="1196"/>
      <c r="GG4" s="1196"/>
      <c r="GH4" s="1196"/>
      <c r="GI4" s="1196"/>
      <c r="GJ4" s="1196"/>
      <c r="GK4" s="1196"/>
      <c r="GL4" s="1196"/>
      <c r="GM4" s="1196"/>
      <c r="GN4" s="1196"/>
      <c r="GO4" s="1196"/>
      <c r="GP4" s="1196"/>
      <c r="GQ4" s="1196"/>
      <c r="GR4" s="1196"/>
      <c r="GS4" s="1196"/>
      <c r="GT4" s="1196"/>
      <c r="GU4" s="1196"/>
      <c r="GV4" s="1196"/>
      <c r="GW4" s="1196"/>
      <c r="GX4" s="1196"/>
      <c r="GY4" s="1196"/>
      <c r="GZ4" s="1196"/>
      <c r="HA4" s="1196"/>
      <c r="HB4" s="1196"/>
      <c r="HC4" s="1196"/>
      <c r="HD4" s="1196"/>
      <c r="HE4" s="1196"/>
      <c r="HF4" s="1196"/>
      <c r="HG4" s="1196"/>
      <c r="HH4" s="1196"/>
      <c r="HI4" s="1196"/>
      <c r="HJ4" s="1196"/>
      <c r="HK4" s="1196"/>
      <c r="HL4" s="1196"/>
      <c r="HM4" s="1196"/>
      <c r="HN4" s="1196"/>
      <c r="HO4" s="1196"/>
      <c r="HP4" s="1196"/>
      <c r="HQ4" s="1196"/>
      <c r="HR4" s="1196"/>
      <c r="HS4" s="1196"/>
      <c r="HT4" s="1196"/>
      <c r="HU4" s="1196"/>
      <c r="HV4" s="1196"/>
      <c r="HW4" s="1196"/>
      <c r="HX4" s="1196"/>
      <c r="HY4" s="1196"/>
      <c r="HZ4" s="1196"/>
      <c r="IA4" s="1196"/>
      <c r="IB4" s="1196"/>
      <c r="IC4" s="1196"/>
      <c r="ID4" s="1196"/>
      <c r="IE4" s="1196"/>
      <c r="IF4" s="1196"/>
      <c r="IG4" s="1196"/>
      <c r="IH4" s="1196"/>
      <c r="II4" s="1196"/>
      <c r="IJ4" s="1196"/>
      <c r="IK4" s="1196"/>
      <c r="IL4" s="1196"/>
      <c r="IM4" s="1196"/>
      <c r="IN4" s="1196"/>
      <c r="IO4" s="1196"/>
      <c r="IP4" s="1196"/>
      <c r="IQ4" s="1196"/>
      <c r="IR4" s="1196"/>
      <c r="IS4" s="1196"/>
      <c r="IT4" s="1196"/>
      <c r="IU4" s="1196"/>
      <c r="IV4" s="1196"/>
      <c r="IW4" s="1196"/>
      <c r="IX4" s="1196"/>
      <c r="IY4" s="1196"/>
      <c r="IZ4" s="1196"/>
      <c r="JA4" s="1196"/>
      <c r="JB4" s="1196"/>
      <c r="JC4" s="1196"/>
      <c r="JD4" s="1196"/>
      <c r="JE4" s="1196"/>
      <c r="JF4" s="1196"/>
      <c r="JG4" s="1196"/>
      <c r="JH4" s="1196"/>
      <c r="JI4" s="1196"/>
      <c r="JJ4" s="1196"/>
      <c r="JK4" s="1196"/>
      <c r="JL4" s="1196"/>
      <c r="JM4" s="1196"/>
      <c r="JN4" s="1196"/>
      <c r="JO4" s="1196"/>
      <c r="JP4" s="1196"/>
      <c r="JQ4" s="1196"/>
      <c r="JR4" s="1196"/>
      <c r="JS4" s="1196"/>
      <c r="JT4" s="1196"/>
      <c r="JU4" s="1196"/>
      <c r="JV4" s="1196"/>
      <c r="JW4" s="1196"/>
      <c r="JX4" s="1196"/>
      <c r="JY4" s="1196"/>
      <c r="JZ4" s="1196"/>
      <c r="KA4" s="1196"/>
      <c r="KB4" s="1196"/>
      <c r="KC4" s="1196"/>
      <c r="KD4" s="1196"/>
      <c r="KE4" s="1196"/>
      <c r="KF4" s="1196"/>
      <c r="KG4" s="1196"/>
      <c r="KH4" s="1196"/>
      <c r="KI4" s="1196"/>
      <c r="KJ4" s="1196"/>
      <c r="KK4" s="1196"/>
      <c r="KL4" s="1196"/>
      <c r="KM4" s="1196"/>
      <c r="KN4" s="1196"/>
      <c r="KO4" s="1196"/>
      <c r="KP4" s="1196"/>
      <c r="KQ4" s="1196"/>
      <c r="KR4" s="1196"/>
      <c r="KS4" s="1196"/>
      <c r="KT4" s="1196"/>
      <c r="KU4" s="1196"/>
      <c r="KV4" s="1196"/>
      <c r="KW4" s="1196"/>
      <c r="KX4" s="1196"/>
      <c r="KY4" s="1196"/>
      <c r="KZ4" s="1196"/>
      <c r="LA4" s="1196"/>
      <c r="LB4" s="1196"/>
      <c r="LC4" s="1196"/>
      <c r="LD4" s="1196"/>
      <c r="LE4" s="1196"/>
      <c r="LF4" s="1196"/>
      <c r="LG4" s="1196"/>
      <c r="LH4" s="1196"/>
      <c r="LI4" s="1196"/>
      <c r="LJ4" s="1196"/>
      <c r="LK4" s="1196"/>
      <c r="LL4" s="1196"/>
      <c r="LM4" s="1196"/>
      <c r="LN4" s="1196"/>
      <c r="LO4" s="1196"/>
      <c r="LP4" s="1196"/>
      <c r="LQ4" s="1196"/>
      <c r="LR4" s="1196"/>
      <c r="LS4" s="1196"/>
      <c r="LT4" s="1196"/>
      <c r="LU4" s="1196"/>
      <c r="LV4" s="1196"/>
      <c r="LW4" s="1196"/>
      <c r="LX4" s="1196"/>
      <c r="LY4" s="1196"/>
      <c r="LZ4" s="1196"/>
      <c r="MA4" s="1196"/>
      <c r="MB4" s="1196"/>
      <c r="MC4" s="1196"/>
      <c r="MD4" s="1196"/>
      <c r="ME4" s="1196"/>
      <c r="MF4" s="1196"/>
      <c r="MG4" s="1196"/>
      <c r="MH4" s="1196"/>
      <c r="MI4" s="1196"/>
      <c r="MJ4" s="1196"/>
      <c r="MK4" s="1196"/>
      <c r="ML4" s="1196"/>
      <c r="MM4" s="1196"/>
      <c r="MN4" s="1196"/>
      <c r="MO4" s="1196"/>
      <c r="MP4" s="1196"/>
      <c r="MQ4" s="1196"/>
      <c r="MR4" s="1196"/>
      <c r="MS4" s="1196"/>
      <c r="MT4" s="1196"/>
      <c r="MU4" s="1196"/>
      <c r="MV4" s="1196"/>
      <c r="MW4" s="1196"/>
      <c r="MX4" s="1196"/>
      <c r="MY4" s="1196"/>
      <c r="MZ4" s="1196"/>
      <c r="NA4" s="1196"/>
      <c r="NB4" s="1196"/>
      <c r="NC4" s="1196"/>
      <c r="ND4" s="1196"/>
      <c r="NE4" s="1196"/>
      <c r="NF4" s="1196"/>
      <c r="NG4" s="1196"/>
      <c r="NH4" s="1196"/>
      <c r="NI4" s="1196"/>
      <c r="NJ4" s="1196"/>
      <c r="NK4" s="1196"/>
      <c r="NL4" s="1196"/>
      <c r="NM4" s="1196"/>
      <c r="NN4" s="1196"/>
      <c r="NO4" s="1196"/>
      <c r="NP4" s="1196"/>
      <c r="NQ4" s="1196"/>
      <c r="NR4" s="1196"/>
      <c r="NS4" s="1196"/>
      <c r="NT4" s="1196"/>
      <c r="NU4" s="1196"/>
      <c r="NV4" s="1196"/>
      <c r="NW4" s="1196"/>
      <c r="NX4" s="1196"/>
      <c r="NY4" s="1196"/>
      <c r="NZ4" s="1196"/>
      <c r="OA4" s="1196"/>
      <c r="OB4" s="1196"/>
      <c r="OC4" s="1196"/>
      <c r="OD4" s="1196"/>
      <c r="OE4" s="1196"/>
      <c r="OF4" s="1196"/>
      <c r="OG4" s="1196"/>
      <c r="OH4" s="1196"/>
      <c r="OI4" s="1196"/>
      <c r="OJ4" s="1196"/>
      <c r="OK4" s="1196"/>
      <c r="OL4" s="1196"/>
      <c r="OM4" s="1196"/>
      <c r="ON4" s="1196"/>
      <c r="OO4" s="1196"/>
      <c r="OP4" s="1196"/>
      <c r="OQ4" s="1196"/>
      <c r="OR4" s="1196"/>
      <c r="OS4" s="1196"/>
      <c r="OT4" s="1196"/>
      <c r="OU4" s="1196"/>
      <c r="OV4" s="1196"/>
      <c r="OW4" s="1196"/>
      <c r="OX4" s="1196"/>
      <c r="OY4" s="1196"/>
      <c r="OZ4" s="1196"/>
      <c r="PA4" s="1196"/>
      <c r="PB4" s="1196"/>
      <c r="PC4" s="1196"/>
      <c r="PD4" s="1196"/>
      <c r="PE4" s="1196"/>
      <c r="PF4" s="1196"/>
      <c r="PG4" s="1196"/>
      <c r="PH4" s="1196"/>
      <c r="PI4" s="1196"/>
      <c r="PJ4" s="1196"/>
      <c r="PK4" s="1196"/>
      <c r="PL4" s="1196"/>
      <c r="PM4" s="1196"/>
      <c r="PN4" s="1196"/>
      <c r="PO4" s="1196"/>
      <c r="PP4" s="1196"/>
      <c r="PQ4" s="1196"/>
      <c r="PR4" s="1196"/>
      <c r="PS4" s="1196"/>
      <c r="PT4" s="1196"/>
      <c r="PU4" s="1196"/>
      <c r="PV4" s="1196"/>
      <c r="PW4" s="1196"/>
      <c r="PX4" s="1196"/>
      <c r="PY4" s="1196"/>
      <c r="PZ4" s="1196"/>
      <c r="QA4" s="1196"/>
      <c r="QB4" s="1196"/>
      <c r="QC4" s="1196"/>
      <c r="QD4" s="1196"/>
      <c r="QE4" s="1196"/>
      <c r="QF4" s="1196"/>
      <c r="QG4" s="1196"/>
      <c r="QH4" s="1196"/>
      <c r="QI4" s="1196"/>
      <c r="QJ4" s="1196"/>
      <c r="QK4" s="1196"/>
      <c r="QL4" s="1196"/>
      <c r="QM4" s="1196"/>
      <c r="QN4" s="1196"/>
      <c r="QO4" s="1196"/>
      <c r="QP4" s="1196"/>
      <c r="QQ4" s="1196"/>
      <c r="QR4" s="1196"/>
      <c r="QS4" s="1196"/>
      <c r="QT4" s="1196"/>
      <c r="QU4" s="1196"/>
      <c r="QV4" s="1196"/>
      <c r="QW4" s="1196"/>
      <c r="QX4" s="1196"/>
      <c r="QY4" s="1196"/>
      <c r="QZ4" s="1196"/>
      <c r="RA4" s="1196"/>
      <c r="RB4" s="1196"/>
      <c r="RC4" s="1196"/>
      <c r="RD4" s="1196"/>
      <c r="RE4" s="1196"/>
      <c r="RF4" s="1196"/>
      <c r="RG4" s="1196"/>
      <c r="RH4" s="1196"/>
      <c r="RI4" s="1196"/>
      <c r="RJ4" s="1196"/>
      <c r="RK4" s="1196"/>
    </row>
    <row r="5" spans="1:479" s="1197" customFormat="1" ht="15.75" customHeight="1" outlineLevel="1" thickBot="1">
      <c r="A5" s="1873" t="s">
        <v>450</v>
      </c>
      <c r="B5" s="1873"/>
      <c r="C5" s="1873"/>
      <c r="D5" s="1873"/>
      <c r="E5" s="1873"/>
      <c r="F5" s="1873"/>
      <c r="G5" s="1873"/>
      <c r="H5" s="1873"/>
      <c r="I5" s="1196"/>
      <c r="J5" s="1196"/>
      <c r="K5" s="1194"/>
      <c r="L5" s="1196"/>
      <c r="M5" s="1196"/>
      <c r="N5" s="1196"/>
      <c r="O5" s="1196"/>
      <c r="P5" s="1196"/>
      <c r="Q5" s="1196"/>
      <c r="R5" s="1196"/>
      <c r="S5" s="1196"/>
      <c r="T5" s="1196"/>
      <c r="U5" s="1196"/>
      <c r="V5" s="1196"/>
      <c r="W5" s="1196"/>
      <c r="X5" s="1196"/>
      <c r="Y5" s="1196"/>
      <c r="Z5" s="1196"/>
      <c r="AA5" s="1196"/>
      <c r="AB5" s="1196"/>
      <c r="AC5" s="1196"/>
      <c r="AD5" s="1196"/>
      <c r="AE5" s="1196"/>
      <c r="AF5" s="1196"/>
      <c r="AG5" s="1196"/>
      <c r="AH5" s="1196"/>
      <c r="AI5" s="1196"/>
      <c r="AJ5" s="1196"/>
      <c r="AK5" s="1196"/>
      <c r="AL5" s="1196"/>
      <c r="AM5" s="1196"/>
      <c r="AN5" s="1196"/>
      <c r="AO5" s="1196"/>
      <c r="AP5" s="1196"/>
      <c r="AQ5" s="1196"/>
      <c r="AR5" s="1196"/>
      <c r="AS5" s="1196"/>
      <c r="AT5" s="1196"/>
      <c r="AU5" s="1196"/>
      <c r="AV5" s="1196"/>
      <c r="AW5" s="1196"/>
      <c r="AX5" s="1196"/>
      <c r="AY5" s="1196"/>
      <c r="AZ5" s="1196"/>
      <c r="BA5" s="1196"/>
      <c r="BB5" s="1196"/>
      <c r="BC5" s="1196"/>
      <c r="BD5" s="1196"/>
      <c r="BE5" s="1196"/>
      <c r="BF5" s="1196"/>
      <c r="BG5" s="1196"/>
      <c r="BH5" s="1196"/>
      <c r="BI5" s="1196"/>
      <c r="BJ5" s="1196"/>
      <c r="BK5" s="1196"/>
      <c r="BL5" s="1196"/>
      <c r="BM5" s="1196"/>
      <c r="BN5" s="1196"/>
      <c r="BO5" s="1196"/>
      <c r="BP5" s="1196"/>
      <c r="BQ5" s="1196"/>
      <c r="BR5" s="1196"/>
      <c r="BS5" s="1196"/>
      <c r="BT5" s="1196"/>
      <c r="BU5" s="1196"/>
      <c r="BV5" s="1196"/>
      <c r="BW5" s="1196"/>
      <c r="BX5" s="1196"/>
      <c r="BY5" s="1196"/>
      <c r="BZ5" s="1196"/>
      <c r="CA5" s="1196"/>
      <c r="CB5" s="1196"/>
      <c r="CC5" s="1196"/>
      <c r="CD5" s="1196"/>
      <c r="CE5" s="1196"/>
      <c r="CF5" s="1196"/>
      <c r="CG5" s="1196"/>
      <c r="CH5" s="1196"/>
      <c r="CI5" s="1196"/>
      <c r="CJ5" s="1196"/>
      <c r="CK5" s="1196"/>
      <c r="CL5" s="1196"/>
      <c r="CM5" s="1196"/>
      <c r="CN5" s="1196"/>
      <c r="CO5" s="1196"/>
      <c r="CP5" s="1196"/>
      <c r="CQ5" s="1196"/>
      <c r="CR5" s="1196"/>
      <c r="CS5" s="1196"/>
      <c r="CT5" s="1196"/>
      <c r="CU5" s="1196"/>
      <c r="CV5" s="1196"/>
      <c r="CW5" s="1196"/>
      <c r="CX5" s="1196"/>
      <c r="CY5" s="1196"/>
      <c r="CZ5" s="1196"/>
      <c r="DA5" s="1196"/>
      <c r="DB5" s="1196"/>
      <c r="DC5" s="1196"/>
      <c r="DD5" s="1196"/>
      <c r="DE5" s="1196"/>
      <c r="DF5" s="1196"/>
      <c r="DG5" s="1196"/>
      <c r="DH5" s="1196"/>
      <c r="DI5" s="1196"/>
      <c r="DJ5" s="1196"/>
      <c r="DK5" s="1196"/>
      <c r="DL5" s="1196"/>
      <c r="DM5" s="1196"/>
      <c r="DN5" s="1196"/>
      <c r="DO5" s="1196"/>
      <c r="DP5" s="1196"/>
      <c r="DQ5" s="1196"/>
      <c r="DR5" s="1196"/>
      <c r="DS5" s="1196"/>
      <c r="DT5" s="1196"/>
      <c r="DU5" s="1196"/>
      <c r="DV5" s="1196"/>
      <c r="DW5" s="1196"/>
      <c r="DX5" s="1196"/>
      <c r="DY5" s="1196"/>
      <c r="DZ5" s="1196"/>
      <c r="EA5" s="1196"/>
      <c r="EB5" s="1196"/>
      <c r="EC5" s="1196"/>
      <c r="ED5" s="1196"/>
      <c r="EE5" s="1196"/>
      <c r="EF5" s="1196"/>
      <c r="EG5" s="1196"/>
      <c r="EH5" s="1196"/>
      <c r="EI5" s="1196"/>
      <c r="EJ5" s="1196"/>
      <c r="EK5" s="1196"/>
      <c r="EL5" s="1196"/>
      <c r="EM5" s="1196"/>
      <c r="EN5" s="1196"/>
      <c r="EO5" s="1196"/>
      <c r="EP5" s="1196"/>
      <c r="EQ5" s="1196"/>
      <c r="ER5" s="1196"/>
      <c r="ES5" s="1196"/>
      <c r="ET5" s="1196"/>
      <c r="EU5" s="1196"/>
      <c r="EV5" s="1196"/>
      <c r="EW5" s="1196"/>
      <c r="EX5" s="1196"/>
      <c r="EY5" s="1196"/>
      <c r="EZ5" s="1196"/>
      <c r="FA5" s="1196"/>
      <c r="FB5" s="1196"/>
      <c r="FC5" s="1196"/>
      <c r="FD5" s="1196"/>
      <c r="FE5" s="1196"/>
      <c r="FF5" s="1196"/>
      <c r="FG5" s="1196"/>
      <c r="FH5" s="1196"/>
      <c r="FI5" s="1196"/>
      <c r="FJ5" s="1196"/>
      <c r="FK5" s="1196"/>
      <c r="FL5" s="1196"/>
      <c r="FM5" s="1196"/>
      <c r="FN5" s="1196"/>
      <c r="FO5" s="1196"/>
      <c r="FP5" s="1196"/>
      <c r="FQ5" s="1196"/>
      <c r="FR5" s="1196"/>
      <c r="FS5" s="1196"/>
      <c r="FT5" s="1196"/>
      <c r="FU5" s="1196"/>
      <c r="FV5" s="1196"/>
      <c r="FW5" s="1196"/>
      <c r="FX5" s="1196"/>
      <c r="FY5" s="1196"/>
      <c r="FZ5" s="1196"/>
      <c r="GA5" s="1196"/>
      <c r="GB5" s="1196"/>
      <c r="GC5" s="1196"/>
      <c r="GD5" s="1196"/>
      <c r="GE5" s="1196"/>
      <c r="GF5" s="1196"/>
      <c r="GG5" s="1196"/>
      <c r="GH5" s="1196"/>
      <c r="GI5" s="1196"/>
      <c r="GJ5" s="1196"/>
      <c r="GK5" s="1196"/>
      <c r="GL5" s="1196"/>
      <c r="GM5" s="1196"/>
      <c r="GN5" s="1196"/>
      <c r="GO5" s="1196"/>
      <c r="GP5" s="1196"/>
      <c r="GQ5" s="1196"/>
      <c r="GR5" s="1196"/>
      <c r="GS5" s="1196"/>
      <c r="GT5" s="1196"/>
      <c r="GU5" s="1196"/>
      <c r="GV5" s="1196"/>
      <c r="GW5" s="1196"/>
      <c r="GX5" s="1196"/>
      <c r="GY5" s="1196"/>
      <c r="GZ5" s="1196"/>
      <c r="HA5" s="1196"/>
      <c r="HB5" s="1196"/>
      <c r="HC5" s="1196"/>
      <c r="HD5" s="1196"/>
      <c r="HE5" s="1196"/>
      <c r="HF5" s="1196"/>
      <c r="HG5" s="1196"/>
      <c r="HH5" s="1196"/>
      <c r="HI5" s="1196"/>
      <c r="HJ5" s="1196"/>
      <c r="HK5" s="1196"/>
      <c r="HL5" s="1196"/>
      <c r="HM5" s="1196"/>
      <c r="HN5" s="1196"/>
      <c r="HO5" s="1196"/>
      <c r="HP5" s="1196"/>
      <c r="HQ5" s="1196"/>
      <c r="HR5" s="1196"/>
      <c r="HS5" s="1196"/>
      <c r="HT5" s="1196"/>
      <c r="HU5" s="1196"/>
      <c r="HV5" s="1196"/>
      <c r="HW5" s="1196"/>
      <c r="HX5" s="1196"/>
      <c r="HY5" s="1196"/>
      <c r="HZ5" s="1196"/>
      <c r="IA5" s="1196"/>
      <c r="IB5" s="1196"/>
      <c r="IC5" s="1196"/>
      <c r="ID5" s="1196"/>
      <c r="IE5" s="1196"/>
      <c r="IF5" s="1196"/>
      <c r="IG5" s="1196"/>
      <c r="IH5" s="1196"/>
      <c r="II5" s="1196"/>
      <c r="IJ5" s="1196"/>
      <c r="IK5" s="1196"/>
      <c r="IL5" s="1196"/>
      <c r="IM5" s="1196"/>
      <c r="IN5" s="1196"/>
      <c r="IO5" s="1196"/>
      <c r="IP5" s="1196"/>
      <c r="IQ5" s="1196"/>
      <c r="IR5" s="1196"/>
      <c r="IS5" s="1196"/>
      <c r="IT5" s="1196"/>
      <c r="IU5" s="1196"/>
      <c r="IV5" s="1196"/>
      <c r="IW5" s="1196"/>
      <c r="IX5" s="1196"/>
      <c r="IY5" s="1196"/>
      <c r="IZ5" s="1196"/>
      <c r="JA5" s="1196"/>
      <c r="JB5" s="1196"/>
      <c r="JC5" s="1196"/>
      <c r="JD5" s="1196"/>
      <c r="JE5" s="1196"/>
      <c r="JF5" s="1196"/>
      <c r="JG5" s="1196"/>
      <c r="JH5" s="1196"/>
      <c r="JI5" s="1196"/>
      <c r="JJ5" s="1196"/>
      <c r="JK5" s="1196"/>
      <c r="JL5" s="1196"/>
      <c r="JM5" s="1196"/>
      <c r="JN5" s="1196"/>
      <c r="JO5" s="1196"/>
      <c r="JP5" s="1196"/>
      <c r="JQ5" s="1196"/>
      <c r="JR5" s="1196"/>
      <c r="JS5" s="1196"/>
      <c r="JT5" s="1196"/>
      <c r="JU5" s="1196"/>
      <c r="JV5" s="1196"/>
      <c r="JW5" s="1196"/>
      <c r="JX5" s="1196"/>
      <c r="JY5" s="1196"/>
      <c r="JZ5" s="1196"/>
      <c r="KA5" s="1196"/>
      <c r="KB5" s="1196"/>
      <c r="KC5" s="1196"/>
      <c r="KD5" s="1196"/>
      <c r="KE5" s="1196"/>
      <c r="KF5" s="1196"/>
      <c r="KG5" s="1196"/>
      <c r="KH5" s="1196"/>
      <c r="KI5" s="1196"/>
      <c r="KJ5" s="1196"/>
      <c r="KK5" s="1196"/>
      <c r="KL5" s="1196"/>
      <c r="KM5" s="1196"/>
      <c r="KN5" s="1196"/>
      <c r="KO5" s="1196"/>
      <c r="KP5" s="1196"/>
      <c r="KQ5" s="1196"/>
      <c r="KR5" s="1196"/>
      <c r="KS5" s="1196"/>
      <c r="KT5" s="1196"/>
      <c r="KU5" s="1196"/>
      <c r="KV5" s="1196"/>
      <c r="KW5" s="1196"/>
      <c r="KX5" s="1196"/>
      <c r="KY5" s="1196"/>
      <c r="KZ5" s="1196"/>
      <c r="LA5" s="1196"/>
      <c r="LB5" s="1196"/>
      <c r="LC5" s="1196"/>
      <c r="LD5" s="1196"/>
      <c r="LE5" s="1196"/>
      <c r="LF5" s="1196"/>
      <c r="LG5" s="1196"/>
      <c r="LH5" s="1196"/>
      <c r="LI5" s="1196"/>
      <c r="LJ5" s="1196"/>
      <c r="LK5" s="1196"/>
      <c r="LL5" s="1196"/>
      <c r="LM5" s="1196"/>
      <c r="LN5" s="1196"/>
      <c r="LO5" s="1196"/>
      <c r="LP5" s="1196"/>
      <c r="LQ5" s="1196"/>
      <c r="LR5" s="1196"/>
      <c r="LS5" s="1196"/>
      <c r="LT5" s="1196"/>
      <c r="LU5" s="1196"/>
      <c r="LV5" s="1196"/>
      <c r="LW5" s="1196"/>
      <c r="LX5" s="1196"/>
      <c r="LY5" s="1196"/>
      <c r="LZ5" s="1196"/>
      <c r="MA5" s="1196"/>
      <c r="MB5" s="1196"/>
      <c r="MC5" s="1196"/>
      <c r="MD5" s="1196"/>
      <c r="ME5" s="1196"/>
      <c r="MF5" s="1196"/>
      <c r="MG5" s="1196"/>
      <c r="MH5" s="1196"/>
      <c r="MI5" s="1196"/>
      <c r="MJ5" s="1196"/>
      <c r="MK5" s="1196"/>
      <c r="ML5" s="1196"/>
      <c r="MM5" s="1196"/>
      <c r="MN5" s="1196"/>
      <c r="MO5" s="1196"/>
      <c r="MP5" s="1196"/>
      <c r="MQ5" s="1196"/>
      <c r="MR5" s="1196"/>
      <c r="MS5" s="1196"/>
      <c r="MT5" s="1196"/>
      <c r="MU5" s="1196"/>
      <c r="MV5" s="1196"/>
      <c r="MW5" s="1196"/>
      <c r="MX5" s="1196"/>
      <c r="MY5" s="1196"/>
      <c r="MZ5" s="1196"/>
      <c r="NA5" s="1196"/>
      <c r="NB5" s="1196"/>
      <c r="NC5" s="1196"/>
      <c r="ND5" s="1196"/>
      <c r="NE5" s="1196"/>
      <c r="NF5" s="1196"/>
      <c r="NG5" s="1196"/>
      <c r="NH5" s="1196"/>
      <c r="NI5" s="1196"/>
      <c r="NJ5" s="1196"/>
      <c r="NK5" s="1196"/>
      <c r="NL5" s="1196"/>
      <c r="NM5" s="1196"/>
      <c r="NN5" s="1196"/>
      <c r="NO5" s="1196"/>
      <c r="NP5" s="1196"/>
      <c r="NQ5" s="1196"/>
      <c r="NR5" s="1196"/>
      <c r="NS5" s="1196"/>
      <c r="NT5" s="1196"/>
      <c r="NU5" s="1196"/>
      <c r="NV5" s="1196"/>
      <c r="NW5" s="1196"/>
      <c r="NX5" s="1196"/>
      <c r="NY5" s="1196"/>
      <c r="NZ5" s="1196"/>
      <c r="OA5" s="1196"/>
      <c r="OB5" s="1196"/>
      <c r="OC5" s="1196"/>
      <c r="OD5" s="1196"/>
      <c r="OE5" s="1196"/>
      <c r="OF5" s="1196"/>
      <c r="OG5" s="1196"/>
      <c r="OH5" s="1196"/>
      <c r="OI5" s="1196"/>
      <c r="OJ5" s="1196"/>
      <c r="OK5" s="1196"/>
      <c r="OL5" s="1196"/>
      <c r="OM5" s="1196"/>
      <c r="ON5" s="1196"/>
      <c r="OO5" s="1196"/>
      <c r="OP5" s="1196"/>
      <c r="OQ5" s="1196"/>
      <c r="OR5" s="1196"/>
      <c r="OS5" s="1196"/>
      <c r="OT5" s="1196"/>
      <c r="OU5" s="1196"/>
      <c r="OV5" s="1196"/>
      <c r="OW5" s="1196"/>
      <c r="OX5" s="1196"/>
      <c r="OY5" s="1196"/>
      <c r="OZ5" s="1196"/>
      <c r="PA5" s="1196"/>
      <c r="PB5" s="1196"/>
      <c r="PC5" s="1196"/>
      <c r="PD5" s="1196"/>
      <c r="PE5" s="1196"/>
      <c r="PF5" s="1196"/>
      <c r="PG5" s="1196"/>
      <c r="PH5" s="1196"/>
      <c r="PI5" s="1196"/>
      <c r="PJ5" s="1196"/>
      <c r="PK5" s="1196"/>
      <c r="PL5" s="1196"/>
      <c r="PM5" s="1196"/>
      <c r="PN5" s="1196"/>
      <c r="PO5" s="1196"/>
      <c r="PP5" s="1196"/>
      <c r="PQ5" s="1196"/>
      <c r="PR5" s="1196"/>
      <c r="PS5" s="1196"/>
      <c r="PT5" s="1196"/>
      <c r="PU5" s="1196"/>
      <c r="PV5" s="1196"/>
      <c r="PW5" s="1196"/>
      <c r="PX5" s="1196"/>
      <c r="PY5" s="1196"/>
      <c r="PZ5" s="1196"/>
      <c r="QA5" s="1196"/>
      <c r="QB5" s="1196"/>
      <c r="QC5" s="1196"/>
      <c r="QD5" s="1196"/>
      <c r="QE5" s="1196"/>
      <c r="QF5" s="1196"/>
      <c r="QG5" s="1196"/>
      <c r="QH5" s="1196"/>
      <c r="QI5" s="1196"/>
      <c r="QJ5" s="1196"/>
      <c r="QK5" s="1196"/>
      <c r="QL5" s="1196"/>
      <c r="QM5" s="1196"/>
      <c r="QN5" s="1196"/>
      <c r="QO5" s="1196"/>
      <c r="QP5" s="1196"/>
      <c r="QQ5" s="1196"/>
      <c r="QR5" s="1196"/>
      <c r="QS5" s="1196"/>
      <c r="QT5" s="1196"/>
      <c r="QU5" s="1196"/>
      <c r="QV5" s="1196"/>
      <c r="QW5" s="1196"/>
      <c r="QX5" s="1196"/>
      <c r="QY5" s="1196"/>
      <c r="QZ5" s="1196"/>
      <c r="RA5" s="1196"/>
      <c r="RB5" s="1196"/>
      <c r="RC5" s="1196"/>
      <c r="RD5" s="1196"/>
      <c r="RE5" s="1196"/>
      <c r="RF5" s="1196"/>
      <c r="RG5" s="1196"/>
      <c r="RH5" s="1196"/>
      <c r="RI5" s="1196"/>
      <c r="RJ5" s="1196"/>
      <c r="RK5" s="1196"/>
    </row>
    <row r="6" spans="1:479" s="1197" customFormat="1" ht="31.5" customHeight="1">
      <c r="A6" s="1198" t="s">
        <v>452</v>
      </c>
      <c r="B6" s="1199" t="s">
        <v>45</v>
      </c>
      <c r="C6" s="1200" t="s">
        <v>453</v>
      </c>
      <c r="D6" s="1200" t="s">
        <v>454</v>
      </c>
      <c r="E6" s="1201" t="s">
        <v>455</v>
      </c>
      <c r="F6" s="1202" t="s">
        <v>456</v>
      </c>
      <c r="G6" s="1202" t="s">
        <v>31</v>
      </c>
      <c r="H6" s="1203" t="s">
        <v>8</v>
      </c>
      <c r="I6" s="1196"/>
      <c r="J6" s="1196"/>
      <c r="K6" s="1194"/>
      <c r="L6" s="1196"/>
      <c r="M6" s="1196"/>
      <c r="N6" s="1196"/>
      <c r="O6" s="1196"/>
      <c r="P6" s="1196"/>
      <c r="Q6" s="1196"/>
      <c r="R6" s="1196"/>
      <c r="S6" s="1196"/>
      <c r="T6" s="1196"/>
      <c r="U6" s="1196"/>
      <c r="V6" s="1196"/>
      <c r="W6" s="1196"/>
      <c r="X6" s="1196"/>
      <c r="Y6" s="1196"/>
      <c r="Z6" s="1196"/>
      <c r="AA6" s="1196"/>
      <c r="AB6" s="1196"/>
      <c r="AC6" s="1196"/>
      <c r="AD6" s="1196"/>
      <c r="AE6" s="1196"/>
      <c r="AF6" s="1196"/>
      <c r="AG6" s="1196"/>
      <c r="AH6" s="1196"/>
      <c r="AI6" s="1196"/>
      <c r="AJ6" s="1196"/>
      <c r="AK6" s="1196"/>
      <c r="AL6" s="1196"/>
      <c r="AM6" s="1196"/>
      <c r="AN6" s="1196"/>
      <c r="AO6" s="1196"/>
      <c r="AP6" s="1196"/>
      <c r="AQ6" s="1196"/>
      <c r="AR6" s="1196"/>
      <c r="AS6" s="1196"/>
      <c r="AT6" s="1196"/>
      <c r="AU6" s="1196"/>
      <c r="AV6" s="1196"/>
      <c r="AW6" s="1196"/>
      <c r="AX6" s="1196"/>
      <c r="AY6" s="1196"/>
      <c r="AZ6" s="1196"/>
      <c r="BA6" s="1196"/>
      <c r="BB6" s="1196"/>
      <c r="BC6" s="1196"/>
      <c r="BD6" s="1196"/>
      <c r="BE6" s="1196"/>
      <c r="BF6" s="1196"/>
      <c r="BG6" s="1196"/>
      <c r="BH6" s="1196"/>
      <c r="BI6" s="1196"/>
      <c r="BJ6" s="1196"/>
      <c r="BK6" s="1196"/>
      <c r="BL6" s="1196"/>
      <c r="BM6" s="1196"/>
      <c r="BN6" s="1196"/>
      <c r="BO6" s="1196"/>
      <c r="BP6" s="1196"/>
      <c r="BQ6" s="1196"/>
      <c r="BR6" s="1196"/>
      <c r="BS6" s="1196"/>
      <c r="BT6" s="1196"/>
      <c r="BU6" s="1196"/>
      <c r="BV6" s="1196"/>
      <c r="BW6" s="1196"/>
      <c r="BX6" s="1196"/>
      <c r="BY6" s="1196"/>
      <c r="BZ6" s="1196"/>
      <c r="CA6" s="1196"/>
      <c r="CB6" s="1196"/>
      <c r="CC6" s="1196"/>
      <c r="CD6" s="1196"/>
      <c r="CE6" s="1196"/>
      <c r="CF6" s="1196"/>
      <c r="CG6" s="1196"/>
      <c r="CH6" s="1196"/>
      <c r="CI6" s="1196"/>
      <c r="CJ6" s="1196"/>
      <c r="CK6" s="1196"/>
      <c r="CL6" s="1196"/>
      <c r="CM6" s="1196"/>
      <c r="CN6" s="1196"/>
      <c r="CO6" s="1196"/>
      <c r="CP6" s="1196"/>
      <c r="CQ6" s="1196"/>
      <c r="CR6" s="1196"/>
      <c r="CS6" s="1196"/>
      <c r="CT6" s="1196"/>
      <c r="CU6" s="1196"/>
      <c r="CV6" s="1196"/>
      <c r="CW6" s="1196"/>
      <c r="CX6" s="1196"/>
      <c r="CY6" s="1196"/>
      <c r="CZ6" s="1196"/>
      <c r="DA6" s="1196"/>
      <c r="DB6" s="1196"/>
      <c r="DC6" s="1196"/>
      <c r="DD6" s="1196"/>
      <c r="DE6" s="1196"/>
      <c r="DF6" s="1196"/>
      <c r="DG6" s="1196"/>
      <c r="DH6" s="1196"/>
      <c r="DI6" s="1196"/>
      <c r="DJ6" s="1196"/>
      <c r="DK6" s="1196"/>
      <c r="DL6" s="1196"/>
      <c r="DM6" s="1196"/>
      <c r="DN6" s="1196"/>
      <c r="DO6" s="1196"/>
      <c r="DP6" s="1196"/>
      <c r="DQ6" s="1196"/>
      <c r="DR6" s="1196"/>
      <c r="DS6" s="1196"/>
      <c r="DT6" s="1196"/>
      <c r="DU6" s="1196"/>
      <c r="DV6" s="1196"/>
      <c r="DW6" s="1196"/>
      <c r="DX6" s="1196"/>
      <c r="DY6" s="1196"/>
      <c r="DZ6" s="1196"/>
      <c r="EA6" s="1196"/>
      <c r="EB6" s="1196"/>
      <c r="EC6" s="1196"/>
      <c r="ED6" s="1196"/>
      <c r="EE6" s="1196"/>
      <c r="EF6" s="1196"/>
      <c r="EG6" s="1196"/>
      <c r="EH6" s="1196"/>
      <c r="EI6" s="1196"/>
      <c r="EJ6" s="1196"/>
      <c r="EK6" s="1196"/>
      <c r="EL6" s="1196"/>
      <c r="EM6" s="1196"/>
      <c r="EN6" s="1196"/>
      <c r="EO6" s="1196"/>
      <c r="EP6" s="1196"/>
      <c r="EQ6" s="1196"/>
      <c r="ER6" s="1196"/>
      <c r="ES6" s="1196"/>
      <c r="ET6" s="1196"/>
      <c r="EU6" s="1196"/>
      <c r="EV6" s="1196"/>
      <c r="EW6" s="1196"/>
      <c r="EX6" s="1196"/>
      <c r="EY6" s="1196"/>
      <c r="EZ6" s="1196"/>
      <c r="FA6" s="1196"/>
      <c r="FB6" s="1196"/>
      <c r="FC6" s="1196"/>
      <c r="FD6" s="1196"/>
      <c r="FE6" s="1196"/>
      <c r="FF6" s="1196"/>
      <c r="FG6" s="1196"/>
      <c r="FH6" s="1196"/>
      <c r="FI6" s="1196"/>
      <c r="FJ6" s="1196"/>
      <c r="FK6" s="1196"/>
      <c r="FL6" s="1196"/>
      <c r="FM6" s="1196"/>
      <c r="FN6" s="1196"/>
      <c r="FO6" s="1196"/>
      <c r="FP6" s="1196"/>
      <c r="FQ6" s="1196"/>
      <c r="FR6" s="1196"/>
      <c r="FS6" s="1196"/>
      <c r="FT6" s="1196"/>
      <c r="FU6" s="1196"/>
      <c r="FV6" s="1196"/>
      <c r="FW6" s="1196"/>
      <c r="FX6" s="1196"/>
      <c r="FY6" s="1196"/>
      <c r="FZ6" s="1196"/>
      <c r="GA6" s="1196"/>
      <c r="GB6" s="1196"/>
      <c r="GC6" s="1196"/>
      <c r="GD6" s="1196"/>
      <c r="GE6" s="1196"/>
      <c r="GF6" s="1196"/>
      <c r="GG6" s="1196"/>
      <c r="GH6" s="1196"/>
      <c r="GI6" s="1196"/>
      <c r="GJ6" s="1196"/>
      <c r="GK6" s="1196"/>
      <c r="GL6" s="1196"/>
      <c r="GM6" s="1196"/>
      <c r="GN6" s="1196"/>
      <c r="GO6" s="1196"/>
      <c r="GP6" s="1196"/>
      <c r="GQ6" s="1196"/>
      <c r="GR6" s="1196"/>
      <c r="GS6" s="1196"/>
      <c r="GT6" s="1196"/>
      <c r="GU6" s="1196"/>
      <c r="GV6" s="1196"/>
      <c r="GW6" s="1196"/>
      <c r="GX6" s="1196"/>
      <c r="GY6" s="1196"/>
      <c r="GZ6" s="1196"/>
      <c r="HA6" s="1196"/>
      <c r="HB6" s="1196"/>
      <c r="HC6" s="1196"/>
      <c r="HD6" s="1196"/>
      <c r="HE6" s="1196"/>
      <c r="HF6" s="1196"/>
      <c r="HG6" s="1196"/>
      <c r="HH6" s="1196"/>
      <c r="HI6" s="1196"/>
      <c r="HJ6" s="1196"/>
      <c r="HK6" s="1196"/>
      <c r="HL6" s="1196"/>
      <c r="HM6" s="1196"/>
      <c r="HN6" s="1196"/>
      <c r="HO6" s="1196"/>
      <c r="HP6" s="1196"/>
      <c r="HQ6" s="1196"/>
      <c r="HR6" s="1196"/>
      <c r="HS6" s="1196"/>
      <c r="HT6" s="1196"/>
      <c r="HU6" s="1196"/>
      <c r="HV6" s="1196"/>
      <c r="HW6" s="1196"/>
      <c r="HX6" s="1196"/>
      <c r="HY6" s="1196"/>
      <c r="HZ6" s="1196"/>
      <c r="IA6" s="1196"/>
      <c r="IB6" s="1196"/>
      <c r="IC6" s="1196"/>
      <c r="ID6" s="1196"/>
      <c r="IE6" s="1196"/>
      <c r="IF6" s="1196"/>
      <c r="IG6" s="1196"/>
      <c r="IH6" s="1196"/>
      <c r="II6" s="1196"/>
      <c r="IJ6" s="1196"/>
      <c r="IK6" s="1196"/>
      <c r="IL6" s="1196"/>
      <c r="IM6" s="1196"/>
      <c r="IN6" s="1196"/>
      <c r="IO6" s="1196"/>
      <c r="IP6" s="1196"/>
      <c r="IQ6" s="1196"/>
      <c r="IR6" s="1196"/>
      <c r="IS6" s="1196"/>
      <c r="IT6" s="1196"/>
      <c r="IU6" s="1196"/>
      <c r="IV6" s="1196"/>
      <c r="IW6" s="1196"/>
      <c r="IX6" s="1196"/>
      <c r="IY6" s="1196"/>
      <c r="IZ6" s="1196"/>
      <c r="JA6" s="1196"/>
      <c r="JB6" s="1196"/>
      <c r="JC6" s="1196"/>
      <c r="JD6" s="1196"/>
      <c r="JE6" s="1196"/>
      <c r="JF6" s="1196"/>
      <c r="JG6" s="1196"/>
      <c r="JH6" s="1196"/>
      <c r="JI6" s="1196"/>
      <c r="JJ6" s="1196"/>
      <c r="JK6" s="1196"/>
      <c r="JL6" s="1196"/>
      <c r="JM6" s="1196"/>
      <c r="JN6" s="1196"/>
      <c r="JO6" s="1196"/>
      <c r="JP6" s="1196"/>
      <c r="JQ6" s="1196"/>
      <c r="JR6" s="1196"/>
      <c r="JS6" s="1196"/>
      <c r="JT6" s="1196"/>
      <c r="JU6" s="1196"/>
      <c r="JV6" s="1196"/>
      <c r="JW6" s="1196"/>
      <c r="JX6" s="1196"/>
      <c r="JY6" s="1196"/>
      <c r="JZ6" s="1196"/>
      <c r="KA6" s="1196"/>
      <c r="KB6" s="1196"/>
      <c r="KC6" s="1196"/>
      <c r="KD6" s="1196"/>
      <c r="KE6" s="1196"/>
      <c r="KF6" s="1196"/>
      <c r="KG6" s="1196"/>
      <c r="KH6" s="1196"/>
      <c r="KI6" s="1196"/>
      <c r="KJ6" s="1196"/>
      <c r="KK6" s="1196"/>
      <c r="KL6" s="1196"/>
      <c r="KM6" s="1196"/>
      <c r="KN6" s="1196"/>
      <c r="KO6" s="1196"/>
      <c r="KP6" s="1196"/>
      <c r="KQ6" s="1196"/>
      <c r="KR6" s="1196"/>
      <c r="KS6" s="1196"/>
      <c r="KT6" s="1196"/>
      <c r="KU6" s="1196"/>
      <c r="KV6" s="1196"/>
      <c r="KW6" s="1196"/>
      <c r="KX6" s="1196"/>
      <c r="KY6" s="1196"/>
      <c r="KZ6" s="1196"/>
      <c r="LA6" s="1196"/>
      <c r="LB6" s="1196"/>
      <c r="LC6" s="1196"/>
      <c r="LD6" s="1196"/>
      <c r="LE6" s="1196"/>
      <c r="LF6" s="1196"/>
      <c r="LG6" s="1196"/>
      <c r="LH6" s="1196"/>
      <c r="LI6" s="1196"/>
      <c r="LJ6" s="1196"/>
      <c r="LK6" s="1196"/>
      <c r="LL6" s="1196"/>
      <c r="LM6" s="1196"/>
      <c r="LN6" s="1196"/>
      <c r="LO6" s="1196"/>
      <c r="LP6" s="1196"/>
      <c r="LQ6" s="1196"/>
      <c r="LR6" s="1196"/>
      <c r="LS6" s="1196"/>
      <c r="LT6" s="1196"/>
      <c r="LU6" s="1196"/>
      <c r="LV6" s="1196"/>
      <c r="LW6" s="1196"/>
      <c r="LX6" s="1196"/>
      <c r="LY6" s="1196"/>
      <c r="LZ6" s="1196"/>
      <c r="MA6" s="1196"/>
      <c r="MB6" s="1196"/>
      <c r="MC6" s="1196"/>
      <c r="MD6" s="1196"/>
      <c r="ME6" s="1196"/>
      <c r="MF6" s="1196"/>
      <c r="MG6" s="1196"/>
      <c r="MH6" s="1196"/>
      <c r="MI6" s="1196"/>
      <c r="MJ6" s="1196"/>
      <c r="MK6" s="1196"/>
      <c r="ML6" s="1196"/>
      <c r="MM6" s="1196"/>
      <c r="MN6" s="1196"/>
      <c r="MO6" s="1196"/>
      <c r="MP6" s="1196"/>
      <c r="MQ6" s="1196"/>
      <c r="MR6" s="1196"/>
      <c r="MS6" s="1196"/>
      <c r="MT6" s="1196"/>
      <c r="MU6" s="1196"/>
      <c r="MV6" s="1196"/>
      <c r="MW6" s="1196"/>
      <c r="MX6" s="1196"/>
      <c r="MY6" s="1196"/>
      <c r="MZ6" s="1196"/>
      <c r="NA6" s="1196"/>
      <c r="NB6" s="1196"/>
      <c r="NC6" s="1196"/>
      <c r="ND6" s="1196"/>
      <c r="NE6" s="1196"/>
      <c r="NF6" s="1196"/>
      <c r="NG6" s="1196"/>
      <c r="NH6" s="1196"/>
      <c r="NI6" s="1196"/>
      <c r="NJ6" s="1196"/>
      <c r="NK6" s="1196"/>
      <c r="NL6" s="1196"/>
      <c r="NM6" s="1196"/>
      <c r="NN6" s="1196"/>
      <c r="NO6" s="1196"/>
      <c r="NP6" s="1196"/>
      <c r="NQ6" s="1196"/>
      <c r="NR6" s="1196"/>
      <c r="NS6" s="1196"/>
      <c r="NT6" s="1196"/>
      <c r="NU6" s="1196"/>
      <c r="NV6" s="1196"/>
      <c r="NW6" s="1196"/>
      <c r="NX6" s="1196"/>
      <c r="NY6" s="1196"/>
      <c r="NZ6" s="1196"/>
      <c r="OA6" s="1196"/>
      <c r="OB6" s="1196"/>
      <c r="OC6" s="1196"/>
      <c r="OD6" s="1196"/>
      <c r="OE6" s="1196"/>
      <c r="OF6" s="1196"/>
      <c r="OG6" s="1196"/>
      <c r="OH6" s="1196"/>
      <c r="OI6" s="1196"/>
      <c r="OJ6" s="1196"/>
      <c r="OK6" s="1196"/>
      <c r="OL6" s="1196"/>
      <c r="OM6" s="1196"/>
      <c r="ON6" s="1196"/>
      <c r="OO6" s="1196"/>
      <c r="OP6" s="1196"/>
      <c r="OQ6" s="1196"/>
      <c r="OR6" s="1196"/>
      <c r="OS6" s="1196"/>
      <c r="OT6" s="1196"/>
      <c r="OU6" s="1196"/>
      <c r="OV6" s="1196"/>
      <c r="OW6" s="1196"/>
      <c r="OX6" s="1196"/>
      <c r="OY6" s="1196"/>
      <c r="OZ6" s="1196"/>
      <c r="PA6" s="1196"/>
      <c r="PB6" s="1196"/>
      <c r="PC6" s="1196"/>
      <c r="PD6" s="1196"/>
      <c r="PE6" s="1196"/>
      <c r="PF6" s="1196"/>
      <c r="PG6" s="1196"/>
      <c r="PH6" s="1196"/>
      <c r="PI6" s="1196"/>
      <c r="PJ6" s="1196"/>
      <c r="PK6" s="1196"/>
      <c r="PL6" s="1196"/>
      <c r="PM6" s="1196"/>
      <c r="PN6" s="1196"/>
      <c r="PO6" s="1196"/>
      <c r="PP6" s="1196"/>
      <c r="PQ6" s="1196"/>
      <c r="PR6" s="1196"/>
      <c r="PS6" s="1196"/>
      <c r="PT6" s="1196"/>
      <c r="PU6" s="1196"/>
      <c r="PV6" s="1196"/>
      <c r="PW6" s="1196"/>
      <c r="PX6" s="1196"/>
      <c r="PY6" s="1196"/>
      <c r="PZ6" s="1196"/>
      <c r="QA6" s="1196"/>
      <c r="QB6" s="1196"/>
      <c r="QC6" s="1196"/>
      <c r="QD6" s="1196"/>
      <c r="QE6" s="1196"/>
      <c r="QF6" s="1196"/>
      <c r="QG6" s="1196"/>
      <c r="QH6" s="1196"/>
      <c r="QI6" s="1196"/>
      <c r="QJ6" s="1196"/>
      <c r="QK6" s="1196"/>
      <c r="QL6" s="1196"/>
      <c r="QM6" s="1196"/>
      <c r="QN6" s="1196"/>
      <c r="QO6" s="1196"/>
      <c r="QP6" s="1196"/>
      <c r="QQ6" s="1196"/>
      <c r="QR6" s="1196"/>
      <c r="QS6" s="1196"/>
      <c r="QT6" s="1196"/>
      <c r="QU6" s="1196"/>
      <c r="QV6" s="1196"/>
      <c r="QW6" s="1196"/>
      <c r="QX6" s="1196"/>
      <c r="QY6" s="1196"/>
      <c r="QZ6" s="1196"/>
      <c r="RA6" s="1196"/>
      <c r="RB6" s="1196"/>
      <c r="RC6" s="1196"/>
      <c r="RD6" s="1196"/>
      <c r="RE6" s="1196"/>
      <c r="RF6" s="1196"/>
      <c r="RG6" s="1196"/>
      <c r="RH6" s="1196"/>
      <c r="RI6" s="1196"/>
      <c r="RJ6" s="1196"/>
      <c r="RK6" s="1196"/>
    </row>
    <row r="7" spans="1:479" ht="23.25" customHeight="1" outlineLevel="1">
      <c r="A7" s="1204">
        <v>1</v>
      </c>
      <c r="B7" s="1205" t="s">
        <v>666</v>
      </c>
      <c r="C7" s="1206" t="s">
        <v>458</v>
      </c>
      <c r="D7" s="1207">
        <v>100</v>
      </c>
      <c r="E7" s="1208">
        <v>4000</v>
      </c>
      <c r="F7" s="1209">
        <f>E7*D7</f>
        <v>400000</v>
      </c>
      <c r="G7" s="1856">
        <f>SUM(F7:F10)</f>
        <v>1060000</v>
      </c>
      <c r="H7" s="1859">
        <v>43255</v>
      </c>
    </row>
    <row r="8" spans="1:479" ht="23.25" customHeight="1" outlineLevel="1">
      <c r="A8" s="1204">
        <v>2</v>
      </c>
      <c r="B8" s="1210" t="s">
        <v>975</v>
      </c>
      <c r="C8" s="1211" t="s">
        <v>495</v>
      </c>
      <c r="D8" s="1212">
        <v>2</v>
      </c>
      <c r="E8" s="1213">
        <v>120000</v>
      </c>
      <c r="F8" s="1209">
        <f t="shared" ref="F8:F14" si="0">E8*D8</f>
        <v>240000</v>
      </c>
      <c r="G8" s="1856"/>
      <c r="H8" s="1859"/>
    </row>
    <row r="9" spans="1:479" ht="23.25" customHeight="1" outlineLevel="1">
      <c r="A9" s="1204">
        <v>3</v>
      </c>
      <c r="B9" s="1210" t="s">
        <v>976</v>
      </c>
      <c r="C9" s="1211" t="s">
        <v>470</v>
      </c>
      <c r="D9" s="1212">
        <v>1</v>
      </c>
      <c r="E9" s="1213">
        <v>200000</v>
      </c>
      <c r="F9" s="1209">
        <f t="shared" si="0"/>
        <v>200000</v>
      </c>
      <c r="G9" s="1856"/>
      <c r="H9" s="1859"/>
    </row>
    <row r="10" spans="1:479" ht="23.25" customHeight="1" outlineLevel="1">
      <c r="A10" s="1204">
        <v>4</v>
      </c>
      <c r="B10" s="1214" t="s">
        <v>478</v>
      </c>
      <c r="C10" s="1215" t="s">
        <v>467</v>
      </c>
      <c r="D10" s="1216">
        <v>1</v>
      </c>
      <c r="E10" s="1217">
        <v>220000</v>
      </c>
      <c r="F10" s="1218">
        <f t="shared" si="0"/>
        <v>220000</v>
      </c>
      <c r="G10" s="1857"/>
      <c r="H10" s="1860"/>
    </row>
    <row r="11" spans="1:479" ht="23.25" customHeight="1" outlineLevel="1">
      <c r="A11" s="1204">
        <v>5</v>
      </c>
      <c r="B11" s="1219" t="s">
        <v>977</v>
      </c>
      <c r="C11" s="1220" t="s">
        <v>467</v>
      </c>
      <c r="D11" s="1221">
        <v>1</v>
      </c>
      <c r="E11" s="1222">
        <v>230000</v>
      </c>
      <c r="F11" s="1223">
        <f t="shared" si="0"/>
        <v>230000</v>
      </c>
      <c r="G11" s="1855">
        <f>SUM(F11:F14)</f>
        <v>3510000</v>
      </c>
      <c r="H11" s="1858">
        <v>43256</v>
      </c>
    </row>
    <row r="12" spans="1:479" ht="23.25" customHeight="1" outlineLevel="1">
      <c r="A12" s="1204">
        <v>6</v>
      </c>
      <c r="B12" s="1224" t="s">
        <v>746</v>
      </c>
      <c r="C12" s="1225" t="s">
        <v>737</v>
      </c>
      <c r="D12" s="1226">
        <v>2</v>
      </c>
      <c r="E12" s="1227">
        <v>40000</v>
      </c>
      <c r="F12" s="1228">
        <f t="shared" si="0"/>
        <v>80000</v>
      </c>
      <c r="G12" s="1856"/>
      <c r="H12" s="1859"/>
    </row>
    <row r="13" spans="1:479" ht="23.25" customHeight="1" outlineLevel="1">
      <c r="A13" s="1204">
        <v>7</v>
      </c>
      <c r="B13" s="1224" t="s">
        <v>978</v>
      </c>
      <c r="C13" s="1225" t="s">
        <v>467</v>
      </c>
      <c r="D13" s="1226">
        <v>2</v>
      </c>
      <c r="E13" s="1227">
        <v>1000000</v>
      </c>
      <c r="F13" s="1228">
        <f t="shared" si="0"/>
        <v>2000000</v>
      </c>
      <c r="G13" s="1856"/>
      <c r="H13" s="1859"/>
    </row>
    <row r="14" spans="1:479" ht="23.25" customHeight="1" outlineLevel="1">
      <c r="A14" s="1204">
        <v>8</v>
      </c>
      <c r="B14" s="1229" t="s">
        <v>517</v>
      </c>
      <c r="C14" s="1230" t="s">
        <v>477</v>
      </c>
      <c r="D14" s="1216">
        <v>2</v>
      </c>
      <c r="E14" s="1230">
        <v>600000</v>
      </c>
      <c r="F14" s="1218">
        <f t="shared" si="0"/>
        <v>1200000</v>
      </c>
      <c r="G14" s="1857"/>
      <c r="H14" s="1860"/>
    </row>
    <row r="15" spans="1:479" ht="23.25" customHeight="1" outlineLevel="1">
      <c r="A15" s="1204">
        <v>9</v>
      </c>
      <c r="B15" s="1231" t="s">
        <v>979</v>
      </c>
      <c r="C15" s="1232" t="s">
        <v>458</v>
      </c>
      <c r="D15" s="1233">
        <v>5</v>
      </c>
      <c r="E15" s="1232"/>
      <c r="F15" s="1234"/>
      <c r="G15" s="1235"/>
      <c r="H15" s="1236">
        <v>43257</v>
      </c>
    </row>
    <row r="16" spans="1:479" s="1243" customFormat="1" ht="23.25" customHeight="1" outlineLevel="1">
      <c r="A16" s="1204"/>
      <c r="B16" s="1237"/>
      <c r="C16" s="1238"/>
      <c r="D16" s="1207"/>
      <c r="E16" s="1238"/>
      <c r="F16" s="1209"/>
      <c r="G16" s="1239"/>
      <c r="H16" s="1240"/>
      <c r="I16" s="1241"/>
      <c r="J16" s="1241"/>
      <c r="K16" s="1242"/>
      <c r="L16" s="1241"/>
      <c r="M16" s="1241"/>
      <c r="N16" s="1241"/>
      <c r="O16" s="1241"/>
      <c r="P16" s="1241"/>
      <c r="Q16" s="1241"/>
      <c r="R16" s="1241"/>
      <c r="S16" s="1241"/>
      <c r="T16" s="1241"/>
      <c r="U16" s="1241"/>
      <c r="V16" s="1241"/>
      <c r="W16" s="1241"/>
      <c r="X16" s="1241"/>
      <c r="Y16" s="1241"/>
      <c r="Z16" s="1241"/>
      <c r="AA16" s="1241"/>
      <c r="AB16" s="1241"/>
      <c r="AC16" s="1241"/>
      <c r="AD16" s="1241"/>
      <c r="AE16" s="1241"/>
      <c r="AF16" s="1241"/>
      <c r="AG16" s="1241"/>
      <c r="AH16" s="1241"/>
      <c r="AI16" s="1241"/>
      <c r="AJ16" s="1241"/>
      <c r="AK16" s="1241"/>
      <c r="AL16" s="1241"/>
      <c r="AM16" s="1241"/>
      <c r="AN16" s="1241"/>
      <c r="AO16" s="1241"/>
      <c r="AP16" s="1241"/>
      <c r="AQ16" s="1241"/>
      <c r="AR16" s="1241"/>
      <c r="AS16" s="1241"/>
      <c r="AT16" s="1241"/>
      <c r="AU16" s="1241"/>
      <c r="AV16" s="1241"/>
      <c r="AW16" s="1241"/>
      <c r="AX16" s="1241"/>
      <c r="AY16" s="1241"/>
      <c r="AZ16" s="1241"/>
      <c r="BA16" s="1241"/>
      <c r="BB16" s="1241"/>
      <c r="BC16" s="1241"/>
      <c r="BD16" s="1241"/>
      <c r="BE16" s="1241"/>
      <c r="BF16" s="1241"/>
      <c r="BG16" s="1241"/>
      <c r="BH16" s="1241"/>
      <c r="BI16" s="1241"/>
      <c r="BJ16" s="1241"/>
      <c r="BK16" s="1241"/>
      <c r="BL16" s="1241"/>
      <c r="BM16" s="1241"/>
      <c r="BN16" s="1241"/>
      <c r="BO16" s="1241"/>
      <c r="BP16" s="1241"/>
      <c r="BQ16" s="1241"/>
      <c r="BR16" s="1241"/>
      <c r="BS16" s="1241"/>
      <c r="BT16" s="1241"/>
      <c r="BU16" s="1241"/>
      <c r="BV16" s="1241"/>
      <c r="BW16" s="1241"/>
      <c r="BX16" s="1241"/>
      <c r="BY16" s="1241"/>
      <c r="BZ16" s="1241"/>
      <c r="CA16" s="1241"/>
      <c r="CB16" s="1241"/>
      <c r="CC16" s="1241"/>
      <c r="CD16" s="1241"/>
      <c r="CE16" s="1241"/>
      <c r="CF16" s="1241"/>
      <c r="CG16" s="1241"/>
      <c r="CH16" s="1241"/>
      <c r="CI16" s="1241"/>
      <c r="CJ16" s="1241"/>
      <c r="CK16" s="1241"/>
      <c r="CL16" s="1241"/>
      <c r="CM16" s="1241"/>
      <c r="CN16" s="1241"/>
      <c r="CO16" s="1241"/>
      <c r="CP16" s="1241"/>
      <c r="CQ16" s="1241"/>
      <c r="CR16" s="1241"/>
      <c r="CS16" s="1241"/>
      <c r="CT16" s="1241"/>
      <c r="CU16" s="1241"/>
      <c r="CV16" s="1241"/>
      <c r="CW16" s="1241"/>
      <c r="CX16" s="1241"/>
      <c r="CY16" s="1241"/>
      <c r="CZ16" s="1241"/>
      <c r="DA16" s="1241"/>
      <c r="DB16" s="1241"/>
      <c r="DC16" s="1241"/>
      <c r="DD16" s="1241"/>
      <c r="DE16" s="1241"/>
      <c r="DF16" s="1241"/>
      <c r="DG16" s="1241"/>
      <c r="DH16" s="1241"/>
      <c r="DI16" s="1241"/>
      <c r="DJ16" s="1241"/>
      <c r="DK16" s="1241"/>
      <c r="DL16" s="1241"/>
      <c r="DM16" s="1241"/>
      <c r="DN16" s="1241"/>
      <c r="DO16" s="1241"/>
      <c r="DP16" s="1241"/>
      <c r="DQ16" s="1241"/>
      <c r="DR16" s="1241"/>
      <c r="DS16" s="1241"/>
      <c r="DT16" s="1241"/>
      <c r="DU16" s="1241"/>
      <c r="DV16" s="1241"/>
      <c r="DW16" s="1241"/>
      <c r="DX16" s="1241"/>
      <c r="DY16" s="1241"/>
      <c r="DZ16" s="1241"/>
      <c r="EA16" s="1241"/>
      <c r="EB16" s="1241"/>
      <c r="EC16" s="1241"/>
      <c r="ED16" s="1241"/>
      <c r="EE16" s="1241"/>
      <c r="EF16" s="1241"/>
      <c r="EG16" s="1241"/>
      <c r="EH16" s="1241"/>
      <c r="EI16" s="1241"/>
      <c r="EJ16" s="1241"/>
      <c r="EK16" s="1241"/>
      <c r="EL16" s="1241"/>
      <c r="EM16" s="1241"/>
      <c r="EN16" s="1241"/>
      <c r="EO16" s="1241"/>
      <c r="EP16" s="1241"/>
      <c r="EQ16" s="1241"/>
      <c r="ER16" s="1241"/>
      <c r="ES16" s="1241"/>
      <c r="ET16" s="1241"/>
      <c r="EU16" s="1241"/>
      <c r="EV16" s="1241"/>
      <c r="EW16" s="1241"/>
      <c r="EX16" s="1241"/>
      <c r="EY16" s="1241"/>
      <c r="EZ16" s="1241"/>
      <c r="FA16" s="1241"/>
      <c r="FB16" s="1241"/>
      <c r="FC16" s="1241"/>
      <c r="FD16" s="1241"/>
      <c r="FE16" s="1241"/>
      <c r="FF16" s="1241"/>
      <c r="FG16" s="1241"/>
      <c r="FH16" s="1241"/>
      <c r="FI16" s="1241"/>
      <c r="FJ16" s="1241"/>
      <c r="FK16" s="1241"/>
      <c r="FL16" s="1241"/>
      <c r="FM16" s="1241"/>
      <c r="FN16" s="1241"/>
      <c r="FO16" s="1241"/>
      <c r="FP16" s="1241"/>
      <c r="FQ16" s="1241"/>
      <c r="FR16" s="1241"/>
      <c r="FS16" s="1241"/>
      <c r="FT16" s="1241"/>
      <c r="FU16" s="1241"/>
      <c r="FV16" s="1241"/>
      <c r="FW16" s="1241"/>
      <c r="FX16" s="1241"/>
      <c r="FY16" s="1241"/>
      <c r="FZ16" s="1241"/>
      <c r="GA16" s="1241"/>
      <c r="GB16" s="1241"/>
      <c r="GC16" s="1241"/>
      <c r="GD16" s="1241"/>
      <c r="GE16" s="1241"/>
      <c r="GF16" s="1241"/>
      <c r="GG16" s="1241"/>
      <c r="GH16" s="1241"/>
      <c r="GI16" s="1241"/>
      <c r="GJ16" s="1241"/>
      <c r="GK16" s="1241"/>
      <c r="GL16" s="1241"/>
      <c r="GM16" s="1241"/>
      <c r="GN16" s="1241"/>
      <c r="GO16" s="1241"/>
      <c r="GP16" s="1241"/>
      <c r="GQ16" s="1241"/>
      <c r="GR16" s="1241"/>
      <c r="GS16" s="1241"/>
      <c r="GT16" s="1241"/>
      <c r="GU16" s="1241"/>
      <c r="GV16" s="1241"/>
      <c r="GW16" s="1241"/>
      <c r="GX16" s="1241"/>
      <c r="GY16" s="1241"/>
      <c r="GZ16" s="1241"/>
      <c r="HA16" s="1241"/>
      <c r="HB16" s="1241"/>
      <c r="HC16" s="1241"/>
      <c r="HD16" s="1241"/>
      <c r="HE16" s="1241"/>
      <c r="HF16" s="1241"/>
      <c r="HG16" s="1241"/>
      <c r="HH16" s="1241"/>
      <c r="HI16" s="1241"/>
      <c r="HJ16" s="1241"/>
      <c r="HK16" s="1241"/>
      <c r="HL16" s="1241"/>
      <c r="HM16" s="1241"/>
      <c r="HN16" s="1241"/>
      <c r="HO16" s="1241"/>
      <c r="HP16" s="1241"/>
      <c r="HQ16" s="1241"/>
      <c r="HR16" s="1241"/>
      <c r="HS16" s="1241"/>
      <c r="HT16" s="1241"/>
      <c r="HU16" s="1241"/>
      <c r="HV16" s="1241"/>
      <c r="HW16" s="1241"/>
      <c r="HX16" s="1241"/>
      <c r="HY16" s="1241"/>
      <c r="HZ16" s="1241"/>
      <c r="IA16" s="1241"/>
      <c r="IB16" s="1241"/>
      <c r="IC16" s="1241"/>
      <c r="ID16" s="1241"/>
      <c r="IE16" s="1241"/>
      <c r="IF16" s="1241"/>
      <c r="IG16" s="1241"/>
      <c r="IH16" s="1241"/>
      <c r="II16" s="1241"/>
      <c r="IJ16" s="1241"/>
      <c r="IK16" s="1241"/>
      <c r="IL16" s="1241"/>
      <c r="IM16" s="1241"/>
      <c r="IN16" s="1241"/>
      <c r="IO16" s="1241"/>
      <c r="IP16" s="1241"/>
      <c r="IQ16" s="1241"/>
      <c r="IR16" s="1241"/>
      <c r="IS16" s="1241"/>
      <c r="IT16" s="1241"/>
      <c r="IU16" s="1241"/>
      <c r="IV16" s="1241"/>
      <c r="IW16" s="1241"/>
      <c r="IX16" s="1241"/>
      <c r="IY16" s="1241"/>
      <c r="IZ16" s="1241"/>
      <c r="JA16" s="1241"/>
      <c r="JB16" s="1241"/>
      <c r="JC16" s="1241"/>
      <c r="JD16" s="1241"/>
      <c r="JE16" s="1241"/>
      <c r="JF16" s="1241"/>
      <c r="JG16" s="1241"/>
      <c r="JH16" s="1241"/>
      <c r="JI16" s="1241"/>
      <c r="JJ16" s="1241"/>
      <c r="JK16" s="1241"/>
      <c r="JL16" s="1241"/>
      <c r="JM16" s="1241"/>
      <c r="JN16" s="1241"/>
      <c r="JO16" s="1241"/>
      <c r="JP16" s="1241"/>
      <c r="JQ16" s="1241"/>
      <c r="JR16" s="1241"/>
      <c r="JS16" s="1241"/>
      <c r="JT16" s="1241"/>
      <c r="JU16" s="1241"/>
      <c r="JV16" s="1241"/>
      <c r="JW16" s="1241"/>
      <c r="JX16" s="1241"/>
      <c r="JY16" s="1241"/>
      <c r="JZ16" s="1241"/>
      <c r="KA16" s="1241"/>
      <c r="KB16" s="1241"/>
      <c r="KC16" s="1241"/>
      <c r="KD16" s="1241"/>
      <c r="KE16" s="1241"/>
      <c r="KF16" s="1241"/>
      <c r="KG16" s="1241"/>
      <c r="KH16" s="1241"/>
      <c r="KI16" s="1241"/>
      <c r="KJ16" s="1241"/>
      <c r="KK16" s="1241"/>
      <c r="KL16" s="1241"/>
      <c r="KM16" s="1241"/>
      <c r="KN16" s="1241"/>
      <c r="KO16" s="1241"/>
      <c r="KP16" s="1241"/>
      <c r="KQ16" s="1241"/>
      <c r="KR16" s="1241"/>
      <c r="KS16" s="1241"/>
      <c r="KT16" s="1241"/>
      <c r="KU16" s="1241"/>
      <c r="KV16" s="1241"/>
      <c r="KW16" s="1241"/>
      <c r="KX16" s="1241"/>
      <c r="KY16" s="1241"/>
      <c r="KZ16" s="1241"/>
      <c r="LA16" s="1241"/>
      <c r="LB16" s="1241"/>
      <c r="LC16" s="1241"/>
      <c r="LD16" s="1241"/>
      <c r="LE16" s="1241"/>
      <c r="LF16" s="1241"/>
      <c r="LG16" s="1241"/>
      <c r="LH16" s="1241"/>
      <c r="LI16" s="1241"/>
      <c r="LJ16" s="1241"/>
      <c r="LK16" s="1241"/>
      <c r="LL16" s="1241"/>
      <c r="LM16" s="1241"/>
      <c r="LN16" s="1241"/>
      <c r="LO16" s="1241"/>
      <c r="LP16" s="1241"/>
      <c r="LQ16" s="1241"/>
      <c r="LR16" s="1241"/>
      <c r="LS16" s="1241"/>
      <c r="LT16" s="1241"/>
      <c r="LU16" s="1241"/>
      <c r="LV16" s="1241"/>
      <c r="LW16" s="1241"/>
      <c r="LX16" s="1241"/>
      <c r="LY16" s="1241"/>
      <c r="LZ16" s="1241"/>
      <c r="MA16" s="1241"/>
      <c r="MB16" s="1241"/>
      <c r="MC16" s="1241"/>
      <c r="MD16" s="1241"/>
      <c r="ME16" s="1241"/>
      <c r="MF16" s="1241"/>
      <c r="MG16" s="1241"/>
      <c r="MH16" s="1241"/>
      <c r="MI16" s="1241"/>
      <c r="MJ16" s="1241"/>
      <c r="MK16" s="1241"/>
      <c r="ML16" s="1241"/>
      <c r="MM16" s="1241"/>
      <c r="MN16" s="1241"/>
      <c r="MO16" s="1241"/>
      <c r="MP16" s="1241"/>
      <c r="MQ16" s="1241"/>
      <c r="MR16" s="1241"/>
      <c r="MS16" s="1241"/>
      <c r="MT16" s="1241"/>
      <c r="MU16" s="1241"/>
      <c r="MV16" s="1241"/>
      <c r="MW16" s="1241"/>
      <c r="MX16" s="1241"/>
      <c r="MY16" s="1241"/>
      <c r="MZ16" s="1241"/>
      <c r="NA16" s="1241"/>
      <c r="NB16" s="1241"/>
      <c r="NC16" s="1241"/>
      <c r="ND16" s="1241"/>
      <c r="NE16" s="1241"/>
      <c r="NF16" s="1241"/>
      <c r="NG16" s="1241"/>
      <c r="NH16" s="1241"/>
      <c r="NI16" s="1241"/>
      <c r="NJ16" s="1241"/>
      <c r="NK16" s="1241"/>
      <c r="NL16" s="1241"/>
      <c r="NM16" s="1241"/>
      <c r="NN16" s="1241"/>
      <c r="NO16" s="1241"/>
      <c r="NP16" s="1241"/>
      <c r="NQ16" s="1241"/>
      <c r="NR16" s="1241"/>
      <c r="NS16" s="1241"/>
      <c r="NT16" s="1241"/>
      <c r="NU16" s="1241"/>
      <c r="NV16" s="1241"/>
      <c r="NW16" s="1241"/>
      <c r="NX16" s="1241"/>
      <c r="NY16" s="1241"/>
      <c r="NZ16" s="1241"/>
      <c r="OA16" s="1241"/>
      <c r="OB16" s="1241"/>
      <c r="OC16" s="1241"/>
      <c r="OD16" s="1241"/>
      <c r="OE16" s="1241"/>
      <c r="OF16" s="1241"/>
      <c r="OG16" s="1241"/>
      <c r="OH16" s="1241"/>
      <c r="OI16" s="1241"/>
      <c r="OJ16" s="1241"/>
      <c r="OK16" s="1241"/>
      <c r="OL16" s="1241"/>
      <c r="OM16" s="1241"/>
      <c r="ON16" s="1241"/>
      <c r="OO16" s="1241"/>
      <c r="OP16" s="1241"/>
      <c r="OQ16" s="1241"/>
      <c r="OR16" s="1241"/>
      <c r="OS16" s="1241"/>
      <c r="OT16" s="1241"/>
      <c r="OU16" s="1241"/>
      <c r="OV16" s="1241"/>
      <c r="OW16" s="1241"/>
      <c r="OX16" s="1241"/>
      <c r="OY16" s="1241"/>
      <c r="OZ16" s="1241"/>
      <c r="PA16" s="1241"/>
      <c r="PB16" s="1241"/>
      <c r="PC16" s="1241"/>
      <c r="PD16" s="1241"/>
      <c r="PE16" s="1241"/>
      <c r="PF16" s="1241"/>
      <c r="PG16" s="1241"/>
      <c r="PH16" s="1241"/>
      <c r="PI16" s="1241"/>
      <c r="PJ16" s="1241"/>
      <c r="PK16" s="1241"/>
      <c r="PL16" s="1241"/>
      <c r="PM16" s="1241"/>
      <c r="PN16" s="1241"/>
      <c r="PO16" s="1241"/>
      <c r="PP16" s="1241"/>
      <c r="PQ16" s="1241"/>
      <c r="PR16" s="1241"/>
      <c r="PS16" s="1241"/>
      <c r="PT16" s="1241"/>
      <c r="PU16" s="1241"/>
      <c r="PV16" s="1241"/>
      <c r="PW16" s="1241"/>
      <c r="PX16" s="1241"/>
      <c r="PY16" s="1241"/>
      <c r="PZ16" s="1241"/>
      <c r="QA16" s="1241"/>
      <c r="QB16" s="1241"/>
      <c r="QC16" s="1241"/>
      <c r="QD16" s="1241"/>
      <c r="QE16" s="1241"/>
      <c r="QF16" s="1241"/>
      <c r="QG16" s="1241"/>
      <c r="QH16" s="1241"/>
      <c r="QI16" s="1241"/>
      <c r="QJ16" s="1241"/>
      <c r="QK16" s="1241"/>
      <c r="QL16" s="1241"/>
      <c r="QM16" s="1241"/>
      <c r="QN16" s="1241"/>
      <c r="QO16" s="1241"/>
      <c r="QP16" s="1241"/>
      <c r="QQ16" s="1241"/>
      <c r="QR16" s="1241"/>
      <c r="QS16" s="1241"/>
      <c r="QT16" s="1241"/>
      <c r="QU16" s="1241"/>
      <c r="QV16" s="1241"/>
      <c r="QW16" s="1241"/>
      <c r="QX16" s="1241"/>
      <c r="QY16" s="1241"/>
      <c r="QZ16" s="1241"/>
      <c r="RA16" s="1241"/>
      <c r="RB16" s="1241"/>
      <c r="RC16" s="1241"/>
      <c r="RD16" s="1241"/>
      <c r="RE16" s="1241"/>
      <c r="RF16" s="1241"/>
      <c r="RG16" s="1241"/>
      <c r="RH16" s="1241"/>
      <c r="RI16" s="1241"/>
      <c r="RJ16" s="1241"/>
      <c r="RK16" s="1241"/>
    </row>
    <row r="17" spans="1:479" s="1243" customFormat="1" ht="23.25" customHeight="1" outlineLevel="1" thickBot="1">
      <c r="A17" s="1244"/>
      <c r="B17" s="1245"/>
      <c r="C17" s="1246"/>
      <c r="D17" s="1247"/>
      <c r="E17" s="1246"/>
      <c r="F17" s="1248"/>
      <c r="G17" s="1249"/>
      <c r="H17" s="1250"/>
      <c r="I17" s="1241"/>
      <c r="J17" s="1241"/>
      <c r="K17" s="1242"/>
      <c r="L17" s="1241"/>
      <c r="M17" s="1241"/>
      <c r="N17" s="1241"/>
      <c r="O17" s="1241"/>
      <c r="P17" s="1241"/>
      <c r="Q17" s="1241"/>
      <c r="R17" s="1241"/>
      <c r="S17" s="1241"/>
      <c r="T17" s="1241"/>
      <c r="U17" s="1241"/>
      <c r="V17" s="1241"/>
      <c r="W17" s="1241"/>
      <c r="X17" s="1241"/>
      <c r="Y17" s="1241"/>
      <c r="Z17" s="1241"/>
      <c r="AA17" s="1241"/>
      <c r="AB17" s="1241"/>
      <c r="AC17" s="1241"/>
      <c r="AD17" s="1241"/>
      <c r="AE17" s="1241"/>
      <c r="AF17" s="1241"/>
      <c r="AG17" s="1241"/>
      <c r="AH17" s="1241"/>
      <c r="AI17" s="1241"/>
      <c r="AJ17" s="1241"/>
      <c r="AK17" s="1241"/>
      <c r="AL17" s="1241"/>
      <c r="AM17" s="1241"/>
      <c r="AN17" s="1241"/>
      <c r="AO17" s="1241"/>
      <c r="AP17" s="1241"/>
      <c r="AQ17" s="1241"/>
      <c r="AR17" s="1241"/>
      <c r="AS17" s="1241"/>
      <c r="AT17" s="1241"/>
      <c r="AU17" s="1241"/>
      <c r="AV17" s="1241"/>
      <c r="AW17" s="1241"/>
      <c r="AX17" s="1241"/>
      <c r="AY17" s="1241"/>
      <c r="AZ17" s="1241"/>
      <c r="BA17" s="1241"/>
      <c r="BB17" s="1241"/>
      <c r="BC17" s="1241"/>
      <c r="BD17" s="1241"/>
      <c r="BE17" s="1241"/>
      <c r="BF17" s="1241"/>
      <c r="BG17" s="1241"/>
      <c r="BH17" s="1241"/>
      <c r="BI17" s="1241"/>
      <c r="BJ17" s="1241"/>
      <c r="BK17" s="1241"/>
      <c r="BL17" s="1241"/>
      <c r="BM17" s="1241"/>
      <c r="BN17" s="1241"/>
      <c r="BO17" s="1241"/>
      <c r="BP17" s="1241"/>
      <c r="BQ17" s="1241"/>
      <c r="BR17" s="1241"/>
      <c r="BS17" s="1241"/>
      <c r="BT17" s="1241"/>
      <c r="BU17" s="1241"/>
      <c r="BV17" s="1241"/>
      <c r="BW17" s="1241"/>
      <c r="BX17" s="1241"/>
      <c r="BY17" s="1241"/>
      <c r="BZ17" s="1241"/>
      <c r="CA17" s="1241"/>
      <c r="CB17" s="1241"/>
      <c r="CC17" s="1241"/>
      <c r="CD17" s="1241"/>
      <c r="CE17" s="1241"/>
      <c r="CF17" s="1241"/>
      <c r="CG17" s="1241"/>
      <c r="CH17" s="1241"/>
      <c r="CI17" s="1241"/>
      <c r="CJ17" s="1241"/>
      <c r="CK17" s="1241"/>
      <c r="CL17" s="1241"/>
      <c r="CM17" s="1241"/>
      <c r="CN17" s="1241"/>
      <c r="CO17" s="1241"/>
      <c r="CP17" s="1241"/>
      <c r="CQ17" s="1241"/>
      <c r="CR17" s="1241"/>
      <c r="CS17" s="1241"/>
      <c r="CT17" s="1241"/>
      <c r="CU17" s="1241"/>
      <c r="CV17" s="1241"/>
      <c r="CW17" s="1241"/>
      <c r="CX17" s="1241"/>
      <c r="CY17" s="1241"/>
      <c r="CZ17" s="1241"/>
      <c r="DA17" s="1241"/>
      <c r="DB17" s="1241"/>
      <c r="DC17" s="1241"/>
      <c r="DD17" s="1241"/>
      <c r="DE17" s="1241"/>
      <c r="DF17" s="1241"/>
      <c r="DG17" s="1241"/>
      <c r="DH17" s="1241"/>
      <c r="DI17" s="1241"/>
      <c r="DJ17" s="1241"/>
      <c r="DK17" s="1241"/>
      <c r="DL17" s="1241"/>
      <c r="DM17" s="1241"/>
      <c r="DN17" s="1241"/>
      <c r="DO17" s="1241"/>
      <c r="DP17" s="1241"/>
      <c r="DQ17" s="1241"/>
      <c r="DR17" s="1241"/>
      <c r="DS17" s="1241"/>
      <c r="DT17" s="1241"/>
      <c r="DU17" s="1241"/>
      <c r="DV17" s="1241"/>
      <c r="DW17" s="1241"/>
      <c r="DX17" s="1241"/>
      <c r="DY17" s="1241"/>
      <c r="DZ17" s="1241"/>
      <c r="EA17" s="1241"/>
      <c r="EB17" s="1241"/>
      <c r="EC17" s="1241"/>
      <c r="ED17" s="1241"/>
      <c r="EE17" s="1241"/>
      <c r="EF17" s="1241"/>
      <c r="EG17" s="1241"/>
      <c r="EH17" s="1241"/>
      <c r="EI17" s="1241"/>
      <c r="EJ17" s="1241"/>
      <c r="EK17" s="1241"/>
      <c r="EL17" s="1241"/>
      <c r="EM17" s="1241"/>
      <c r="EN17" s="1241"/>
      <c r="EO17" s="1241"/>
      <c r="EP17" s="1241"/>
      <c r="EQ17" s="1241"/>
      <c r="ER17" s="1241"/>
      <c r="ES17" s="1241"/>
      <c r="ET17" s="1241"/>
      <c r="EU17" s="1241"/>
      <c r="EV17" s="1241"/>
      <c r="EW17" s="1241"/>
      <c r="EX17" s="1241"/>
      <c r="EY17" s="1241"/>
      <c r="EZ17" s="1241"/>
      <c r="FA17" s="1241"/>
      <c r="FB17" s="1241"/>
      <c r="FC17" s="1241"/>
      <c r="FD17" s="1241"/>
      <c r="FE17" s="1241"/>
      <c r="FF17" s="1241"/>
      <c r="FG17" s="1241"/>
      <c r="FH17" s="1241"/>
      <c r="FI17" s="1241"/>
      <c r="FJ17" s="1241"/>
      <c r="FK17" s="1241"/>
      <c r="FL17" s="1241"/>
      <c r="FM17" s="1241"/>
      <c r="FN17" s="1241"/>
      <c r="FO17" s="1241"/>
      <c r="FP17" s="1241"/>
      <c r="FQ17" s="1241"/>
      <c r="FR17" s="1241"/>
      <c r="FS17" s="1241"/>
      <c r="FT17" s="1241"/>
      <c r="FU17" s="1241"/>
      <c r="FV17" s="1241"/>
      <c r="FW17" s="1241"/>
      <c r="FX17" s="1241"/>
      <c r="FY17" s="1241"/>
      <c r="FZ17" s="1241"/>
      <c r="GA17" s="1241"/>
      <c r="GB17" s="1241"/>
      <c r="GC17" s="1241"/>
      <c r="GD17" s="1241"/>
      <c r="GE17" s="1241"/>
      <c r="GF17" s="1241"/>
      <c r="GG17" s="1241"/>
      <c r="GH17" s="1241"/>
      <c r="GI17" s="1241"/>
      <c r="GJ17" s="1241"/>
      <c r="GK17" s="1241"/>
      <c r="GL17" s="1241"/>
      <c r="GM17" s="1241"/>
      <c r="GN17" s="1241"/>
      <c r="GO17" s="1241"/>
      <c r="GP17" s="1241"/>
      <c r="GQ17" s="1241"/>
      <c r="GR17" s="1241"/>
      <c r="GS17" s="1241"/>
      <c r="GT17" s="1241"/>
      <c r="GU17" s="1241"/>
      <c r="GV17" s="1241"/>
      <c r="GW17" s="1241"/>
      <c r="GX17" s="1241"/>
      <c r="GY17" s="1241"/>
      <c r="GZ17" s="1241"/>
      <c r="HA17" s="1241"/>
      <c r="HB17" s="1241"/>
      <c r="HC17" s="1241"/>
      <c r="HD17" s="1241"/>
      <c r="HE17" s="1241"/>
      <c r="HF17" s="1241"/>
      <c r="HG17" s="1241"/>
      <c r="HH17" s="1241"/>
      <c r="HI17" s="1241"/>
      <c r="HJ17" s="1241"/>
      <c r="HK17" s="1241"/>
      <c r="HL17" s="1241"/>
      <c r="HM17" s="1241"/>
      <c r="HN17" s="1241"/>
      <c r="HO17" s="1241"/>
      <c r="HP17" s="1241"/>
      <c r="HQ17" s="1241"/>
      <c r="HR17" s="1241"/>
      <c r="HS17" s="1241"/>
      <c r="HT17" s="1241"/>
      <c r="HU17" s="1241"/>
      <c r="HV17" s="1241"/>
      <c r="HW17" s="1241"/>
      <c r="HX17" s="1241"/>
      <c r="HY17" s="1241"/>
      <c r="HZ17" s="1241"/>
      <c r="IA17" s="1241"/>
      <c r="IB17" s="1241"/>
      <c r="IC17" s="1241"/>
      <c r="ID17" s="1241"/>
      <c r="IE17" s="1241"/>
      <c r="IF17" s="1241"/>
      <c r="IG17" s="1241"/>
      <c r="IH17" s="1241"/>
      <c r="II17" s="1241"/>
      <c r="IJ17" s="1241"/>
      <c r="IK17" s="1241"/>
      <c r="IL17" s="1241"/>
      <c r="IM17" s="1241"/>
      <c r="IN17" s="1241"/>
      <c r="IO17" s="1241"/>
      <c r="IP17" s="1241"/>
      <c r="IQ17" s="1241"/>
      <c r="IR17" s="1241"/>
      <c r="IS17" s="1241"/>
      <c r="IT17" s="1241"/>
      <c r="IU17" s="1241"/>
      <c r="IV17" s="1241"/>
      <c r="IW17" s="1241"/>
      <c r="IX17" s="1241"/>
      <c r="IY17" s="1241"/>
      <c r="IZ17" s="1241"/>
      <c r="JA17" s="1241"/>
      <c r="JB17" s="1241"/>
      <c r="JC17" s="1241"/>
      <c r="JD17" s="1241"/>
      <c r="JE17" s="1241"/>
      <c r="JF17" s="1241"/>
      <c r="JG17" s="1241"/>
      <c r="JH17" s="1241"/>
      <c r="JI17" s="1241"/>
      <c r="JJ17" s="1241"/>
      <c r="JK17" s="1241"/>
      <c r="JL17" s="1241"/>
      <c r="JM17" s="1241"/>
      <c r="JN17" s="1241"/>
      <c r="JO17" s="1241"/>
      <c r="JP17" s="1241"/>
      <c r="JQ17" s="1241"/>
      <c r="JR17" s="1241"/>
      <c r="JS17" s="1241"/>
      <c r="JT17" s="1241"/>
      <c r="JU17" s="1241"/>
      <c r="JV17" s="1241"/>
      <c r="JW17" s="1241"/>
      <c r="JX17" s="1241"/>
      <c r="JY17" s="1241"/>
      <c r="JZ17" s="1241"/>
      <c r="KA17" s="1241"/>
      <c r="KB17" s="1241"/>
      <c r="KC17" s="1241"/>
      <c r="KD17" s="1241"/>
      <c r="KE17" s="1241"/>
      <c r="KF17" s="1241"/>
      <c r="KG17" s="1241"/>
      <c r="KH17" s="1241"/>
      <c r="KI17" s="1241"/>
      <c r="KJ17" s="1241"/>
      <c r="KK17" s="1241"/>
      <c r="KL17" s="1241"/>
      <c r="KM17" s="1241"/>
      <c r="KN17" s="1241"/>
      <c r="KO17" s="1241"/>
      <c r="KP17" s="1241"/>
      <c r="KQ17" s="1241"/>
      <c r="KR17" s="1241"/>
      <c r="KS17" s="1241"/>
      <c r="KT17" s="1241"/>
      <c r="KU17" s="1241"/>
      <c r="KV17" s="1241"/>
      <c r="KW17" s="1241"/>
      <c r="KX17" s="1241"/>
      <c r="KY17" s="1241"/>
      <c r="KZ17" s="1241"/>
      <c r="LA17" s="1241"/>
      <c r="LB17" s="1241"/>
      <c r="LC17" s="1241"/>
      <c r="LD17" s="1241"/>
      <c r="LE17" s="1241"/>
      <c r="LF17" s="1241"/>
      <c r="LG17" s="1241"/>
      <c r="LH17" s="1241"/>
      <c r="LI17" s="1241"/>
      <c r="LJ17" s="1241"/>
      <c r="LK17" s="1241"/>
      <c r="LL17" s="1241"/>
      <c r="LM17" s="1241"/>
      <c r="LN17" s="1241"/>
      <c r="LO17" s="1241"/>
      <c r="LP17" s="1241"/>
      <c r="LQ17" s="1241"/>
      <c r="LR17" s="1241"/>
      <c r="LS17" s="1241"/>
      <c r="LT17" s="1241"/>
      <c r="LU17" s="1241"/>
      <c r="LV17" s="1241"/>
      <c r="LW17" s="1241"/>
      <c r="LX17" s="1241"/>
      <c r="LY17" s="1241"/>
      <c r="LZ17" s="1241"/>
      <c r="MA17" s="1241"/>
      <c r="MB17" s="1241"/>
      <c r="MC17" s="1241"/>
      <c r="MD17" s="1241"/>
      <c r="ME17" s="1241"/>
      <c r="MF17" s="1241"/>
      <c r="MG17" s="1241"/>
      <c r="MH17" s="1241"/>
      <c r="MI17" s="1241"/>
      <c r="MJ17" s="1241"/>
      <c r="MK17" s="1241"/>
      <c r="ML17" s="1241"/>
      <c r="MM17" s="1241"/>
      <c r="MN17" s="1241"/>
      <c r="MO17" s="1241"/>
      <c r="MP17" s="1241"/>
      <c r="MQ17" s="1241"/>
      <c r="MR17" s="1241"/>
      <c r="MS17" s="1241"/>
      <c r="MT17" s="1241"/>
      <c r="MU17" s="1241"/>
      <c r="MV17" s="1241"/>
      <c r="MW17" s="1241"/>
      <c r="MX17" s="1241"/>
      <c r="MY17" s="1241"/>
      <c r="MZ17" s="1241"/>
      <c r="NA17" s="1241"/>
      <c r="NB17" s="1241"/>
      <c r="NC17" s="1241"/>
      <c r="ND17" s="1241"/>
      <c r="NE17" s="1241"/>
      <c r="NF17" s="1241"/>
      <c r="NG17" s="1241"/>
      <c r="NH17" s="1241"/>
      <c r="NI17" s="1241"/>
      <c r="NJ17" s="1241"/>
      <c r="NK17" s="1241"/>
      <c r="NL17" s="1241"/>
      <c r="NM17" s="1241"/>
      <c r="NN17" s="1241"/>
      <c r="NO17" s="1241"/>
      <c r="NP17" s="1241"/>
      <c r="NQ17" s="1241"/>
      <c r="NR17" s="1241"/>
      <c r="NS17" s="1241"/>
      <c r="NT17" s="1241"/>
      <c r="NU17" s="1241"/>
      <c r="NV17" s="1241"/>
      <c r="NW17" s="1241"/>
      <c r="NX17" s="1241"/>
      <c r="NY17" s="1241"/>
      <c r="NZ17" s="1241"/>
      <c r="OA17" s="1241"/>
      <c r="OB17" s="1241"/>
      <c r="OC17" s="1241"/>
      <c r="OD17" s="1241"/>
      <c r="OE17" s="1241"/>
      <c r="OF17" s="1241"/>
      <c r="OG17" s="1241"/>
      <c r="OH17" s="1241"/>
      <c r="OI17" s="1241"/>
      <c r="OJ17" s="1241"/>
      <c r="OK17" s="1241"/>
      <c r="OL17" s="1241"/>
      <c r="OM17" s="1241"/>
      <c r="ON17" s="1241"/>
      <c r="OO17" s="1241"/>
      <c r="OP17" s="1241"/>
      <c r="OQ17" s="1241"/>
      <c r="OR17" s="1241"/>
      <c r="OS17" s="1241"/>
      <c r="OT17" s="1241"/>
      <c r="OU17" s="1241"/>
      <c r="OV17" s="1241"/>
      <c r="OW17" s="1241"/>
      <c r="OX17" s="1241"/>
      <c r="OY17" s="1241"/>
      <c r="OZ17" s="1241"/>
      <c r="PA17" s="1241"/>
      <c r="PB17" s="1241"/>
      <c r="PC17" s="1241"/>
      <c r="PD17" s="1241"/>
      <c r="PE17" s="1241"/>
      <c r="PF17" s="1241"/>
      <c r="PG17" s="1241"/>
      <c r="PH17" s="1241"/>
      <c r="PI17" s="1241"/>
      <c r="PJ17" s="1241"/>
      <c r="PK17" s="1241"/>
      <c r="PL17" s="1241"/>
      <c r="PM17" s="1241"/>
      <c r="PN17" s="1241"/>
      <c r="PO17" s="1241"/>
      <c r="PP17" s="1241"/>
      <c r="PQ17" s="1241"/>
      <c r="PR17" s="1241"/>
      <c r="PS17" s="1241"/>
      <c r="PT17" s="1241"/>
      <c r="PU17" s="1241"/>
      <c r="PV17" s="1241"/>
      <c r="PW17" s="1241"/>
      <c r="PX17" s="1241"/>
      <c r="PY17" s="1241"/>
      <c r="PZ17" s="1241"/>
      <c r="QA17" s="1241"/>
      <c r="QB17" s="1241"/>
      <c r="QC17" s="1241"/>
      <c r="QD17" s="1241"/>
      <c r="QE17" s="1241"/>
      <c r="QF17" s="1241"/>
      <c r="QG17" s="1241"/>
      <c r="QH17" s="1241"/>
      <c r="QI17" s="1241"/>
      <c r="QJ17" s="1241"/>
      <c r="QK17" s="1241"/>
      <c r="QL17" s="1241"/>
      <c r="QM17" s="1241"/>
      <c r="QN17" s="1241"/>
      <c r="QO17" s="1241"/>
      <c r="QP17" s="1241"/>
      <c r="QQ17" s="1241"/>
      <c r="QR17" s="1241"/>
      <c r="QS17" s="1241"/>
      <c r="QT17" s="1241"/>
      <c r="QU17" s="1241"/>
      <c r="QV17" s="1241"/>
      <c r="QW17" s="1241"/>
      <c r="QX17" s="1241"/>
      <c r="QY17" s="1241"/>
      <c r="QZ17" s="1241"/>
      <c r="RA17" s="1241"/>
      <c r="RB17" s="1241"/>
      <c r="RC17" s="1241"/>
      <c r="RD17" s="1241"/>
      <c r="RE17" s="1241"/>
      <c r="RF17" s="1241"/>
      <c r="RG17" s="1241"/>
      <c r="RH17" s="1241"/>
      <c r="RI17" s="1241"/>
      <c r="RJ17" s="1241"/>
      <c r="RK17" s="1241"/>
    </row>
    <row r="18" spans="1:479" ht="23.25" customHeight="1" outlineLevel="1">
      <c r="A18" s="1861" t="s">
        <v>456</v>
      </c>
      <c r="B18" s="1862"/>
      <c r="C18" s="1862"/>
      <c r="D18" s="1862"/>
      <c r="E18" s="1863"/>
      <c r="F18" s="1251">
        <f>SUM(F7:F17)</f>
        <v>4570000</v>
      </c>
      <c r="G18" s="1251">
        <f>SUM(G7:G17)</f>
        <v>4570000</v>
      </c>
      <c r="H18" s="1252"/>
      <c r="I18" s="1253"/>
      <c r="K18" s="1193"/>
    </row>
    <row r="19" spans="1:479" ht="23.25" customHeight="1" outlineLevel="1">
      <c r="A19" s="1864" t="s">
        <v>48</v>
      </c>
      <c r="B19" s="1865"/>
      <c r="C19" s="1865"/>
      <c r="D19" s="1865"/>
      <c r="E19" s="1866"/>
      <c r="F19" s="1254">
        <f>F18*0.1</f>
        <v>457000</v>
      </c>
      <c r="G19" s="1254">
        <f>G18*0.1</f>
        <v>457000</v>
      </c>
      <c r="H19" s="1255"/>
      <c r="I19" s="1253"/>
      <c r="K19" s="1193"/>
    </row>
    <row r="20" spans="1:479" ht="23.25" customHeight="1" thickBot="1">
      <c r="A20" s="1867" t="s">
        <v>982</v>
      </c>
      <c r="B20" s="1868"/>
      <c r="C20" s="1868"/>
      <c r="D20" s="1868"/>
      <c r="E20" s="1869"/>
      <c r="F20" s="1256">
        <f>SUM(F18:F19)</f>
        <v>5027000</v>
      </c>
      <c r="G20" s="1256">
        <f>SUM(G18:G19)</f>
        <v>5027000</v>
      </c>
      <c r="H20" s="1257"/>
      <c r="K20" s="1193"/>
    </row>
    <row r="21" spans="1:479" s="1193" customFormat="1" ht="23.25" customHeight="1">
      <c r="A21" s="1258"/>
      <c r="B21" s="1259"/>
      <c r="C21" s="1260"/>
      <c r="D21" s="1261"/>
      <c r="E21" s="1261"/>
      <c r="F21" s="1261"/>
      <c r="G21" s="1261"/>
      <c r="H21" s="1262" t="s">
        <v>295</v>
      </c>
    </row>
    <row r="22" spans="1:479" s="1193" customFormat="1" ht="23.25" customHeight="1">
      <c r="A22" s="1263"/>
      <c r="B22" s="1264"/>
      <c r="C22" s="1265"/>
      <c r="D22" s="1266"/>
      <c r="E22" s="1266"/>
      <c r="F22" s="1266"/>
      <c r="G22" s="1266"/>
      <c r="H22" s="1267"/>
    </row>
    <row r="23" spans="1:479" s="1193" customFormat="1" ht="23.25" customHeight="1">
      <c r="A23" s="1263"/>
      <c r="C23" s="1265"/>
      <c r="D23" s="1266"/>
      <c r="E23" s="1266"/>
      <c r="F23" s="1266"/>
      <c r="G23" s="1266"/>
      <c r="H23" s="1267"/>
    </row>
    <row r="24" spans="1:479" s="1193" customFormat="1" ht="23.25" customHeight="1">
      <c r="A24" s="1263"/>
      <c r="C24" s="1265"/>
      <c r="D24" s="1266"/>
      <c r="E24" s="1266"/>
      <c r="F24" s="1266"/>
      <c r="G24" s="1266"/>
      <c r="H24" s="1267"/>
    </row>
    <row r="25" spans="1:479" s="1193" customFormat="1" ht="23.25" customHeight="1">
      <c r="A25" s="1263"/>
      <c r="C25" s="1265"/>
      <c r="D25" s="1266"/>
      <c r="E25" s="1266"/>
      <c r="F25" s="1266"/>
      <c r="G25" s="1266"/>
      <c r="H25" s="1267"/>
    </row>
    <row r="26" spans="1:479" s="1193" customFormat="1" ht="23.25" customHeight="1">
      <c r="A26" s="1263"/>
      <c r="B26" s="1264"/>
      <c r="C26" s="1265"/>
      <c r="D26" s="1266"/>
      <c r="E26" s="1266"/>
      <c r="F26" s="1266"/>
      <c r="G26" s="1266"/>
      <c r="H26" s="1267"/>
    </row>
    <row r="27" spans="1:479" s="1193" customFormat="1" ht="23.25" customHeight="1">
      <c r="A27" s="1263"/>
      <c r="B27" s="1264"/>
      <c r="C27" s="1265"/>
      <c r="D27" s="1266"/>
      <c r="E27" s="1266"/>
      <c r="F27" s="1266"/>
      <c r="G27" s="1266"/>
      <c r="H27" s="1267"/>
    </row>
    <row r="28" spans="1:479" s="1193" customFormat="1" ht="23.25" customHeight="1">
      <c r="A28" s="1263"/>
      <c r="B28" s="1264"/>
      <c r="C28" s="1265"/>
      <c r="D28" s="1266"/>
      <c r="E28" s="1266"/>
      <c r="F28" s="1266"/>
      <c r="G28" s="1266"/>
      <c r="H28" s="1267"/>
    </row>
    <row r="29" spans="1:479" s="1193" customFormat="1" ht="23.25" customHeight="1">
      <c r="A29" s="1263"/>
      <c r="B29" s="1264"/>
      <c r="C29" s="1265"/>
      <c r="D29" s="1266"/>
      <c r="E29" s="1266"/>
      <c r="F29" s="1266"/>
      <c r="G29" s="1266"/>
      <c r="H29" s="1267"/>
    </row>
    <row r="30" spans="1:479" s="1193" customFormat="1" ht="23.25" customHeight="1">
      <c r="A30" s="1263"/>
      <c r="B30" s="1264"/>
      <c r="C30" s="1265"/>
      <c r="D30" s="1266"/>
      <c r="E30" s="1266"/>
      <c r="F30" s="1266"/>
      <c r="G30" s="1266"/>
      <c r="H30" s="1267"/>
    </row>
    <row r="31" spans="1:479" s="1193" customFormat="1" ht="23.25" customHeight="1">
      <c r="A31" s="1263"/>
      <c r="B31" s="1264"/>
      <c r="C31" s="1265"/>
      <c r="D31" s="1266"/>
      <c r="E31" s="1266"/>
      <c r="F31" s="1266"/>
      <c r="G31" s="1266"/>
      <c r="H31" s="1267"/>
    </row>
    <row r="32" spans="1:479" s="1193" customFormat="1" ht="23.25" customHeight="1">
      <c r="A32" s="1263"/>
      <c r="B32" s="1264"/>
      <c r="C32" s="1265"/>
      <c r="D32" s="1266"/>
      <c r="E32" s="1266"/>
      <c r="F32" s="1266"/>
      <c r="G32" s="1266"/>
      <c r="H32" s="1267"/>
    </row>
    <row r="33" spans="1:8" s="1193" customFormat="1" ht="23.25" customHeight="1">
      <c r="A33" s="1263"/>
      <c r="B33" s="1264"/>
      <c r="C33" s="1265"/>
      <c r="D33" s="1266"/>
      <c r="E33" s="1266"/>
      <c r="F33" s="1266"/>
      <c r="G33" s="1266"/>
      <c r="H33" s="1267"/>
    </row>
    <row r="34" spans="1:8" s="1193" customFormat="1" ht="23.25" customHeight="1">
      <c r="A34" s="1263"/>
      <c r="B34" s="1264"/>
      <c r="C34" s="1265"/>
      <c r="D34" s="1266"/>
      <c r="E34" s="1266"/>
      <c r="F34" s="1266"/>
      <c r="G34" s="1266"/>
      <c r="H34" s="1267"/>
    </row>
    <row r="35" spans="1:8" s="1193" customFormat="1" ht="23.25" customHeight="1">
      <c r="A35" s="1263"/>
      <c r="B35" s="1264"/>
      <c r="C35" s="1265"/>
      <c r="D35" s="1266"/>
      <c r="E35" s="1266"/>
      <c r="F35" s="1266"/>
      <c r="G35" s="1266"/>
      <c r="H35" s="1267"/>
    </row>
    <row r="36" spans="1:8" s="1193" customFormat="1" ht="23.25" customHeight="1">
      <c r="A36" s="1263"/>
      <c r="B36" s="1264"/>
      <c r="C36" s="1265"/>
      <c r="D36" s="1266"/>
      <c r="E36" s="1266"/>
      <c r="F36" s="1266"/>
      <c r="G36" s="1266"/>
      <c r="H36" s="1267"/>
    </row>
    <row r="37" spans="1:8" s="1193" customFormat="1" ht="23.25" customHeight="1">
      <c r="A37" s="1263"/>
      <c r="B37" s="1264"/>
      <c r="C37" s="1265"/>
      <c r="D37" s="1266"/>
      <c r="E37" s="1266"/>
      <c r="F37" s="1266"/>
      <c r="G37" s="1266"/>
      <c r="H37" s="1267"/>
    </row>
    <row r="38" spans="1:8" s="1193" customFormat="1" ht="23.25" customHeight="1">
      <c r="A38" s="1263"/>
      <c r="B38" s="1264"/>
      <c r="C38" s="1265"/>
      <c r="D38" s="1266"/>
      <c r="E38" s="1266"/>
      <c r="F38" s="1266"/>
      <c r="G38" s="1266"/>
      <c r="H38" s="1267"/>
    </row>
    <row r="39" spans="1:8" s="1193" customFormat="1" ht="23.25" customHeight="1">
      <c r="A39" s="1263"/>
      <c r="B39" s="1264"/>
      <c r="C39" s="1265"/>
      <c r="D39" s="1266"/>
      <c r="E39" s="1266"/>
      <c r="F39" s="1266"/>
      <c r="G39" s="1266"/>
      <c r="H39" s="1267"/>
    </row>
    <row r="40" spans="1:8" s="1193" customFormat="1" ht="23.25" customHeight="1">
      <c r="A40" s="1263"/>
      <c r="B40" s="1264"/>
      <c r="C40" s="1265"/>
      <c r="D40" s="1266"/>
      <c r="E40" s="1266"/>
      <c r="F40" s="1266"/>
      <c r="G40" s="1266"/>
      <c r="H40" s="1267"/>
    </row>
    <row r="41" spans="1:8" s="1193" customFormat="1" ht="23.25" customHeight="1">
      <c r="A41" s="1263"/>
      <c r="B41" s="1264"/>
      <c r="C41" s="1265"/>
      <c r="D41" s="1266"/>
      <c r="E41" s="1266"/>
      <c r="F41" s="1266"/>
      <c r="G41" s="1266"/>
      <c r="H41" s="1267"/>
    </row>
    <row r="42" spans="1:8" s="1193" customFormat="1">
      <c r="A42" s="1263"/>
      <c r="B42" s="1264"/>
      <c r="C42" s="1265"/>
      <c r="D42" s="1266"/>
      <c r="E42" s="1266"/>
      <c r="F42" s="1266"/>
      <c r="G42" s="1266"/>
      <c r="H42" s="1267"/>
    </row>
    <row r="43" spans="1:8" s="1193" customFormat="1">
      <c r="A43" s="1263"/>
      <c r="B43" s="1264"/>
      <c r="C43" s="1265"/>
      <c r="D43" s="1266"/>
      <c r="E43" s="1266"/>
      <c r="F43" s="1266"/>
      <c r="G43" s="1266"/>
      <c r="H43" s="1267"/>
    </row>
    <row r="44" spans="1:8" s="1193" customFormat="1">
      <c r="A44" s="1263"/>
      <c r="B44" s="1264"/>
      <c r="C44" s="1265"/>
      <c r="D44" s="1266"/>
      <c r="E44" s="1266"/>
      <c r="F44" s="1266"/>
      <c r="G44" s="1266"/>
      <c r="H44" s="1267"/>
    </row>
    <row r="45" spans="1:8" s="1193" customFormat="1">
      <c r="A45" s="1263"/>
      <c r="B45" s="1264"/>
      <c r="C45" s="1265"/>
      <c r="D45" s="1266"/>
      <c r="E45" s="1266"/>
      <c r="F45" s="1266"/>
      <c r="G45" s="1266"/>
      <c r="H45" s="1267"/>
    </row>
    <row r="46" spans="1:8" s="1193" customFormat="1">
      <c r="A46" s="1263"/>
      <c r="B46" s="1264"/>
      <c r="C46" s="1265"/>
      <c r="D46" s="1266"/>
      <c r="E46" s="1266"/>
      <c r="F46" s="1266"/>
      <c r="G46" s="1266"/>
      <c r="H46" s="1267"/>
    </row>
    <row r="47" spans="1:8" s="1193" customFormat="1">
      <c r="A47" s="1263"/>
      <c r="B47" s="1264"/>
      <c r="C47" s="1265"/>
      <c r="D47" s="1266"/>
      <c r="E47" s="1266"/>
      <c r="F47" s="1266"/>
      <c r="G47" s="1266"/>
      <c r="H47" s="1267"/>
    </row>
    <row r="48" spans="1:8" s="1193" customFormat="1">
      <c r="A48" s="1263"/>
      <c r="B48" s="1264"/>
      <c r="C48" s="1265"/>
      <c r="D48" s="1266"/>
      <c r="E48" s="1266"/>
      <c r="F48" s="1266"/>
      <c r="G48" s="1266"/>
      <c r="H48" s="1267"/>
    </row>
    <row r="49" spans="1:8" s="1193" customFormat="1">
      <c r="A49" s="1263"/>
      <c r="B49" s="1264"/>
      <c r="C49" s="1265"/>
      <c r="D49" s="1266"/>
      <c r="E49" s="1266"/>
      <c r="F49" s="1266"/>
      <c r="G49" s="1266"/>
      <c r="H49" s="1267"/>
    </row>
    <row r="50" spans="1:8" s="1193" customFormat="1">
      <c r="A50" s="1263"/>
      <c r="B50" s="1264"/>
      <c r="C50" s="1265"/>
      <c r="D50" s="1266"/>
      <c r="E50" s="1266"/>
      <c r="F50" s="1266"/>
      <c r="G50" s="1266"/>
      <c r="H50" s="1267"/>
    </row>
    <row r="51" spans="1:8" s="1193" customFormat="1">
      <c r="A51" s="1263"/>
      <c r="B51" s="1264"/>
      <c r="C51" s="1265"/>
      <c r="D51" s="1266"/>
      <c r="E51" s="1266"/>
      <c r="F51" s="1266"/>
      <c r="G51" s="1266"/>
      <c r="H51" s="1267"/>
    </row>
    <row r="52" spans="1:8" s="1193" customFormat="1">
      <c r="A52" s="1263"/>
      <c r="B52" s="1264"/>
      <c r="C52" s="1265"/>
      <c r="D52" s="1266"/>
      <c r="E52" s="1266"/>
      <c r="F52" s="1266"/>
      <c r="G52" s="1266"/>
      <c r="H52" s="1267"/>
    </row>
    <row r="53" spans="1:8" s="1193" customFormat="1">
      <c r="A53" s="1263"/>
      <c r="B53" s="1264"/>
      <c r="C53" s="1265"/>
      <c r="D53" s="1266"/>
      <c r="E53" s="1266"/>
      <c r="F53" s="1266"/>
      <c r="G53" s="1266"/>
      <c r="H53" s="1267"/>
    </row>
    <row r="54" spans="1:8" s="1193" customFormat="1">
      <c r="A54" s="1263"/>
      <c r="B54" s="1264"/>
      <c r="C54" s="1265"/>
      <c r="D54" s="1266"/>
      <c r="E54" s="1266"/>
      <c r="F54" s="1266"/>
      <c r="G54" s="1266"/>
      <c r="H54" s="1267"/>
    </row>
  </sheetData>
  <autoFilter ref="A6:J21"/>
  <mergeCells count="11">
    <mergeCell ref="F1:H1"/>
    <mergeCell ref="A2:H3"/>
    <mergeCell ref="A4:H4"/>
    <mergeCell ref="A5:H5"/>
    <mergeCell ref="G7:G10"/>
    <mergeCell ref="H7:H10"/>
    <mergeCell ref="G11:G14"/>
    <mergeCell ref="H11:H14"/>
    <mergeCell ref="A18:E18"/>
    <mergeCell ref="A19:E19"/>
    <mergeCell ref="A20:E20"/>
  </mergeCells>
  <phoneticPr fontId="250" type="noConversion"/>
  <printOptions horizontalCentered="1"/>
  <pageMargins left="0.37" right="0.17" top="0.53" bottom="0.49" header="0.17" footer="0.17"/>
  <pageSetup paperSize="9" scale="83" fitToHeight="0" orientation="portrait" r:id="rId1"/>
  <headerFooter>
    <oddFooter>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K278"/>
  <sheetViews>
    <sheetView zoomScale="80" zoomScaleNormal="80" workbookViewId="0">
      <pane ySplit="5" topLeftCell="A6" activePane="bottomLeft" state="frozen"/>
      <selection pane="bottomLeft" activeCell="A90" sqref="A90"/>
    </sheetView>
  </sheetViews>
  <sheetFormatPr defaultColWidth="9" defaultRowHeight="17.25" outlineLevelRow="1"/>
  <cols>
    <col min="1" max="1" width="7.7109375" style="3" customWidth="1"/>
    <col min="2" max="2" width="34.7109375" style="453" customWidth="1"/>
    <col min="3" max="3" width="10.42578125" style="454" customWidth="1"/>
    <col min="4" max="4" width="8.42578125" style="4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59" customWidth="1"/>
    <col min="10" max="10" width="15.5703125" style="59" customWidth="1"/>
    <col min="11" max="11" width="15.7109375" style="151" customWidth="1"/>
    <col min="12" max="12" width="9.5703125" style="59" customWidth="1"/>
    <col min="13" max="257" width="9.140625" style="59"/>
    <col min="258" max="258" width="17.5703125" style="59" customWidth="1"/>
    <col min="259" max="259" width="37.42578125" style="59" customWidth="1"/>
    <col min="260" max="260" width="34.42578125" style="59" customWidth="1"/>
    <col min="261" max="261" width="12.42578125" style="59" customWidth="1"/>
    <col min="262" max="262" width="13.7109375" style="59" customWidth="1"/>
    <col min="263" max="264" width="19" style="59" customWidth="1"/>
    <col min="265" max="265" width="10.5703125" style="59" customWidth="1"/>
    <col min="266" max="266" width="9.140625" style="59"/>
    <col min="267" max="267" width="15.7109375" style="59" customWidth="1"/>
    <col min="268" max="268" width="9.5703125" style="59" customWidth="1"/>
    <col min="269" max="479" width="9.140625" style="59"/>
    <col min="480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customWidth="1"/>
    <col min="522" max="522" width="9.140625" style="3"/>
    <col min="523" max="523" width="15.7109375" style="3" customWidth="1"/>
    <col min="524" max="524" width="9.5703125" style="3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customWidth="1"/>
    <col min="778" max="778" width="9.140625" style="3"/>
    <col min="779" max="779" width="15.7109375" style="3" customWidth="1"/>
    <col min="780" max="780" width="9.5703125" style="3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customWidth="1"/>
    <col min="1034" max="1034" width="9.140625" style="3"/>
    <col min="1035" max="1035" width="15.7109375" style="3" customWidth="1"/>
    <col min="1036" max="1036" width="9.5703125" style="3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customWidth="1"/>
    <col min="1290" max="1290" width="9.140625" style="3"/>
    <col min="1291" max="1291" width="15.7109375" style="3" customWidth="1"/>
    <col min="1292" max="1292" width="9.5703125" style="3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customWidth="1"/>
    <col min="1546" max="1546" width="9.140625" style="3"/>
    <col min="1547" max="1547" width="15.7109375" style="3" customWidth="1"/>
    <col min="1548" max="1548" width="9.5703125" style="3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customWidth="1"/>
    <col min="1802" max="1802" width="9.140625" style="3"/>
    <col min="1803" max="1803" width="15.7109375" style="3" customWidth="1"/>
    <col min="1804" max="1804" width="9.5703125" style="3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customWidth="1"/>
    <col min="2058" max="2058" width="9.140625" style="3"/>
    <col min="2059" max="2059" width="15.7109375" style="3" customWidth="1"/>
    <col min="2060" max="2060" width="9.5703125" style="3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customWidth="1"/>
    <col min="2314" max="2314" width="9.140625" style="3"/>
    <col min="2315" max="2315" width="15.7109375" style="3" customWidth="1"/>
    <col min="2316" max="2316" width="9.5703125" style="3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customWidth="1"/>
    <col min="2570" max="2570" width="9.140625" style="3"/>
    <col min="2571" max="2571" width="15.7109375" style="3" customWidth="1"/>
    <col min="2572" max="2572" width="9.5703125" style="3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customWidth="1"/>
    <col min="2826" max="2826" width="9.140625" style="3"/>
    <col min="2827" max="2827" width="15.7109375" style="3" customWidth="1"/>
    <col min="2828" max="2828" width="9.5703125" style="3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customWidth="1"/>
    <col min="3082" max="3082" width="9.140625" style="3"/>
    <col min="3083" max="3083" width="15.7109375" style="3" customWidth="1"/>
    <col min="3084" max="3084" width="9.5703125" style="3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customWidth="1"/>
    <col min="3338" max="3338" width="9.140625" style="3"/>
    <col min="3339" max="3339" width="15.7109375" style="3" customWidth="1"/>
    <col min="3340" max="3340" width="9.5703125" style="3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customWidth="1"/>
    <col min="3594" max="3594" width="9.140625" style="3"/>
    <col min="3595" max="3595" width="15.7109375" style="3" customWidth="1"/>
    <col min="3596" max="3596" width="9.5703125" style="3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customWidth="1"/>
    <col min="3850" max="3850" width="9.140625" style="3"/>
    <col min="3851" max="3851" width="15.7109375" style="3" customWidth="1"/>
    <col min="3852" max="3852" width="9.5703125" style="3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customWidth="1"/>
    <col min="4106" max="4106" width="9.140625" style="3"/>
    <col min="4107" max="4107" width="15.7109375" style="3" customWidth="1"/>
    <col min="4108" max="4108" width="9.5703125" style="3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customWidth="1"/>
    <col min="4362" max="4362" width="9.140625" style="3"/>
    <col min="4363" max="4363" width="15.7109375" style="3" customWidth="1"/>
    <col min="4364" max="4364" width="9.5703125" style="3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customWidth="1"/>
    <col min="4618" max="4618" width="9.140625" style="3"/>
    <col min="4619" max="4619" width="15.7109375" style="3" customWidth="1"/>
    <col min="4620" max="4620" width="9.5703125" style="3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customWidth="1"/>
    <col min="4874" max="4874" width="9.140625" style="3"/>
    <col min="4875" max="4875" width="15.7109375" style="3" customWidth="1"/>
    <col min="4876" max="4876" width="9.5703125" style="3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customWidth="1"/>
    <col min="5130" max="5130" width="9.140625" style="3"/>
    <col min="5131" max="5131" width="15.7109375" style="3" customWidth="1"/>
    <col min="5132" max="5132" width="9.5703125" style="3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customWidth="1"/>
    <col min="5386" max="5386" width="9.140625" style="3"/>
    <col min="5387" max="5387" width="15.7109375" style="3" customWidth="1"/>
    <col min="5388" max="5388" width="9.5703125" style="3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customWidth="1"/>
    <col min="5642" max="5642" width="9.140625" style="3"/>
    <col min="5643" max="5643" width="15.7109375" style="3" customWidth="1"/>
    <col min="5644" max="5644" width="9.5703125" style="3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customWidth="1"/>
    <col min="5898" max="5898" width="9.140625" style="3"/>
    <col min="5899" max="5899" width="15.7109375" style="3" customWidth="1"/>
    <col min="5900" max="5900" width="9.5703125" style="3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customWidth="1"/>
    <col min="6154" max="6154" width="9.140625" style="3"/>
    <col min="6155" max="6155" width="15.7109375" style="3" customWidth="1"/>
    <col min="6156" max="6156" width="9.5703125" style="3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customWidth="1"/>
    <col min="6410" max="6410" width="9.140625" style="3"/>
    <col min="6411" max="6411" width="15.7109375" style="3" customWidth="1"/>
    <col min="6412" max="6412" width="9.5703125" style="3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customWidth="1"/>
    <col min="6666" max="6666" width="9.140625" style="3"/>
    <col min="6667" max="6667" width="15.7109375" style="3" customWidth="1"/>
    <col min="6668" max="6668" width="9.5703125" style="3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customWidth="1"/>
    <col min="6922" max="6922" width="9.140625" style="3"/>
    <col min="6923" max="6923" width="15.7109375" style="3" customWidth="1"/>
    <col min="6924" max="6924" width="9.5703125" style="3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customWidth="1"/>
    <col min="7178" max="7178" width="9.140625" style="3"/>
    <col min="7179" max="7179" width="15.7109375" style="3" customWidth="1"/>
    <col min="7180" max="7180" width="9.5703125" style="3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customWidth="1"/>
    <col min="7434" max="7434" width="9.140625" style="3"/>
    <col min="7435" max="7435" width="15.7109375" style="3" customWidth="1"/>
    <col min="7436" max="7436" width="9.5703125" style="3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customWidth="1"/>
    <col min="7690" max="7690" width="9.140625" style="3"/>
    <col min="7691" max="7691" width="15.7109375" style="3" customWidth="1"/>
    <col min="7692" max="7692" width="9.5703125" style="3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customWidth="1"/>
    <col min="7946" max="7946" width="9.140625" style="3"/>
    <col min="7947" max="7947" width="15.7109375" style="3" customWidth="1"/>
    <col min="7948" max="7948" width="9.5703125" style="3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customWidth="1"/>
    <col min="8202" max="8202" width="9.140625" style="3"/>
    <col min="8203" max="8203" width="15.7109375" style="3" customWidth="1"/>
    <col min="8204" max="8204" width="9.5703125" style="3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customWidth="1"/>
    <col min="8458" max="8458" width="9.140625" style="3"/>
    <col min="8459" max="8459" width="15.7109375" style="3" customWidth="1"/>
    <col min="8460" max="8460" width="9.5703125" style="3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customWidth="1"/>
    <col min="8714" max="8714" width="9.140625" style="3"/>
    <col min="8715" max="8715" width="15.7109375" style="3" customWidth="1"/>
    <col min="8716" max="8716" width="9.5703125" style="3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customWidth="1"/>
    <col min="8970" max="8970" width="9.140625" style="3"/>
    <col min="8971" max="8971" width="15.7109375" style="3" customWidth="1"/>
    <col min="8972" max="8972" width="9.5703125" style="3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customWidth="1"/>
    <col min="9226" max="9226" width="9.140625" style="3"/>
    <col min="9227" max="9227" width="15.7109375" style="3" customWidth="1"/>
    <col min="9228" max="9228" width="9.5703125" style="3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customWidth="1"/>
    <col min="9482" max="9482" width="9.140625" style="3"/>
    <col min="9483" max="9483" width="15.7109375" style="3" customWidth="1"/>
    <col min="9484" max="9484" width="9.5703125" style="3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customWidth="1"/>
    <col min="9738" max="9738" width="9.140625" style="3"/>
    <col min="9739" max="9739" width="15.7109375" style="3" customWidth="1"/>
    <col min="9740" max="9740" width="9.5703125" style="3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customWidth="1"/>
    <col min="9994" max="9994" width="9.140625" style="3"/>
    <col min="9995" max="9995" width="15.7109375" style="3" customWidth="1"/>
    <col min="9996" max="9996" width="9.5703125" style="3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customWidth="1"/>
    <col min="10250" max="10250" width="9.140625" style="3"/>
    <col min="10251" max="10251" width="15.7109375" style="3" customWidth="1"/>
    <col min="10252" max="10252" width="9.5703125" style="3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customWidth="1"/>
    <col min="10506" max="10506" width="9.140625" style="3"/>
    <col min="10507" max="10507" width="15.7109375" style="3" customWidth="1"/>
    <col min="10508" max="10508" width="9.5703125" style="3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customWidth="1"/>
    <col min="10762" max="10762" width="9.140625" style="3"/>
    <col min="10763" max="10763" width="15.7109375" style="3" customWidth="1"/>
    <col min="10764" max="10764" width="9.5703125" style="3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customWidth="1"/>
    <col min="11018" max="11018" width="9.140625" style="3"/>
    <col min="11019" max="11019" width="15.7109375" style="3" customWidth="1"/>
    <col min="11020" max="11020" width="9.5703125" style="3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customWidth="1"/>
    <col min="11274" max="11274" width="9.140625" style="3"/>
    <col min="11275" max="11275" width="15.7109375" style="3" customWidth="1"/>
    <col min="11276" max="11276" width="9.5703125" style="3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customWidth="1"/>
    <col min="11530" max="11530" width="9.140625" style="3"/>
    <col min="11531" max="11531" width="15.7109375" style="3" customWidth="1"/>
    <col min="11532" max="11532" width="9.5703125" style="3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customWidth="1"/>
    <col min="11786" max="11786" width="9.140625" style="3"/>
    <col min="11787" max="11787" width="15.7109375" style="3" customWidth="1"/>
    <col min="11788" max="11788" width="9.5703125" style="3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customWidth="1"/>
    <col min="12042" max="12042" width="9.140625" style="3"/>
    <col min="12043" max="12043" width="15.7109375" style="3" customWidth="1"/>
    <col min="12044" max="12044" width="9.5703125" style="3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customWidth="1"/>
    <col min="12298" max="12298" width="9.140625" style="3"/>
    <col min="12299" max="12299" width="15.7109375" style="3" customWidth="1"/>
    <col min="12300" max="12300" width="9.5703125" style="3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customWidth="1"/>
    <col min="12554" max="12554" width="9.140625" style="3"/>
    <col min="12555" max="12555" width="15.7109375" style="3" customWidth="1"/>
    <col min="12556" max="12556" width="9.5703125" style="3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customWidth="1"/>
    <col min="12810" max="12810" width="9.140625" style="3"/>
    <col min="12811" max="12811" width="15.7109375" style="3" customWidth="1"/>
    <col min="12812" max="12812" width="9.5703125" style="3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customWidth="1"/>
    <col min="13066" max="13066" width="9.140625" style="3"/>
    <col min="13067" max="13067" width="15.7109375" style="3" customWidth="1"/>
    <col min="13068" max="13068" width="9.5703125" style="3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customWidth="1"/>
    <col min="13322" max="13322" width="9.140625" style="3"/>
    <col min="13323" max="13323" width="15.7109375" style="3" customWidth="1"/>
    <col min="13324" max="13324" width="9.5703125" style="3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customWidth="1"/>
    <col min="13578" max="13578" width="9.140625" style="3"/>
    <col min="13579" max="13579" width="15.7109375" style="3" customWidth="1"/>
    <col min="13580" max="13580" width="9.5703125" style="3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customWidth="1"/>
    <col min="13834" max="13834" width="9.140625" style="3"/>
    <col min="13835" max="13835" width="15.7109375" style="3" customWidth="1"/>
    <col min="13836" max="13836" width="9.5703125" style="3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customWidth="1"/>
    <col min="14090" max="14090" width="9.140625" style="3"/>
    <col min="14091" max="14091" width="15.7109375" style="3" customWidth="1"/>
    <col min="14092" max="14092" width="9.5703125" style="3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customWidth="1"/>
    <col min="14346" max="14346" width="9.140625" style="3"/>
    <col min="14347" max="14347" width="15.7109375" style="3" customWidth="1"/>
    <col min="14348" max="14348" width="9.5703125" style="3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customWidth="1"/>
    <col min="14602" max="14602" width="9.140625" style="3"/>
    <col min="14603" max="14603" width="15.7109375" style="3" customWidth="1"/>
    <col min="14604" max="14604" width="9.5703125" style="3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customWidth="1"/>
    <col min="14858" max="14858" width="9.140625" style="3"/>
    <col min="14859" max="14859" width="15.7109375" style="3" customWidth="1"/>
    <col min="14860" max="14860" width="9.5703125" style="3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customWidth="1"/>
    <col min="15114" max="15114" width="9.140625" style="3"/>
    <col min="15115" max="15115" width="15.7109375" style="3" customWidth="1"/>
    <col min="15116" max="15116" width="9.5703125" style="3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customWidth="1"/>
    <col min="15370" max="15370" width="9.140625" style="3"/>
    <col min="15371" max="15371" width="15.7109375" style="3" customWidth="1"/>
    <col min="15372" max="15372" width="9.5703125" style="3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customWidth="1"/>
    <col min="15626" max="15626" width="9.140625" style="3"/>
    <col min="15627" max="15627" width="15.7109375" style="3" customWidth="1"/>
    <col min="15628" max="15628" width="9.5703125" style="3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customWidth="1"/>
    <col min="15882" max="15882" width="9.140625" style="3"/>
    <col min="15883" max="15883" width="15.7109375" style="3" customWidth="1"/>
    <col min="15884" max="15884" width="9.5703125" style="3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customWidth="1"/>
    <col min="16138" max="16138" width="9.140625" style="3"/>
    <col min="16139" max="16139" width="15.7109375" style="3" customWidth="1"/>
    <col min="16140" max="16140" width="9.5703125" style="3" customWidth="1"/>
    <col min="16141" max="16384" width="9.140625" style="3"/>
  </cols>
  <sheetData>
    <row r="1" spans="1:479" s="1" customFormat="1" ht="20.25" hidden="1" customHeight="1" outlineLevel="1">
      <c r="A1" s="1929" t="s">
        <v>448</v>
      </c>
      <c r="B1" s="1929"/>
      <c r="C1" s="1929"/>
      <c r="D1" s="1929"/>
      <c r="E1" s="1929"/>
      <c r="F1" s="1929"/>
      <c r="G1" s="1929"/>
      <c r="H1" s="1929"/>
      <c r="I1" s="2"/>
      <c r="J1" s="2"/>
      <c r="K1" s="151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</row>
    <row r="2" spans="1:479" s="1" customFormat="1" ht="20.25" hidden="1" customHeight="1" outlineLevel="1">
      <c r="A2" s="1929"/>
      <c r="B2" s="1929"/>
      <c r="C2" s="1929"/>
      <c r="D2" s="1929"/>
      <c r="E2" s="1929"/>
      <c r="F2" s="1929"/>
      <c r="G2" s="1929"/>
      <c r="H2" s="1929"/>
      <c r="I2" s="2"/>
      <c r="J2" s="2"/>
      <c r="K2" s="151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</row>
    <row r="3" spans="1:479" s="1" customFormat="1" ht="14.25" hidden="1" customHeight="1" outlineLevel="1">
      <c r="A3" s="1874" t="s">
        <v>449</v>
      </c>
      <c r="B3" s="1874"/>
      <c r="C3" s="1874"/>
      <c r="D3" s="1874"/>
      <c r="E3" s="1874"/>
      <c r="F3" s="1874"/>
      <c r="G3" s="1874"/>
      <c r="H3" s="1874"/>
      <c r="I3" s="2"/>
      <c r="J3" s="2"/>
      <c r="K3" s="151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</row>
    <row r="4" spans="1:479" s="1" customFormat="1" ht="15.75" hidden="1" customHeight="1" outlineLevel="1">
      <c r="A4" s="455" t="s">
        <v>450</v>
      </c>
      <c r="B4" s="455"/>
      <c r="C4" s="455"/>
      <c r="D4" s="455"/>
      <c r="E4" s="455"/>
      <c r="F4" s="1875" t="s">
        <v>451</v>
      </c>
      <c r="G4" s="1875"/>
      <c r="H4" s="1875"/>
      <c r="I4" s="2"/>
      <c r="J4" s="2"/>
      <c r="K4" s="151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</row>
    <row r="5" spans="1:479" s="1" customFormat="1" ht="31.5" customHeight="1" collapsed="1">
      <c r="A5" s="66" t="s">
        <v>452</v>
      </c>
      <c r="B5" s="456" t="s">
        <v>45</v>
      </c>
      <c r="C5" s="68" t="s">
        <v>453</v>
      </c>
      <c r="D5" s="68" t="s">
        <v>454</v>
      </c>
      <c r="E5" s="69" t="s">
        <v>455</v>
      </c>
      <c r="F5" s="457" t="s">
        <v>456</v>
      </c>
      <c r="G5" s="457" t="s">
        <v>31</v>
      </c>
      <c r="H5" s="70" t="s">
        <v>8</v>
      </c>
      <c r="I5" s="2"/>
      <c r="J5" s="2"/>
      <c r="K5" s="151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</row>
    <row r="6" spans="1:479" s="450" customFormat="1" ht="18.75" hidden="1" customHeight="1" outlineLevel="1">
      <c r="A6" s="458">
        <v>1</v>
      </c>
      <c r="B6" s="459" t="s">
        <v>457</v>
      </c>
      <c r="C6" s="460" t="s">
        <v>458</v>
      </c>
      <c r="D6" s="461">
        <v>600</v>
      </c>
      <c r="E6" s="462">
        <v>4000</v>
      </c>
      <c r="F6" s="463">
        <f t="shared" ref="F6:F69" si="0">E6*D6</f>
        <v>2400000</v>
      </c>
      <c r="G6" s="1885">
        <f>SUM(F6:F13)</f>
        <v>4344000</v>
      </c>
      <c r="H6" s="1906">
        <v>43132</v>
      </c>
      <c r="K6" s="159"/>
    </row>
    <row r="7" spans="1:479" s="451" customFormat="1" ht="18.75" hidden="1" customHeight="1" outlineLevel="1">
      <c r="A7" s="465">
        <v>2</v>
      </c>
      <c r="B7" s="466" t="s">
        <v>459</v>
      </c>
      <c r="C7" s="467" t="s">
        <v>460</v>
      </c>
      <c r="D7" s="468">
        <v>8</v>
      </c>
      <c r="E7" s="469">
        <v>20000</v>
      </c>
      <c r="F7" s="470">
        <f t="shared" si="0"/>
        <v>160000</v>
      </c>
      <c r="G7" s="1883"/>
      <c r="H7" s="1907"/>
      <c r="K7" s="507"/>
    </row>
    <row r="8" spans="1:479" s="451" customFormat="1" ht="18.75" hidden="1" customHeight="1" outlineLevel="1">
      <c r="A8" s="465">
        <v>3</v>
      </c>
      <c r="B8" s="466" t="s">
        <v>461</v>
      </c>
      <c r="C8" s="467" t="s">
        <v>462</v>
      </c>
      <c r="D8" s="468">
        <v>20</v>
      </c>
      <c r="E8" s="469">
        <v>20000</v>
      </c>
      <c r="F8" s="470">
        <f t="shared" si="0"/>
        <v>400000</v>
      </c>
      <c r="G8" s="1883"/>
      <c r="H8" s="1907"/>
      <c r="K8" s="507"/>
    </row>
    <row r="9" spans="1:479" s="451" customFormat="1" ht="18.75" hidden="1" customHeight="1" outlineLevel="1">
      <c r="A9" s="465">
        <v>4</v>
      </c>
      <c r="B9" s="466" t="s">
        <v>463</v>
      </c>
      <c r="C9" s="467" t="s">
        <v>464</v>
      </c>
      <c r="D9" s="468">
        <v>20</v>
      </c>
      <c r="E9" s="469">
        <v>40000</v>
      </c>
      <c r="F9" s="470">
        <f t="shared" si="0"/>
        <v>800000</v>
      </c>
      <c r="G9" s="1883"/>
      <c r="H9" s="1907"/>
      <c r="K9" s="507"/>
    </row>
    <row r="10" spans="1:479" s="451" customFormat="1" ht="18.75" hidden="1" customHeight="1" outlineLevel="1">
      <c r="A10" s="465">
        <v>5</v>
      </c>
      <c r="B10" s="466" t="s">
        <v>465</v>
      </c>
      <c r="C10" s="467" t="s">
        <v>464</v>
      </c>
      <c r="D10" s="468">
        <v>2</v>
      </c>
      <c r="E10" s="469">
        <v>12000</v>
      </c>
      <c r="F10" s="470">
        <f t="shared" si="0"/>
        <v>24000</v>
      </c>
      <c r="G10" s="1883"/>
      <c r="H10" s="1907"/>
      <c r="K10" s="507"/>
    </row>
    <row r="11" spans="1:479" s="451" customFormat="1" ht="18.75" hidden="1" customHeight="1" outlineLevel="1">
      <c r="A11" s="465">
        <v>6</v>
      </c>
      <c r="B11" s="466" t="s">
        <v>466</v>
      </c>
      <c r="C11" s="467" t="s">
        <v>467</v>
      </c>
      <c r="D11" s="468">
        <v>10</v>
      </c>
      <c r="E11" s="469">
        <v>15000</v>
      </c>
      <c r="F11" s="470">
        <f t="shared" si="0"/>
        <v>150000</v>
      </c>
      <c r="G11" s="1883"/>
      <c r="H11" s="1907"/>
      <c r="K11" s="507"/>
    </row>
    <row r="12" spans="1:479" s="451" customFormat="1" ht="18.75" hidden="1" customHeight="1" outlineLevel="1">
      <c r="A12" s="465">
        <v>7</v>
      </c>
      <c r="B12" s="466" t="s">
        <v>468</v>
      </c>
      <c r="C12" s="467" t="s">
        <v>462</v>
      </c>
      <c r="D12" s="472">
        <v>8.1999999999999993</v>
      </c>
      <c r="E12" s="469">
        <v>50000</v>
      </c>
      <c r="F12" s="470">
        <f t="shared" si="0"/>
        <v>409999.99999999994</v>
      </c>
      <c r="G12" s="1883"/>
      <c r="H12" s="1907"/>
      <c r="K12" s="507"/>
    </row>
    <row r="13" spans="1:479" s="451" customFormat="1" ht="18.75" hidden="1" customHeight="1" outlineLevel="1">
      <c r="A13" s="465">
        <v>8</v>
      </c>
      <c r="B13" s="473" t="s">
        <v>469</v>
      </c>
      <c r="C13" s="474" t="s">
        <v>470</v>
      </c>
      <c r="D13" s="475">
        <v>1</v>
      </c>
      <c r="E13" s="476"/>
      <c r="F13" s="477">
        <f t="shared" si="0"/>
        <v>0</v>
      </c>
      <c r="G13" s="1884"/>
      <c r="H13" s="1908"/>
      <c r="K13" s="507"/>
    </row>
    <row r="14" spans="1:479" s="451" customFormat="1" ht="18.75" hidden="1" customHeight="1" outlineLevel="1">
      <c r="A14" s="465">
        <v>9</v>
      </c>
      <c r="B14" s="479" t="s">
        <v>471</v>
      </c>
      <c r="C14" s="480" t="s">
        <v>472</v>
      </c>
      <c r="D14" s="481">
        <v>2</v>
      </c>
      <c r="E14" s="482">
        <v>425000</v>
      </c>
      <c r="F14" s="483">
        <f t="shared" si="0"/>
        <v>850000</v>
      </c>
      <c r="G14" s="1882">
        <f>SUM(F14:F21)</f>
        <v>6300000</v>
      </c>
      <c r="H14" s="1909">
        <v>43133</v>
      </c>
      <c r="K14" s="507"/>
    </row>
    <row r="15" spans="1:479" s="451" customFormat="1" ht="18.75" hidden="1" customHeight="1" outlineLevel="1">
      <c r="A15" s="465">
        <v>10</v>
      </c>
      <c r="B15" s="484" t="s">
        <v>473</v>
      </c>
      <c r="C15" s="485" t="s">
        <v>464</v>
      </c>
      <c r="D15" s="486">
        <v>30</v>
      </c>
      <c r="E15" s="487">
        <v>80000</v>
      </c>
      <c r="F15" s="470">
        <f t="shared" si="0"/>
        <v>2400000</v>
      </c>
      <c r="G15" s="1883"/>
      <c r="H15" s="1907"/>
      <c r="K15" s="507"/>
    </row>
    <row r="16" spans="1:479" s="451" customFormat="1" ht="18.75" hidden="1" customHeight="1" outlineLevel="1">
      <c r="A16" s="465">
        <v>11</v>
      </c>
      <c r="B16" s="484" t="s">
        <v>474</v>
      </c>
      <c r="C16" s="485" t="s">
        <v>460</v>
      </c>
      <c r="D16" s="486">
        <v>3</v>
      </c>
      <c r="E16" s="487">
        <v>80000</v>
      </c>
      <c r="F16" s="470">
        <f t="shared" si="0"/>
        <v>240000</v>
      </c>
      <c r="G16" s="1883"/>
      <c r="H16" s="1907"/>
      <c r="K16" s="507"/>
    </row>
    <row r="17" spans="1:11" s="451" customFormat="1" ht="18.75" hidden="1" customHeight="1" outlineLevel="1">
      <c r="A17" s="465">
        <v>12</v>
      </c>
      <c r="B17" s="484" t="s">
        <v>475</v>
      </c>
      <c r="C17" s="485" t="s">
        <v>464</v>
      </c>
      <c r="D17" s="486">
        <v>100</v>
      </c>
      <c r="E17" s="488">
        <v>10000</v>
      </c>
      <c r="F17" s="470">
        <f t="shared" si="0"/>
        <v>1000000</v>
      </c>
      <c r="G17" s="1883"/>
      <c r="H17" s="1907"/>
      <c r="K17" s="507"/>
    </row>
    <row r="18" spans="1:11" s="451" customFormat="1" ht="18.75" hidden="1" customHeight="1" outlineLevel="1">
      <c r="A18" s="465">
        <v>13</v>
      </c>
      <c r="B18" s="489" t="s">
        <v>476</v>
      </c>
      <c r="C18" s="487" t="s">
        <v>477</v>
      </c>
      <c r="D18" s="468">
        <v>1</v>
      </c>
      <c r="E18" s="487">
        <v>900000</v>
      </c>
      <c r="F18" s="470">
        <f t="shared" si="0"/>
        <v>900000</v>
      </c>
      <c r="G18" s="1883"/>
      <c r="H18" s="1907"/>
      <c r="K18" s="507"/>
    </row>
    <row r="19" spans="1:11" s="451" customFormat="1" ht="18.75" hidden="1" customHeight="1" outlineLevel="1">
      <c r="A19" s="465">
        <v>14</v>
      </c>
      <c r="B19" s="484" t="s">
        <v>478</v>
      </c>
      <c r="C19" s="485" t="s">
        <v>467</v>
      </c>
      <c r="D19" s="486">
        <v>2</v>
      </c>
      <c r="E19" s="488">
        <v>220000</v>
      </c>
      <c r="F19" s="470">
        <f t="shared" si="0"/>
        <v>440000</v>
      </c>
      <c r="G19" s="1883"/>
      <c r="H19" s="1907"/>
      <c r="K19" s="507"/>
    </row>
    <row r="20" spans="1:11" s="451" customFormat="1" ht="18.75" hidden="1" customHeight="1" outlineLevel="1">
      <c r="A20" s="465">
        <v>15</v>
      </c>
      <c r="B20" s="489" t="s">
        <v>479</v>
      </c>
      <c r="C20" s="487" t="s">
        <v>464</v>
      </c>
      <c r="D20" s="468">
        <v>2</v>
      </c>
      <c r="E20" s="487">
        <v>35000</v>
      </c>
      <c r="F20" s="470">
        <f t="shared" si="0"/>
        <v>70000</v>
      </c>
      <c r="G20" s="1883"/>
      <c r="H20" s="1907"/>
      <c r="K20" s="507"/>
    </row>
    <row r="21" spans="1:11" s="451" customFormat="1" ht="18.75" hidden="1" customHeight="1" outlineLevel="1">
      <c r="A21" s="465">
        <v>16</v>
      </c>
      <c r="B21" s="490" t="s">
        <v>480</v>
      </c>
      <c r="C21" s="491" t="s">
        <v>464</v>
      </c>
      <c r="D21" s="475">
        <v>10</v>
      </c>
      <c r="E21" s="491">
        <v>40000</v>
      </c>
      <c r="F21" s="477">
        <f t="shared" si="0"/>
        <v>400000</v>
      </c>
      <c r="G21" s="1884"/>
      <c r="H21" s="1908"/>
      <c r="K21" s="507"/>
    </row>
    <row r="22" spans="1:11" s="451" customFormat="1" ht="18.75" hidden="1" customHeight="1" outlineLevel="1">
      <c r="A22" s="465">
        <v>17</v>
      </c>
      <c r="B22" s="492" t="s">
        <v>481</v>
      </c>
      <c r="C22" s="482" t="s">
        <v>482</v>
      </c>
      <c r="D22" s="493">
        <v>80</v>
      </c>
      <c r="E22" s="482"/>
      <c r="F22" s="483">
        <f t="shared" si="0"/>
        <v>0</v>
      </c>
      <c r="G22" s="1882">
        <f>SUM(F22:F25)</f>
        <v>1050000</v>
      </c>
      <c r="H22" s="1909">
        <v>43134</v>
      </c>
      <c r="K22" s="507"/>
    </row>
    <row r="23" spans="1:11" s="451" customFormat="1" ht="18.75" hidden="1" customHeight="1" outlineLevel="1">
      <c r="A23" s="465">
        <v>18</v>
      </c>
      <c r="B23" s="494" t="s">
        <v>483</v>
      </c>
      <c r="C23" s="487" t="s">
        <v>470</v>
      </c>
      <c r="D23" s="468">
        <v>5</v>
      </c>
      <c r="E23" s="487"/>
      <c r="F23" s="495">
        <f t="shared" si="0"/>
        <v>0</v>
      </c>
      <c r="G23" s="1883"/>
      <c r="H23" s="1907"/>
      <c r="K23" s="507"/>
    </row>
    <row r="24" spans="1:11" s="451" customFormat="1" ht="18.75" hidden="1" customHeight="1" outlineLevel="1">
      <c r="A24" s="465">
        <v>19</v>
      </c>
      <c r="B24" s="489" t="s">
        <v>484</v>
      </c>
      <c r="C24" s="487" t="s">
        <v>460</v>
      </c>
      <c r="D24" s="468">
        <v>10</v>
      </c>
      <c r="E24" s="487">
        <v>20000</v>
      </c>
      <c r="F24" s="495">
        <f t="shared" si="0"/>
        <v>200000</v>
      </c>
      <c r="G24" s="1883"/>
      <c r="H24" s="1907"/>
      <c r="K24" s="507"/>
    </row>
    <row r="25" spans="1:11" s="451" customFormat="1" ht="18.75" hidden="1" customHeight="1" outlineLevel="1">
      <c r="A25" s="465">
        <v>20</v>
      </c>
      <c r="B25" s="490" t="s">
        <v>471</v>
      </c>
      <c r="C25" s="491" t="s">
        <v>485</v>
      </c>
      <c r="D25" s="475">
        <v>2</v>
      </c>
      <c r="E25" s="491">
        <v>425000</v>
      </c>
      <c r="F25" s="478">
        <f t="shared" si="0"/>
        <v>850000</v>
      </c>
      <c r="G25" s="1884"/>
      <c r="H25" s="1908"/>
      <c r="K25" s="507"/>
    </row>
    <row r="26" spans="1:11" s="451" customFormat="1" ht="18.75" hidden="1" customHeight="1" outlineLevel="1">
      <c r="A26" s="465">
        <v>21</v>
      </c>
      <c r="B26" s="496" t="s">
        <v>486</v>
      </c>
      <c r="C26" s="497" t="s">
        <v>464</v>
      </c>
      <c r="D26" s="498">
        <v>10</v>
      </c>
      <c r="E26" s="497">
        <v>130000</v>
      </c>
      <c r="F26" s="224">
        <f t="shared" si="0"/>
        <v>1300000</v>
      </c>
      <c r="G26" s="499">
        <f>SUM(F26)</f>
        <v>1300000</v>
      </c>
      <c r="H26" s="500">
        <v>43135</v>
      </c>
      <c r="K26" s="507"/>
    </row>
    <row r="27" spans="1:11" s="451" customFormat="1" ht="18.75" hidden="1" customHeight="1" outlineLevel="1">
      <c r="A27" s="465">
        <v>22</v>
      </c>
      <c r="B27" s="501" t="s">
        <v>487</v>
      </c>
      <c r="C27" s="482" t="s">
        <v>470</v>
      </c>
      <c r="D27" s="493">
        <v>1</v>
      </c>
      <c r="E27" s="482">
        <v>600000</v>
      </c>
      <c r="F27" s="483">
        <f t="shared" si="0"/>
        <v>600000</v>
      </c>
      <c r="G27" s="1882">
        <f>SUM(F27:F33)</f>
        <v>5330000</v>
      </c>
      <c r="H27" s="1909">
        <v>43136</v>
      </c>
      <c r="K27" s="507"/>
    </row>
    <row r="28" spans="1:11" s="451" customFormat="1" ht="18.75" hidden="1" customHeight="1" outlineLevel="1">
      <c r="A28" s="465">
        <v>23</v>
      </c>
      <c r="B28" s="466" t="s">
        <v>488</v>
      </c>
      <c r="C28" s="467" t="s">
        <v>460</v>
      </c>
      <c r="D28" s="468">
        <v>2</v>
      </c>
      <c r="E28" s="469">
        <v>80000</v>
      </c>
      <c r="F28" s="470">
        <f t="shared" si="0"/>
        <v>160000</v>
      </c>
      <c r="G28" s="1883"/>
      <c r="H28" s="1910"/>
      <c r="K28" s="507"/>
    </row>
    <row r="29" spans="1:11" s="451" customFormat="1" ht="18.75" hidden="1" customHeight="1" outlineLevel="1">
      <c r="A29" s="465">
        <v>24</v>
      </c>
      <c r="B29" s="466" t="s">
        <v>489</v>
      </c>
      <c r="C29" s="467" t="s">
        <v>485</v>
      </c>
      <c r="D29" s="468">
        <v>5</v>
      </c>
      <c r="E29" s="469">
        <v>110000</v>
      </c>
      <c r="F29" s="470">
        <f t="shared" si="0"/>
        <v>550000</v>
      </c>
      <c r="G29" s="1883"/>
      <c r="H29" s="1910"/>
      <c r="K29" s="507"/>
    </row>
    <row r="30" spans="1:11" s="451" customFormat="1" ht="18.75" hidden="1" customHeight="1" outlineLevel="1">
      <c r="A30" s="465">
        <v>25</v>
      </c>
      <c r="B30" s="466" t="s">
        <v>490</v>
      </c>
      <c r="C30" s="467" t="s">
        <v>464</v>
      </c>
      <c r="D30" s="468">
        <v>120</v>
      </c>
      <c r="E30" s="469">
        <v>10000</v>
      </c>
      <c r="F30" s="470">
        <f t="shared" si="0"/>
        <v>1200000</v>
      </c>
      <c r="G30" s="1883"/>
      <c r="H30" s="1910"/>
      <c r="K30" s="507"/>
    </row>
    <row r="31" spans="1:11" s="451" customFormat="1" ht="18.75" hidden="1" customHeight="1" outlineLevel="1">
      <c r="A31" s="465">
        <v>26</v>
      </c>
      <c r="B31" s="466" t="s">
        <v>491</v>
      </c>
      <c r="C31" s="467" t="s">
        <v>464</v>
      </c>
      <c r="D31" s="468">
        <v>100</v>
      </c>
      <c r="E31" s="469">
        <v>15000</v>
      </c>
      <c r="F31" s="470">
        <f t="shared" si="0"/>
        <v>1500000</v>
      </c>
      <c r="G31" s="1883"/>
      <c r="H31" s="1910"/>
      <c r="K31" s="507"/>
    </row>
    <row r="32" spans="1:11" s="451" customFormat="1" ht="18.75" hidden="1" customHeight="1" outlineLevel="1">
      <c r="A32" s="465">
        <v>27</v>
      </c>
      <c r="B32" s="466" t="s">
        <v>492</v>
      </c>
      <c r="C32" s="467" t="s">
        <v>464</v>
      </c>
      <c r="D32" s="468">
        <v>20</v>
      </c>
      <c r="E32" s="469">
        <v>60000</v>
      </c>
      <c r="F32" s="470">
        <f t="shared" si="0"/>
        <v>1200000</v>
      </c>
      <c r="G32" s="1883"/>
      <c r="H32" s="1910"/>
      <c r="K32" s="507"/>
    </row>
    <row r="33" spans="1:11" s="451" customFormat="1" ht="18.75" hidden="1" customHeight="1" outlineLevel="1">
      <c r="A33" s="465">
        <v>28</v>
      </c>
      <c r="B33" s="502" t="s">
        <v>493</v>
      </c>
      <c r="C33" s="474" t="s">
        <v>464</v>
      </c>
      <c r="D33" s="475">
        <v>1</v>
      </c>
      <c r="E33" s="476">
        <v>120000</v>
      </c>
      <c r="F33" s="477">
        <f t="shared" si="0"/>
        <v>120000</v>
      </c>
      <c r="G33" s="1884"/>
      <c r="H33" s="1911"/>
      <c r="K33" s="507"/>
    </row>
    <row r="34" spans="1:11" s="451" customFormat="1" ht="18.75" hidden="1" customHeight="1" outlineLevel="1">
      <c r="A34" s="465">
        <v>29</v>
      </c>
      <c r="B34" s="479" t="s">
        <v>494</v>
      </c>
      <c r="C34" s="480" t="s">
        <v>495</v>
      </c>
      <c r="D34" s="493">
        <v>45</v>
      </c>
      <c r="E34" s="503">
        <v>45000</v>
      </c>
      <c r="F34" s="483">
        <f t="shared" si="0"/>
        <v>2025000</v>
      </c>
      <c r="G34" s="1882">
        <f>SUM(F34:F44)</f>
        <v>8940000</v>
      </c>
      <c r="H34" s="1912">
        <v>43137</v>
      </c>
      <c r="K34" s="507"/>
    </row>
    <row r="35" spans="1:11" s="451" customFormat="1" ht="18.75" hidden="1" customHeight="1" outlineLevel="1">
      <c r="A35" s="465">
        <v>30</v>
      </c>
      <c r="B35" s="484" t="s">
        <v>496</v>
      </c>
      <c r="C35" s="485" t="s">
        <v>495</v>
      </c>
      <c r="D35" s="468">
        <v>8</v>
      </c>
      <c r="E35" s="488">
        <v>70000</v>
      </c>
      <c r="F35" s="470">
        <f t="shared" si="0"/>
        <v>560000</v>
      </c>
      <c r="G35" s="1883"/>
      <c r="H35" s="1913"/>
      <c r="K35" s="507"/>
    </row>
    <row r="36" spans="1:11" s="451" customFormat="1" ht="18.75" hidden="1" customHeight="1" outlineLevel="1">
      <c r="A36" s="465">
        <v>31</v>
      </c>
      <c r="B36" s="484" t="s">
        <v>497</v>
      </c>
      <c r="C36" s="485" t="s">
        <v>464</v>
      </c>
      <c r="D36" s="468">
        <v>700</v>
      </c>
      <c r="E36" s="488">
        <v>5000</v>
      </c>
      <c r="F36" s="470">
        <f t="shared" si="0"/>
        <v>3500000</v>
      </c>
      <c r="G36" s="1883"/>
      <c r="H36" s="1913"/>
      <c r="K36" s="507"/>
    </row>
    <row r="37" spans="1:11" s="451" customFormat="1" ht="18.75" hidden="1" customHeight="1" outlineLevel="1">
      <c r="A37" s="465">
        <v>32</v>
      </c>
      <c r="B37" s="484" t="s">
        <v>498</v>
      </c>
      <c r="C37" s="485" t="s">
        <v>464</v>
      </c>
      <c r="D37" s="468">
        <v>350</v>
      </c>
      <c r="E37" s="488">
        <v>1500</v>
      </c>
      <c r="F37" s="470">
        <f t="shared" si="0"/>
        <v>525000</v>
      </c>
      <c r="G37" s="1883"/>
      <c r="H37" s="1913"/>
      <c r="K37" s="507"/>
    </row>
    <row r="38" spans="1:11" s="451" customFormat="1" ht="18.75" hidden="1" customHeight="1" outlineLevel="1">
      <c r="A38" s="465">
        <v>33</v>
      </c>
      <c r="B38" s="484" t="s">
        <v>499</v>
      </c>
      <c r="C38" s="485" t="s">
        <v>464</v>
      </c>
      <c r="D38" s="486">
        <v>40</v>
      </c>
      <c r="E38" s="487">
        <v>6000</v>
      </c>
      <c r="F38" s="470">
        <f t="shared" si="0"/>
        <v>240000</v>
      </c>
      <c r="G38" s="1883"/>
      <c r="H38" s="1913"/>
      <c r="K38" s="507"/>
    </row>
    <row r="39" spans="1:11" s="451" customFormat="1" ht="18.75" hidden="1" customHeight="1" outlineLevel="1">
      <c r="A39" s="465">
        <v>34</v>
      </c>
      <c r="B39" s="484" t="s">
        <v>500</v>
      </c>
      <c r="C39" s="485" t="s">
        <v>464</v>
      </c>
      <c r="D39" s="486">
        <v>20</v>
      </c>
      <c r="E39" s="487">
        <v>2000</v>
      </c>
      <c r="F39" s="470">
        <f t="shared" si="0"/>
        <v>40000</v>
      </c>
      <c r="G39" s="1883"/>
      <c r="H39" s="1913"/>
      <c r="K39" s="507"/>
    </row>
    <row r="40" spans="1:11" s="451" customFormat="1" ht="18.75" hidden="1" customHeight="1" outlineLevel="1">
      <c r="A40" s="465">
        <v>35</v>
      </c>
      <c r="B40" s="484" t="s">
        <v>501</v>
      </c>
      <c r="C40" s="485" t="s">
        <v>460</v>
      </c>
      <c r="D40" s="486">
        <v>10</v>
      </c>
      <c r="E40" s="487">
        <v>20000</v>
      </c>
      <c r="F40" s="470">
        <f t="shared" si="0"/>
        <v>200000</v>
      </c>
      <c r="G40" s="1883"/>
      <c r="H40" s="1913"/>
      <c r="K40" s="507"/>
    </row>
    <row r="41" spans="1:11" s="451" customFormat="1" ht="18.75" hidden="1" customHeight="1" outlineLevel="1">
      <c r="A41" s="465">
        <v>36</v>
      </c>
      <c r="B41" s="484" t="s">
        <v>502</v>
      </c>
      <c r="C41" s="485" t="s">
        <v>485</v>
      </c>
      <c r="D41" s="486">
        <v>1</v>
      </c>
      <c r="E41" s="487">
        <v>1320000</v>
      </c>
      <c r="F41" s="470">
        <f t="shared" si="0"/>
        <v>1320000</v>
      </c>
      <c r="G41" s="1883"/>
      <c r="H41" s="1913"/>
      <c r="K41" s="507"/>
    </row>
    <row r="42" spans="1:11" s="451" customFormat="1" ht="18.75" hidden="1" customHeight="1" outlineLevel="1">
      <c r="A42" s="465">
        <v>37</v>
      </c>
      <c r="B42" s="484" t="s">
        <v>503</v>
      </c>
      <c r="C42" s="485" t="s">
        <v>467</v>
      </c>
      <c r="D42" s="486">
        <v>2</v>
      </c>
      <c r="E42" s="487">
        <v>65000</v>
      </c>
      <c r="F42" s="470">
        <f t="shared" si="0"/>
        <v>130000</v>
      </c>
      <c r="G42" s="1883"/>
      <c r="H42" s="1913"/>
      <c r="K42" s="507"/>
    </row>
    <row r="43" spans="1:11" s="451" customFormat="1" ht="18.75" hidden="1" customHeight="1" outlineLevel="1">
      <c r="A43" s="465">
        <v>38</v>
      </c>
      <c r="B43" s="484" t="s">
        <v>504</v>
      </c>
      <c r="C43" s="485" t="s">
        <v>458</v>
      </c>
      <c r="D43" s="486">
        <v>10</v>
      </c>
      <c r="E43" s="487">
        <v>10000</v>
      </c>
      <c r="F43" s="470">
        <f t="shared" si="0"/>
        <v>100000</v>
      </c>
      <c r="G43" s="1883"/>
      <c r="H43" s="1913"/>
      <c r="K43" s="507"/>
    </row>
    <row r="44" spans="1:11" s="451" customFormat="1" ht="18.75" hidden="1" customHeight="1" outlineLevel="1">
      <c r="A44" s="465">
        <v>39</v>
      </c>
      <c r="B44" s="502" t="s">
        <v>505</v>
      </c>
      <c r="C44" s="474" t="s">
        <v>464</v>
      </c>
      <c r="D44" s="504">
        <v>100</v>
      </c>
      <c r="E44" s="491">
        <v>3000</v>
      </c>
      <c r="F44" s="477">
        <f t="shared" si="0"/>
        <v>300000</v>
      </c>
      <c r="G44" s="1884"/>
      <c r="H44" s="1914"/>
      <c r="K44" s="507"/>
    </row>
    <row r="45" spans="1:11" s="451" customFormat="1" ht="18.75" hidden="1" customHeight="1" outlineLevel="1">
      <c r="A45" s="465">
        <v>40</v>
      </c>
      <c r="B45" s="505" t="s">
        <v>506</v>
      </c>
      <c r="C45" s="480" t="s">
        <v>482</v>
      </c>
      <c r="D45" s="481">
        <v>80</v>
      </c>
      <c r="E45" s="482"/>
      <c r="F45" s="483">
        <f t="shared" si="0"/>
        <v>0</v>
      </c>
      <c r="G45" s="1882">
        <f>SUM(F45:F46)</f>
        <v>600000</v>
      </c>
      <c r="H45" s="1912">
        <v>43138</v>
      </c>
      <c r="K45" s="507"/>
    </row>
    <row r="46" spans="1:11" s="451" customFormat="1" ht="18.75" hidden="1" customHeight="1" outlineLevel="1">
      <c r="A46" s="465">
        <v>41</v>
      </c>
      <c r="B46" s="502" t="s">
        <v>507</v>
      </c>
      <c r="C46" s="474" t="s">
        <v>464</v>
      </c>
      <c r="D46" s="504">
        <v>1</v>
      </c>
      <c r="E46" s="491">
        <v>600000</v>
      </c>
      <c r="F46" s="477">
        <f t="shared" si="0"/>
        <v>600000</v>
      </c>
      <c r="G46" s="1884"/>
      <c r="H46" s="1914"/>
      <c r="K46" s="507"/>
    </row>
    <row r="47" spans="1:11" s="451" customFormat="1" ht="18.75" hidden="1" customHeight="1" outlineLevel="1">
      <c r="A47" s="465">
        <v>42</v>
      </c>
      <c r="B47" s="479" t="s">
        <v>501</v>
      </c>
      <c r="C47" s="480" t="s">
        <v>460</v>
      </c>
      <c r="D47" s="481">
        <v>10</v>
      </c>
      <c r="E47" s="482">
        <v>20000</v>
      </c>
      <c r="F47" s="483">
        <f t="shared" si="0"/>
        <v>200000</v>
      </c>
      <c r="G47" s="1882">
        <f>SUM(F47:F48)</f>
        <v>2600000</v>
      </c>
      <c r="H47" s="1912">
        <v>43139</v>
      </c>
      <c r="K47" s="507"/>
    </row>
    <row r="48" spans="1:11" s="451" customFormat="1" ht="18.75" hidden="1" customHeight="1" outlineLevel="1">
      <c r="A48" s="465">
        <v>43</v>
      </c>
      <c r="B48" s="502" t="s">
        <v>457</v>
      </c>
      <c r="C48" s="474" t="s">
        <v>458</v>
      </c>
      <c r="D48" s="504">
        <v>600</v>
      </c>
      <c r="E48" s="491">
        <v>4000</v>
      </c>
      <c r="F48" s="477">
        <f t="shared" si="0"/>
        <v>2400000</v>
      </c>
      <c r="G48" s="1884"/>
      <c r="H48" s="1914"/>
      <c r="K48" s="507"/>
    </row>
    <row r="49" spans="1:11" s="451" customFormat="1" ht="18.75" hidden="1" customHeight="1" outlineLevel="1">
      <c r="A49" s="465">
        <v>44</v>
      </c>
      <c r="B49" s="479" t="s">
        <v>508</v>
      </c>
      <c r="C49" s="480" t="s">
        <v>464</v>
      </c>
      <c r="D49" s="481">
        <v>1</v>
      </c>
      <c r="E49" s="482">
        <v>90000</v>
      </c>
      <c r="F49" s="483">
        <f t="shared" si="0"/>
        <v>90000</v>
      </c>
      <c r="G49" s="1882">
        <f>SUM(F49:F51)</f>
        <v>2340000</v>
      </c>
      <c r="H49" s="1912">
        <v>43140</v>
      </c>
      <c r="K49" s="507"/>
    </row>
    <row r="50" spans="1:11" s="451" customFormat="1" ht="18.75" hidden="1" customHeight="1" outlineLevel="1">
      <c r="A50" s="465">
        <v>45</v>
      </c>
      <c r="B50" s="506" t="s">
        <v>509</v>
      </c>
      <c r="C50" s="485" t="s">
        <v>470</v>
      </c>
      <c r="D50" s="486">
        <v>3</v>
      </c>
      <c r="E50" s="487"/>
      <c r="F50" s="495">
        <f t="shared" si="0"/>
        <v>0</v>
      </c>
      <c r="G50" s="1883"/>
      <c r="H50" s="1913"/>
      <c r="K50" s="507"/>
    </row>
    <row r="51" spans="1:11" s="451" customFormat="1" ht="18.75" hidden="1" customHeight="1" outlineLevel="1">
      <c r="A51" s="465">
        <v>46</v>
      </c>
      <c r="B51" s="502" t="s">
        <v>510</v>
      </c>
      <c r="C51" s="474" t="s">
        <v>495</v>
      </c>
      <c r="D51" s="504">
        <v>5</v>
      </c>
      <c r="E51" s="491">
        <v>450000</v>
      </c>
      <c r="F51" s="478">
        <f t="shared" si="0"/>
        <v>2250000</v>
      </c>
      <c r="G51" s="1884"/>
      <c r="H51" s="1914"/>
      <c r="K51" s="507"/>
    </row>
    <row r="52" spans="1:11" s="451" customFormat="1" ht="18.75" hidden="1" customHeight="1" outlineLevel="1">
      <c r="A52" s="465">
        <v>47</v>
      </c>
      <c r="B52" s="479" t="s">
        <v>488</v>
      </c>
      <c r="C52" s="480" t="s">
        <v>460</v>
      </c>
      <c r="D52" s="481">
        <v>5</v>
      </c>
      <c r="E52" s="482">
        <v>80000</v>
      </c>
      <c r="F52" s="483">
        <f t="shared" si="0"/>
        <v>400000</v>
      </c>
      <c r="G52" s="1882">
        <f>SUM(F52:F55)</f>
        <v>1170000</v>
      </c>
      <c r="H52" s="1912">
        <v>43141</v>
      </c>
      <c r="K52" s="507"/>
    </row>
    <row r="53" spans="1:11" s="451" customFormat="1" ht="18.75" hidden="1" customHeight="1" outlineLevel="1">
      <c r="A53" s="465">
        <v>48</v>
      </c>
      <c r="B53" s="484" t="s">
        <v>496</v>
      </c>
      <c r="C53" s="485" t="s">
        <v>495</v>
      </c>
      <c r="D53" s="486">
        <v>5</v>
      </c>
      <c r="E53" s="487">
        <v>70000</v>
      </c>
      <c r="F53" s="470">
        <f t="shared" si="0"/>
        <v>350000</v>
      </c>
      <c r="G53" s="1883"/>
      <c r="H53" s="1913"/>
      <c r="K53" s="507"/>
    </row>
    <row r="54" spans="1:11" s="451" customFormat="1" ht="18.75" hidden="1" customHeight="1" outlineLevel="1">
      <c r="A54" s="465">
        <v>49</v>
      </c>
      <c r="B54" s="484" t="s">
        <v>499</v>
      </c>
      <c r="C54" s="485" t="s">
        <v>464</v>
      </c>
      <c r="D54" s="486">
        <v>60</v>
      </c>
      <c r="E54" s="487">
        <v>6000</v>
      </c>
      <c r="F54" s="470">
        <f t="shared" si="0"/>
        <v>360000</v>
      </c>
      <c r="G54" s="1883"/>
      <c r="H54" s="1913"/>
      <c r="K54" s="507"/>
    </row>
    <row r="55" spans="1:11" s="451" customFormat="1" ht="18.75" hidden="1" customHeight="1" outlineLevel="1">
      <c r="A55" s="465">
        <v>50</v>
      </c>
      <c r="B55" s="502" t="s">
        <v>511</v>
      </c>
      <c r="C55" s="474" t="s">
        <v>464</v>
      </c>
      <c r="D55" s="504">
        <v>30</v>
      </c>
      <c r="E55" s="491">
        <v>2000</v>
      </c>
      <c r="F55" s="477">
        <f t="shared" si="0"/>
        <v>60000</v>
      </c>
      <c r="G55" s="1884"/>
      <c r="H55" s="1914"/>
      <c r="K55" s="507"/>
    </row>
    <row r="56" spans="1:11" s="451" customFormat="1" ht="18.75" hidden="1" customHeight="1" outlineLevel="1">
      <c r="A56" s="465">
        <v>51</v>
      </c>
      <c r="B56" s="479" t="s">
        <v>499</v>
      </c>
      <c r="C56" s="480" t="s">
        <v>512</v>
      </c>
      <c r="D56" s="481">
        <v>300</v>
      </c>
      <c r="E56" s="482">
        <v>8000</v>
      </c>
      <c r="F56" s="483">
        <f t="shared" si="0"/>
        <v>2400000</v>
      </c>
      <c r="G56" s="1882">
        <f>SUM(F56:F59)</f>
        <v>6350000</v>
      </c>
      <c r="H56" s="1912">
        <v>43143</v>
      </c>
      <c r="K56" s="507"/>
    </row>
    <row r="57" spans="1:11" s="451" customFormat="1" ht="18.75" hidden="1" customHeight="1" outlineLevel="1">
      <c r="A57" s="465">
        <v>52</v>
      </c>
      <c r="B57" s="484" t="s">
        <v>511</v>
      </c>
      <c r="C57" s="485" t="s">
        <v>512</v>
      </c>
      <c r="D57" s="486">
        <v>150</v>
      </c>
      <c r="E57" s="487">
        <v>3000</v>
      </c>
      <c r="F57" s="470">
        <f t="shared" si="0"/>
        <v>450000</v>
      </c>
      <c r="G57" s="1883"/>
      <c r="H57" s="1913"/>
      <c r="K57" s="507"/>
    </row>
    <row r="58" spans="1:11" s="451" customFormat="1" ht="18.75" hidden="1" customHeight="1" outlineLevel="1">
      <c r="A58" s="465">
        <v>53</v>
      </c>
      <c r="B58" s="484" t="s">
        <v>513</v>
      </c>
      <c r="C58" s="485" t="s">
        <v>512</v>
      </c>
      <c r="D58" s="486">
        <v>500</v>
      </c>
      <c r="E58" s="487">
        <v>6000</v>
      </c>
      <c r="F58" s="470">
        <f t="shared" si="0"/>
        <v>3000000</v>
      </c>
      <c r="G58" s="1883"/>
      <c r="H58" s="1913"/>
      <c r="K58" s="507"/>
    </row>
    <row r="59" spans="1:11" s="451" customFormat="1" ht="18.75" hidden="1" customHeight="1" outlineLevel="1">
      <c r="A59" s="465">
        <v>54</v>
      </c>
      <c r="B59" s="502" t="s">
        <v>514</v>
      </c>
      <c r="C59" s="474" t="s">
        <v>512</v>
      </c>
      <c r="D59" s="504">
        <v>250</v>
      </c>
      <c r="E59" s="491">
        <v>2000</v>
      </c>
      <c r="F59" s="470">
        <f t="shared" si="0"/>
        <v>500000</v>
      </c>
      <c r="G59" s="1884"/>
      <c r="H59" s="1914"/>
      <c r="K59" s="507"/>
    </row>
    <row r="60" spans="1:11" s="451" customFormat="1" ht="18.75" hidden="1" customHeight="1" outlineLevel="1">
      <c r="A60" s="465">
        <v>55</v>
      </c>
      <c r="B60" s="479" t="s">
        <v>501</v>
      </c>
      <c r="C60" s="480" t="s">
        <v>460</v>
      </c>
      <c r="D60" s="481">
        <v>8</v>
      </c>
      <c r="E60" s="482">
        <v>20000</v>
      </c>
      <c r="F60" s="483">
        <f t="shared" si="0"/>
        <v>160000</v>
      </c>
      <c r="G60" s="1882">
        <f>SUM(F60:F64)</f>
        <v>4400000</v>
      </c>
      <c r="H60" s="1912">
        <v>43152</v>
      </c>
      <c r="K60" s="507"/>
    </row>
    <row r="61" spans="1:11" s="451" customFormat="1" ht="18.75" hidden="1" customHeight="1" outlineLevel="1">
      <c r="A61" s="465">
        <v>56</v>
      </c>
      <c r="B61" s="484" t="s">
        <v>502</v>
      </c>
      <c r="C61" s="485" t="s">
        <v>485</v>
      </c>
      <c r="D61" s="486">
        <v>2</v>
      </c>
      <c r="E61" s="487">
        <v>1320000</v>
      </c>
      <c r="F61" s="470">
        <f t="shared" si="0"/>
        <v>2640000</v>
      </c>
      <c r="G61" s="1883"/>
      <c r="H61" s="1913"/>
      <c r="K61" s="507"/>
    </row>
    <row r="62" spans="1:11" s="451" customFormat="1" ht="18.75" hidden="1" customHeight="1" outlineLevel="1">
      <c r="A62" s="465">
        <v>57</v>
      </c>
      <c r="B62" s="484" t="s">
        <v>515</v>
      </c>
      <c r="C62" s="485" t="s">
        <v>464</v>
      </c>
      <c r="D62" s="486">
        <v>4</v>
      </c>
      <c r="E62" s="487">
        <v>40000</v>
      </c>
      <c r="F62" s="470">
        <f t="shared" si="0"/>
        <v>160000</v>
      </c>
      <c r="G62" s="1883"/>
      <c r="H62" s="1913"/>
      <c r="K62" s="507"/>
    </row>
    <row r="63" spans="1:11" s="451" customFormat="1" ht="18.75" hidden="1" customHeight="1" outlineLevel="1">
      <c r="A63" s="465">
        <v>58</v>
      </c>
      <c r="B63" s="484" t="s">
        <v>478</v>
      </c>
      <c r="C63" s="485" t="s">
        <v>467</v>
      </c>
      <c r="D63" s="486">
        <v>2</v>
      </c>
      <c r="E63" s="487">
        <v>220000</v>
      </c>
      <c r="F63" s="470">
        <f t="shared" si="0"/>
        <v>440000</v>
      </c>
      <c r="G63" s="1883"/>
      <c r="H63" s="1913"/>
      <c r="K63" s="507"/>
    </row>
    <row r="64" spans="1:11" s="451" customFormat="1" ht="18.75" hidden="1" customHeight="1" outlineLevel="1">
      <c r="A64" s="465">
        <v>59</v>
      </c>
      <c r="B64" s="502" t="s">
        <v>516</v>
      </c>
      <c r="C64" s="474" t="s">
        <v>464</v>
      </c>
      <c r="D64" s="504">
        <v>20</v>
      </c>
      <c r="E64" s="491">
        <v>50000</v>
      </c>
      <c r="F64" s="477">
        <f t="shared" si="0"/>
        <v>1000000</v>
      </c>
      <c r="G64" s="1884"/>
      <c r="H64" s="1914"/>
      <c r="K64" s="507"/>
    </row>
    <row r="65" spans="1:11" s="451" customFormat="1" ht="18.75" hidden="1" customHeight="1" outlineLevel="1">
      <c r="A65" s="465">
        <v>60</v>
      </c>
      <c r="B65" s="479" t="s">
        <v>476</v>
      </c>
      <c r="C65" s="480" t="s">
        <v>477</v>
      </c>
      <c r="D65" s="481">
        <v>1</v>
      </c>
      <c r="E65" s="482">
        <v>900000</v>
      </c>
      <c r="F65" s="483">
        <f t="shared" si="0"/>
        <v>900000</v>
      </c>
      <c r="G65" s="1882">
        <f>SUM(F65:F72)</f>
        <v>5135000</v>
      </c>
      <c r="H65" s="1912">
        <v>43153</v>
      </c>
      <c r="K65" s="507"/>
    </row>
    <row r="66" spans="1:11" s="451" customFormat="1" ht="18.75" hidden="1" customHeight="1" outlineLevel="1">
      <c r="A66" s="465">
        <v>61</v>
      </c>
      <c r="B66" s="484" t="s">
        <v>517</v>
      </c>
      <c r="C66" s="485" t="s">
        <v>477</v>
      </c>
      <c r="D66" s="486">
        <v>1</v>
      </c>
      <c r="E66" s="487">
        <v>520000</v>
      </c>
      <c r="F66" s="470">
        <f t="shared" si="0"/>
        <v>520000</v>
      </c>
      <c r="G66" s="1883"/>
      <c r="H66" s="1913"/>
      <c r="K66" s="507"/>
    </row>
    <row r="67" spans="1:11" s="451" customFormat="1" ht="18.75" hidden="1" customHeight="1" outlineLevel="1">
      <c r="A67" s="465">
        <v>62</v>
      </c>
      <c r="B67" s="484" t="s">
        <v>518</v>
      </c>
      <c r="C67" s="485" t="s">
        <v>464</v>
      </c>
      <c r="D67" s="486">
        <v>20</v>
      </c>
      <c r="E67" s="487">
        <v>120000</v>
      </c>
      <c r="F67" s="470">
        <f t="shared" si="0"/>
        <v>2400000</v>
      </c>
      <c r="G67" s="1883"/>
      <c r="H67" s="1913"/>
      <c r="K67" s="507"/>
    </row>
    <row r="68" spans="1:11" s="451" customFormat="1" ht="18.75" hidden="1" customHeight="1" outlineLevel="1">
      <c r="A68" s="465">
        <v>63</v>
      </c>
      <c r="B68" s="484" t="s">
        <v>480</v>
      </c>
      <c r="C68" s="485" t="s">
        <v>464</v>
      </c>
      <c r="D68" s="486">
        <v>10</v>
      </c>
      <c r="E68" s="487">
        <v>40000</v>
      </c>
      <c r="F68" s="470">
        <f t="shared" si="0"/>
        <v>400000</v>
      </c>
      <c r="G68" s="1883"/>
      <c r="H68" s="1913"/>
      <c r="K68" s="507"/>
    </row>
    <row r="69" spans="1:11" s="451" customFormat="1" ht="18.75" hidden="1" customHeight="1" outlineLevel="1">
      <c r="A69" s="465">
        <v>64</v>
      </c>
      <c r="B69" s="484" t="s">
        <v>503</v>
      </c>
      <c r="C69" s="485" t="s">
        <v>467</v>
      </c>
      <c r="D69" s="486">
        <v>3</v>
      </c>
      <c r="E69" s="487">
        <v>65000</v>
      </c>
      <c r="F69" s="470">
        <f t="shared" si="0"/>
        <v>195000</v>
      </c>
      <c r="G69" s="1883"/>
      <c r="H69" s="1913"/>
      <c r="K69" s="507"/>
    </row>
    <row r="70" spans="1:11" s="451" customFormat="1" ht="18.75" hidden="1" customHeight="1" outlineLevel="1">
      <c r="A70" s="465">
        <v>65</v>
      </c>
      <c r="B70" s="484" t="s">
        <v>519</v>
      </c>
      <c r="C70" s="485" t="s">
        <v>464</v>
      </c>
      <c r="D70" s="486">
        <v>16</v>
      </c>
      <c r="E70" s="487">
        <v>40000</v>
      </c>
      <c r="F70" s="470">
        <f>E70*D70</f>
        <v>640000</v>
      </c>
      <c r="G70" s="1883"/>
      <c r="H70" s="1913"/>
      <c r="K70" s="507"/>
    </row>
    <row r="71" spans="1:11" s="451" customFormat="1" ht="18.75" hidden="1" customHeight="1" outlineLevel="1">
      <c r="A71" s="465">
        <v>66</v>
      </c>
      <c r="B71" s="484" t="s">
        <v>520</v>
      </c>
      <c r="C71" s="485" t="s">
        <v>464</v>
      </c>
      <c r="D71" s="486">
        <v>2</v>
      </c>
      <c r="E71" s="487">
        <v>40000</v>
      </c>
      <c r="F71" s="470">
        <f>E71*D71</f>
        <v>80000</v>
      </c>
      <c r="G71" s="1883"/>
      <c r="H71" s="1913"/>
      <c r="K71" s="507"/>
    </row>
    <row r="72" spans="1:11" s="451" customFormat="1" ht="18.75" hidden="1" customHeight="1" outlineLevel="1">
      <c r="A72" s="465">
        <v>67</v>
      </c>
      <c r="B72" s="473" t="s">
        <v>509</v>
      </c>
      <c r="C72" s="474" t="s">
        <v>470</v>
      </c>
      <c r="D72" s="504">
        <v>3</v>
      </c>
      <c r="E72" s="491"/>
      <c r="F72" s="477"/>
      <c r="G72" s="1884"/>
      <c r="H72" s="1914"/>
      <c r="K72" s="507"/>
    </row>
    <row r="73" spans="1:11" s="451" customFormat="1" ht="18.75" hidden="1" customHeight="1" outlineLevel="1">
      <c r="A73" s="465">
        <v>68</v>
      </c>
      <c r="B73" s="505" t="s">
        <v>521</v>
      </c>
      <c r="C73" s="480" t="s">
        <v>522</v>
      </c>
      <c r="D73" s="481">
        <v>2</v>
      </c>
      <c r="E73" s="482"/>
      <c r="F73" s="483"/>
      <c r="G73" s="1882"/>
      <c r="H73" s="1912">
        <v>43154</v>
      </c>
      <c r="K73" s="507"/>
    </row>
    <row r="74" spans="1:11" s="451" customFormat="1" ht="18.75" hidden="1" customHeight="1" outlineLevel="1">
      <c r="A74" s="465">
        <v>69</v>
      </c>
      <c r="B74" s="484" t="s">
        <v>523</v>
      </c>
      <c r="C74" s="485" t="s">
        <v>458</v>
      </c>
      <c r="D74" s="486">
        <v>10</v>
      </c>
      <c r="E74" s="487"/>
      <c r="F74" s="470"/>
      <c r="G74" s="1883"/>
      <c r="H74" s="1913"/>
      <c r="K74" s="507"/>
    </row>
    <row r="75" spans="1:11" s="451" customFormat="1" ht="18.75" hidden="1" customHeight="1" outlineLevel="1">
      <c r="A75" s="465">
        <v>70</v>
      </c>
      <c r="B75" s="484" t="s">
        <v>524</v>
      </c>
      <c r="C75" s="485" t="s">
        <v>467</v>
      </c>
      <c r="D75" s="486">
        <v>1</v>
      </c>
      <c r="E75" s="487"/>
      <c r="F75" s="470"/>
      <c r="G75" s="1883"/>
      <c r="H75" s="1913"/>
      <c r="K75" s="507"/>
    </row>
    <row r="76" spans="1:11" s="451" customFormat="1" ht="18.75" hidden="1" customHeight="1" outlineLevel="1">
      <c r="A76" s="465">
        <v>71</v>
      </c>
      <c r="B76" s="484" t="s">
        <v>525</v>
      </c>
      <c r="C76" s="485" t="s">
        <v>467</v>
      </c>
      <c r="D76" s="486">
        <v>1</v>
      </c>
      <c r="E76" s="487"/>
      <c r="F76" s="470"/>
      <c r="G76" s="1883"/>
      <c r="H76" s="1913"/>
      <c r="K76" s="507"/>
    </row>
    <row r="77" spans="1:11" s="451" customFormat="1" ht="18.75" hidden="1" customHeight="1" outlineLevel="1">
      <c r="A77" s="465">
        <v>72</v>
      </c>
      <c r="B77" s="502" t="s">
        <v>526</v>
      </c>
      <c r="C77" s="474" t="s">
        <v>470</v>
      </c>
      <c r="D77" s="504">
        <v>1</v>
      </c>
      <c r="E77" s="491"/>
      <c r="F77" s="477"/>
      <c r="G77" s="1884"/>
      <c r="H77" s="1914"/>
      <c r="K77" s="507"/>
    </row>
    <row r="78" spans="1:11" s="451" customFormat="1" ht="18.75" hidden="1" customHeight="1" outlineLevel="1">
      <c r="A78" s="465">
        <v>73</v>
      </c>
      <c r="B78" s="479" t="s">
        <v>527</v>
      </c>
      <c r="C78" s="480" t="s">
        <v>528</v>
      </c>
      <c r="D78" s="481">
        <v>10</v>
      </c>
      <c r="E78" s="482"/>
      <c r="F78" s="483"/>
      <c r="G78" s="1882"/>
      <c r="H78" s="1912">
        <v>43156</v>
      </c>
      <c r="K78" s="507"/>
    </row>
    <row r="79" spans="1:11" s="451" customFormat="1" ht="18.75" hidden="1" customHeight="1" outlineLevel="1">
      <c r="A79" s="465">
        <v>74</v>
      </c>
      <c r="B79" s="484" t="s">
        <v>501</v>
      </c>
      <c r="C79" s="485" t="s">
        <v>460</v>
      </c>
      <c r="D79" s="486">
        <v>4</v>
      </c>
      <c r="E79" s="487"/>
      <c r="F79" s="470"/>
      <c r="G79" s="1883"/>
      <c r="H79" s="1913"/>
      <c r="K79" s="507"/>
    </row>
    <row r="80" spans="1:11" s="451" customFormat="1" ht="18.75" hidden="1" customHeight="1" outlineLevel="1">
      <c r="A80" s="465">
        <v>75</v>
      </c>
      <c r="B80" s="502" t="s">
        <v>529</v>
      </c>
      <c r="C80" s="474" t="s">
        <v>464</v>
      </c>
      <c r="D80" s="504">
        <v>2</v>
      </c>
      <c r="E80" s="491"/>
      <c r="F80" s="477"/>
      <c r="G80" s="1884"/>
      <c r="H80" s="1914"/>
      <c r="K80" s="507"/>
    </row>
    <row r="81" spans="1:11" s="451" customFormat="1" ht="18.75" hidden="1" customHeight="1" outlineLevel="1">
      <c r="A81" s="465">
        <v>76</v>
      </c>
      <c r="B81" s="479" t="s">
        <v>484</v>
      </c>
      <c r="C81" s="480" t="s">
        <v>460</v>
      </c>
      <c r="D81" s="481">
        <v>7</v>
      </c>
      <c r="E81" s="482"/>
      <c r="F81" s="483"/>
      <c r="G81" s="1882"/>
      <c r="H81" s="1912">
        <v>43157</v>
      </c>
      <c r="K81" s="507"/>
    </row>
    <row r="82" spans="1:11" s="451" customFormat="1" ht="18.75" hidden="1" customHeight="1" outlineLevel="1">
      <c r="A82" s="465">
        <v>77</v>
      </c>
      <c r="B82" s="484" t="s">
        <v>488</v>
      </c>
      <c r="C82" s="485" t="s">
        <v>530</v>
      </c>
      <c r="D82" s="486">
        <v>3</v>
      </c>
      <c r="E82" s="487"/>
      <c r="F82" s="470"/>
      <c r="G82" s="1883"/>
      <c r="H82" s="1913"/>
      <c r="K82" s="507"/>
    </row>
    <row r="83" spans="1:11" s="451" customFormat="1" ht="18.75" hidden="1" customHeight="1" outlineLevel="1">
      <c r="A83" s="465">
        <v>78</v>
      </c>
      <c r="B83" s="484" t="s">
        <v>531</v>
      </c>
      <c r="C83" s="485" t="s">
        <v>485</v>
      </c>
      <c r="D83" s="486">
        <v>5</v>
      </c>
      <c r="E83" s="487"/>
      <c r="F83" s="470"/>
      <c r="G83" s="1883"/>
      <c r="H83" s="1913"/>
      <c r="K83" s="507"/>
    </row>
    <row r="84" spans="1:11" s="451" customFormat="1" ht="18.75" hidden="1" customHeight="1" outlineLevel="1">
      <c r="A84" s="465">
        <v>79</v>
      </c>
      <c r="B84" s="484" t="s">
        <v>532</v>
      </c>
      <c r="C84" s="485" t="s">
        <v>458</v>
      </c>
      <c r="D84" s="486">
        <v>5</v>
      </c>
      <c r="E84" s="487"/>
      <c r="F84" s="470"/>
      <c r="G84" s="1883"/>
      <c r="H84" s="1913"/>
      <c r="K84" s="507"/>
    </row>
    <row r="85" spans="1:11" s="451" customFormat="1" ht="18.75" hidden="1" customHeight="1" outlineLevel="1">
      <c r="A85" s="465">
        <v>80</v>
      </c>
      <c r="B85" s="502" t="s">
        <v>504</v>
      </c>
      <c r="C85" s="474" t="s">
        <v>458</v>
      </c>
      <c r="D85" s="504">
        <v>5</v>
      </c>
      <c r="E85" s="491"/>
      <c r="F85" s="477"/>
      <c r="G85" s="1884"/>
      <c r="H85" s="1914"/>
      <c r="K85" s="507"/>
    </row>
    <row r="86" spans="1:11" ht="22.5" hidden="1" customHeight="1" outlineLevel="1">
      <c r="A86" s="1876" t="s">
        <v>456</v>
      </c>
      <c r="B86" s="1877"/>
      <c r="C86" s="1877"/>
      <c r="D86" s="1877"/>
      <c r="E86" s="1878"/>
      <c r="F86" s="280">
        <f>SUM(F6:F85)</f>
        <v>49859000</v>
      </c>
      <c r="G86" s="280">
        <f>SUM(G6:G85)</f>
        <v>49859000</v>
      </c>
      <c r="H86" s="508"/>
      <c r="I86" s="266"/>
      <c r="K86" s="59"/>
    </row>
    <row r="87" spans="1:11" ht="22.5" hidden="1" customHeight="1" outlineLevel="1">
      <c r="A87" s="1879" t="s">
        <v>48</v>
      </c>
      <c r="B87" s="1880"/>
      <c r="C87" s="1880"/>
      <c r="D87" s="1880"/>
      <c r="E87" s="1881"/>
      <c r="F87" s="216">
        <f>F86*0.1</f>
        <v>4985900</v>
      </c>
      <c r="G87" s="216">
        <f>G86*0.1</f>
        <v>4985900</v>
      </c>
      <c r="H87" s="509"/>
      <c r="I87" s="266"/>
      <c r="K87" s="59"/>
    </row>
    <row r="88" spans="1:11" ht="22.5" customHeight="1" collapsed="1">
      <c r="A88" s="282"/>
      <c r="B88" s="283" t="s">
        <v>57</v>
      </c>
      <c r="C88" s="284"/>
      <c r="D88" s="284"/>
      <c r="E88" s="285"/>
      <c r="F88" s="286">
        <f>SUM(F86:F87)</f>
        <v>54844900</v>
      </c>
      <c r="G88" s="286">
        <f>SUM(G86:G87)</f>
        <v>54844900</v>
      </c>
      <c r="H88" s="510"/>
      <c r="K88" s="59"/>
    </row>
    <row r="89" spans="1:11" customFormat="1" hidden="1" outlineLevel="1">
      <c r="A89" s="458">
        <v>1</v>
      </c>
      <c r="B89" s="459" t="s">
        <v>501</v>
      </c>
      <c r="C89" s="460" t="s">
        <v>460</v>
      </c>
      <c r="D89" s="461">
        <f>8</f>
        <v>8</v>
      </c>
      <c r="E89" s="462">
        <f>20000</f>
        <v>20000</v>
      </c>
      <c r="F89" s="463">
        <f t="shared" ref="F89:F94" si="1">E89*D89</f>
        <v>160000</v>
      </c>
      <c r="G89" s="1885">
        <f>SUM(F89:F98)</f>
        <v>38315000</v>
      </c>
      <c r="H89" s="1885" t="s">
        <v>533</v>
      </c>
      <c r="K89" s="3"/>
    </row>
    <row r="90" spans="1:11" customFormat="1" hidden="1" outlineLevel="1">
      <c r="A90" s="465">
        <v>2</v>
      </c>
      <c r="B90" s="466" t="s">
        <v>534</v>
      </c>
      <c r="C90" s="467" t="s">
        <v>462</v>
      </c>
      <c r="D90" s="468">
        <f>10</f>
        <v>10</v>
      </c>
      <c r="E90" s="469">
        <f>20000</f>
        <v>20000</v>
      </c>
      <c r="F90" s="470">
        <f t="shared" si="1"/>
        <v>200000</v>
      </c>
      <c r="G90" s="1883"/>
      <c r="H90" s="1883"/>
      <c r="K90" s="3"/>
    </row>
    <row r="91" spans="1:11" customFormat="1" hidden="1" outlineLevel="1">
      <c r="A91" s="465">
        <v>3</v>
      </c>
      <c r="B91" s="466" t="s">
        <v>502</v>
      </c>
      <c r="C91" s="467" t="s">
        <v>485</v>
      </c>
      <c r="D91" s="468">
        <f>2</f>
        <v>2</v>
      </c>
      <c r="E91" s="469">
        <f>1320000</f>
        <v>1320000</v>
      </c>
      <c r="F91" s="470">
        <f t="shared" si="1"/>
        <v>2640000</v>
      </c>
      <c r="G91" s="1883"/>
      <c r="H91" s="1883"/>
      <c r="K91" s="3"/>
    </row>
    <row r="92" spans="1:11" customFormat="1" hidden="1" outlineLevel="1">
      <c r="A92" s="465">
        <v>4</v>
      </c>
      <c r="B92" s="466" t="s">
        <v>535</v>
      </c>
      <c r="C92" s="467" t="s">
        <v>464</v>
      </c>
      <c r="D92" s="468">
        <f>20</f>
        <v>20</v>
      </c>
      <c r="E92" s="469">
        <f>200000</f>
        <v>200000</v>
      </c>
      <c r="F92" s="470">
        <f t="shared" si="1"/>
        <v>4000000</v>
      </c>
      <c r="G92" s="1883"/>
      <c r="H92" s="1883"/>
      <c r="K92" s="3"/>
    </row>
    <row r="93" spans="1:11" customFormat="1" hidden="1" outlineLevel="1">
      <c r="A93" s="465">
        <v>5</v>
      </c>
      <c r="B93" s="466" t="s">
        <v>536</v>
      </c>
      <c r="C93" s="467" t="s">
        <v>467</v>
      </c>
      <c r="D93" s="468">
        <f>1</f>
        <v>1</v>
      </c>
      <c r="E93" s="469">
        <f>15000</f>
        <v>15000</v>
      </c>
      <c r="F93" s="470">
        <f t="shared" si="1"/>
        <v>15000</v>
      </c>
      <c r="G93" s="1883"/>
      <c r="H93" s="1883"/>
      <c r="K93" s="3"/>
    </row>
    <row r="94" spans="1:11" customFormat="1" hidden="1" outlineLevel="1">
      <c r="A94" s="465">
        <v>6</v>
      </c>
      <c r="B94" s="511" t="s">
        <v>537</v>
      </c>
      <c r="C94" s="467" t="s">
        <v>482</v>
      </c>
      <c r="D94" s="468">
        <v>80</v>
      </c>
      <c r="E94" s="469">
        <f>300000</f>
        <v>300000</v>
      </c>
      <c r="F94" s="470">
        <f t="shared" si="1"/>
        <v>24000000</v>
      </c>
      <c r="G94" s="1883"/>
      <c r="H94" s="1883"/>
      <c r="K94" s="3"/>
    </row>
    <row r="95" spans="1:11" customFormat="1" hidden="1" outlineLevel="1">
      <c r="A95" s="465">
        <v>7</v>
      </c>
      <c r="B95" s="466" t="s">
        <v>538</v>
      </c>
      <c r="C95" s="467" t="s">
        <v>464</v>
      </c>
      <c r="D95" s="472">
        <f>5</f>
        <v>5</v>
      </c>
      <c r="E95" s="469">
        <f>60000</f>
        <v>60000</v>
      </c>
      <c r="F95" s="470">
        <f t="shared" ref="F95:F120" si="2">E95*D95</f>
        <v>300000</v>
      </c>
      <c r="G95" s="1883"/>
      <c r="H95" s="1883"/>
      <c r="K95" s="3"/>
    </row>
    <row r="96" spans="1:11" customFormat="1" hidden="1" outlineLevel="1">
      <c r="A96" s="465">
        <v>8</v>
      </c>
      <c r="B96" s="511" t="s">
        <v>539</v>
      </c>
      <c r="C96" s="467" t="s">
        <v>540</v>
      </c>
      <c r="D96" s="468">
        <f>1</f>
        <v>1</v>
      </c>
      <c r="E96" s="469">
        <f>2000000</f>
        <v>2000000</v>
      </c>
      <c r="F96" s="470">
        <f t="shared" si="2"/>
        <v>2000000</v>
      </c>
      <c r="G96" s="1883"/>
      <c r="H96" s="1883"/>
      <c r="K96" s="3"/>
    </row>
    <row r="97" spans="1:11" customFormat="1" hidden="1" outlineLevel="1">
      <c r="A97" s="512">
        <v>9</v>
      </c>
      <c r="B97" s="513" t="s">
        <v>509</v>
      </c>
      <c r="C97" s="514" t="s">
        <v>470</v>
      </c>
      <c r="D97" s="515">
        <f>2</f>
        <v>2</v>
      </c>
      <c r="E97" s="516">
        <f>2000000</f>
        <v>2000000</v>
      </c>
      <c r="F97" s="517">
        <f t="shared" si="2"/>
        <v>4000000</v>
      </c>
      <c r="G97" s="1883"/>
      <c r="H97" s="1883"/>
      <c r="K97" s="3"/>
    </row>
    <row r="98" spans="1:11" customFormat="1" hidden="1" outlineLevel="1">
      <c r="A98" s="465">
        <v>10</v>
      </c>
      <c r="B98" s="473" t="s">
        <v>541</v>
      </c>
      <c r="C98" s="474" t="s">
        <v>470</v>
      </c>
      <c r="D98" s="475">
        <f t="shared" ref="D98:D100" si="3">1</f>
        <v>1</v>
      </c>
      <c r="E98" s="476">
        <f>1000000</f>
        <v>1000000</v>
      </c>
      <c r="F98" s="477">
        <f t="shared" si="2"/>
        <v>1000000</v>
      </c>
      <c r="G98" s="1884"/>
      <c r="H98" s="1884"/>
      <c r="K98" s="3"/>
    </row>
    <row r="99" spans="1:11" customFormat="1" hidden="1" outlineLevel="1">
      <c r="A99" s="465">
        <v>11</v>
      </c>
      <c r="B99" s="518" t="s">
        <v>541</v>
      </c>
      <c r="C99" s="519" t="s">
        <v>470</v>
      </c>
      <c r="D99" s="520">
        <f t="shared" si="3"/>
        <v>1</v>
      </c>
      <c r="E99" s="497">
        <f>1000000</f>
        <v>1000000</v>
      </c>
      <c r="F99" s="224">
        <f t="shared" si="2"/>
        <v>1000000</v>
      </c>
      <c r="G99" s="499">
        <f>F99</f>
        <v>1000000</v>
      </c>
      <c r="H99" s="521" t="s">
        <v>542</v>
      </c>
      <c r="K99" s="3"/>
    </row>
    <row r="100" spans="1:11" customFormat="1" hidden="1" outlineLevel="1">
      <c r="A100" s="465">
        <v>12</v>
      </c>
      <c r="B100" s="522" t="s">
        <v>543</v>
      </c>
      <c r="C100" s="519" t="s">
        <v>464</v>
      </c>
      <c r="D100" s="520">
        <f t="shared" si="3"/>
        <v>1</v>
      </c>
      <c r="E100" s="497">
        <f>65000</f>
        <v>65000</v>
      </c>
      <c r="F100" s="224">
        <f t="shared" si="2"/>
        <v>65000</v>
      </c>
      <c r="G100" s="499">
        <f>F100</f>
        <v>65000</v>
      </c>
      <c r="H100" s="523" t="s">
        <v>544</v>
      </c>
      <c r="K100" s="3"/>
    </row>
    <row r="101" spans="1:11" customFormat="1" hidden="1" outlineLevel="1">
      <c r="A101" s="465">
        <v>13</v>
      </c>
      <c r="B101" s="479" t="s">
        <v>501</v>
      </c>
      <c r="C101" s="480" t="s">
        <v>460</v>
      </c>
      <c r="D101" s="481">
        <f>4</f>
        <v>4</v>
      </c>
      <c r="E101" s="482">
        <f>20000</f>
        <v>20000</v>
      </c>
      <c r="F101" s="483">
        <f t="shared" si="2"/>
        <v>80000</v>
      </c>
      <c r="G101" s="1882">
        <f>SUM(F101:F104)</f>
        <v>2820000</v>
      </c>
      <c r="H101" s="1915" t="s">
        <v>545</v>
      </c>
      <c r="K101" s="3"/>
    </row>
    <row r="102" spans="1:11" customFormat="1" hidden="1" outlineLevel="1">
      <c r="A102" s="465">
        <v>14</v>
      </c>
      <c r="B102" s="484" t="s">
        <v>502</v>
      </c>
      <c r="C102" s="485" t="s">
        <v>485</v>
      </c>
      <c r="D102" s="486">
        <f t="shared" ref="D102:D104" si="4">1</f>
        <v>1</v>
      </c>
      <c r="E102" s="488">
        <f>1320000</f>
        <v>1320000</v>
      </c>
      <c r="F102" s="470">
        <f t="shared" si="2"/>
        <v>1320000</v>
      </c>
      <c r="G102" s="1883"/>
      <c r="H102" s="1916"/>
      <c r="K102" s="3"/>
    </row>
    <row r="103" spans="1:11" customFormat="1" hidden="1" outlineLevel="1">
      <c r="A103" s="465">
        <v>15</v>
      </c>
      <c r="B103" s="489" t="s">
        <v>517</v>
      </c>
      <c r="C103" s="487" t="s">
        <v>477</v>
      </c>
      <c r="D103" s="468">
        <f t="shared" si="4"/>
        <v>1</v>
      </c>
      <c r="E103" s="487">
        <f>520000</f>
        <v>520000</v>
      </c>
      <c r="F103" s="470">
        <f t="shared" si="2"/>
        <v>520000</v>
      </c>
      <c r="G103" s="1883"/>
      <c r="H103" s="1916"/>
      <c r="K103" s="3"/>
    </row>
    <row r="104" spans="1:11" customFormat="1" hidden="1" outlineLevel="1">
      <c r="A104" s="465">
        <v>16</v>
      </c>
      <c r="B104" s="502" t="s">
        <v>546</v>
      </c>
      <c r="C104" s="474" t="s">
        <v>477</v>
      </c>
      <c r="D104" s="504">
        <f t="shared" si="4"/>
        <v>1</v>
      </c>
      <c r="E104" s="476">
        <f>900000</f>
        <v>900000</v>
      </c>
      <c r="F104" s="477">
        <f t="shared" si="2"/>
        <v>900000</v>
      </c>
      <c r="G104" s="1884"/>
      <c r="H104" s="1917"/>
      <c r="K104" s="3"/>
    </row>
    <row r="105" spans="1:11" customFormat="1" hidden="1" outlineLevel="1">
      <c r="A105" s="465">
        <v>17</v>
      </c>
      <c r="B105" s="501" t="s">
        <v>501</v>
      </c>
      <c r="C105" s="482" t="s">
        <v>460</v>
      </c>
      <c r="D105" s="493">
        <f>10</f>
        <v>10</v>
      </c>
      <c r="E105" s="482">
        <f>20000</f>
        <v>20000</v>
      </c>
      <c r="F105" s="483">
        <f t="shared" si="2"/>
        <v>200000</v>
      </c>
      <c r="G105" s="1886">
        <f>SUM(F105:F107)</f>
        <v>1200000</v>
      </c>
      <c r="H105" s="1918" t="s">
        <v>547</v>
      </c>
      <c r="K105" s="3"/>
    </row>
    <row r="106" spans="1:11" customFormat="1" hidden="1" outlineLevel="1">
      <c r="A106" s="465">
        <v>18</v>
      </c>
      <c r="B106" s="489" t="s">
        <v>548</v>
      </c>
      <c r="C106" s="487" t="s">
        <v>458</v>
      </c>
      <c r="D106" s="468">
        <f>200</f>
        <v>200</v>
      </c>
      <c r="E106" s="487">
        <f>4000</f>
        <v>4000</v>
      </c>
      <c r="F106" s="470">
        <f t="shared" si="2"/>
        <v>800000</v>
      </c>
      <c r="G106" s="1887"/>
      <c r="H106" s="1919"/>
      <c r="K106" s="3"/>
    </row>
    <row r="107" spans="1:11" customFormat="1" hidden="1" outlineLevel="1">
      <c r="A107" s="465">
        <v>19</v>
      </c>
      <c r="B107" s="490" t="s">
        <v>549</v>
      </c>
      <c r="C107" s="491" t="s">
        <v>464</v>
      </c>
      <c r="D107" s="475">
        <f>20</f>
        <v>20</v>
      </c>
      <c r="E107" s="491">
        <f>10000</f>
        <v>10000</v>
      </c>
      <c r="F107" s="477">
        <f t="shared" si="2"/>
        <v>200000</v>
      </c>
      <c r="G107" s="1888"/>
      <c r="H107" s="1920"/>
      <c r="K107" s="3"/>
    </row>
    <row r="108" spans="1:11" customFormat="1" hidden="1" outlineLevel="1">
      <c r="A108" s="465">
        <v>20</v>
      </c>
      <c r="B108" s="501" t="s">
        <v>550</v>
      </c>
      <c r="C108" s="482" t="s">
        <v>460</v>
      </c>
      <c r="D108" s="493">
        <f>5</f>
        <v>5</v>
      </c>
      <c r="E108" s="482">
        <f>80000</f>
        <v>80000</v>
      </c>
      <c r="F108" s="483">
        <f t="shared" si="2"/>
        <v>400000</v>
      </c>
      <c r="G108" s="1882">
        <f>SUM(F108:F112)</f>
        <v>650000</v>
      </c>
      <c r="H108" s="1882" t="s">
        <v>551</v>
      </c>
      <c r="K108" s="3"/>
    </row>
    <row r="109" spans="1:11" customFormat="1" hidden="1" outlineLevel="1">
      <c r="A109" s="465">
        <v>21</v>
      </c>
      <c r="B109" s="489" t="s">
        <v>552</v>
      </c>
      <c r="C109" s="487" t="s">
        <v>464</v>
      </c>
      <c r="D109" s="468">
        <f>10</f>
        <v>10</v>
      </c>
      <c r="E109" s="487">
        <f>25000</f>
        <v>25000</v>
      </c>
      <c r="F109" s="470">
        <f t="shared" si="2"/>
        <v>250000</v>
      </c>
      <c r="G109" s="1883"/>
      <c r="H109" s="1883"/>
      <c r="K109" s="3"/>
    </row>
    <row r="110" spans="1:11" customFormat="1" hidden="1" outlineLevel="1">
      <c r="A110" s="465">
        <v>22</v>
      </c>
      <c r="B110" s="494" t="s">
        <v>553</v>
      </c>
      <c r="C110" s="487" t="s">
        <v>464</v>
      </c>
      <c r="D110" s="468">
        <f>1</f>
        <v>1</v>
      </c>
      <c r="E110" s="487"/>
      <c r="F110" s="470">
        <f t="shared" si="2"/>
        <v>0</v>
      </c>
      <c r="G110" s="1883"/>
      <c r="H110" s="1883"/>
      <c r="K110" s="3"/>
    </row>
    <row r="111" spans="1:11" customFormat="1" hidden="1" outlineLevel="1">
      <c r="A111" s="465">
        <v>23</v>
      </c>
      <c r="B111" s="494" t="s">
        <v>554</v>
      </c>
      <c r="C111" s="487" t="s">
        <v>470</v>
      </c>
      <c r="D111" s="468">
        <f t="shared" ref="D111:D115" si="5">2</f>
        <v>2</v>
      </c>
      <c r="E111" s="487"/>
      <c r="F111" s="470">
        <f t="shared" si="2"/>
        <v>0</v>
      </c>
      <c r="G111" s="1883"/>
      <c r="H111" s="1883"/>
      <c r="K111" s="3"/>
    </row>
    <row r="112" spans="1:11" customFormat="1" hidden="1" outlineLevel="1">
      <c r="A112" s="465">
        <v>24</v>
      </c>
      <c r="B112" s="524" t="s">
        <v>555</v>
      </c>
      <c r="C112" s="491" t="s">
        <v>464</v>
      </c>
      <c r="D112" s="475"/>
      <c r="E112" s="491"/>
      <c r="F112" s="477">
        <f t="shared" si="2"/>
        <v>0</v>
      </c>
      <c r="G112" s="1884"/>
      <c r="H112" s="1884"/>
      <c r="K112" s="3"/>
    </row>
    <row r="113" spans="1:11" customFormat="1" hidden="1" outlineLevel="1">
      <c r="A113" s="465">
        <v>25</v>
      </c>
      <c r="B113" s="501" t="s">
        <v>517</v>
      </c>
      <c r="C113" s="482" t="s">
        <v>477</v>
      </c>
      <c r="D113" s="493">
        <f t="shared" si="5"/>
        <v>2</v>
      </c>
      <c r="E113" s="482">
        <f>520000</f>
        <v>520000</v>
      </c>
      <c r="F113" s="483">
        <f t="shared" si="2"/>
        <v>1040000</v>
      </c>
      <c r="G113" s="1882">
        <f>SUM(F113:F120)</f>
        <v>7969000</v>
      </c>
      <c r="H113" s="1915" t="s">
        <v>556</v>
      </c>
      <c r="K113" s="3"/>
    </row>
    <row r="114" spans="1:11" ht="22.5" hidden="1" customHeight="1" outlineLevel="1">
      <c r="A114" s="465">
        <v>26</v>
      </c>
      <c r="B114" s="489" t="s">
        <v>557</v>
      </c>
      <c r="C114" s="487" t="s">
        <v>464</v>
      </c>
      <c r="D114" s="468">
        <f t="shared" si="5"/>
        <v>2</v>
      </c>
      <c r="E114" s="487">
        <f>30000</f>
        <v>30000</v>
      </c>
      <c r="F114" s="470">
        <f t="shared" si="2"/>
        <v>60000</v>
      </c>
      <c r="G114" s="1883"/>
      <c r="H114" s="1916"/>
      <c r="I114" s="266"/>
      <c r="K114" s="59"/>
    </row>
    <row r="115" spans="1:11" ht="22.5" hidden="1" customHeight="1" outlineLevel="1">
      <c r="A115" s="465">
        <v>27</v>
      </c>
      <c r="B115" s="489" t="s">
        <v>465</v>
      </c>
      <c r="C115" s="487" t="s">
        <v>464</v>
      </c>
      <c r="D115" s="468">
        <f t="shared" si="5"/>
        <v>2</v>
      </c>
      <c r="E115" s="487">
        <f>12000</f>
        <v>12000</v>
      </c>
      <c r="F115" s="470">
        <f t="shared" si="2"/>
        <v>24000</v>
      </c>
      <c r="G115" s="1883"/>
      <c r="H115" s="1916"/>
      <c r="I115" s="266"/>
      <c r="K115" s="59"/>
    </row>
    <row r="116" spans="1:11" ht="22.5" hidden="1" customHeight="1" outlineLevel="1">
      <c r="A116" s="465">
        <v>28</v>
      </c>
      <c r="B116" s="489" t="s">
        <v>558</v>
      </c>
      <c r="C116" s="487" t="s">
        <v>464</v>
      </c>
      <c r="D116" s="468">
        <f>1</f>
        <v>1</v>
      </c>
      <c r="E116" s="487">
        <f>45000</f>
        <v>45000</v>
      </c>
      <c r="F116" s="470">
        <f t="shared" si="2"/>
        <v>45000</v>
      </c>
      <c r="G116" s="1883"/>
      <c r="H116" s="1916"/>
      <c r="K116" s="59"/>
    </row>
    <row r="117" spans="1:11" hidden="1" outlineLevel="1">
      <c r="A117" s="465">
        <v>29</v>
      </c>
      <c r="B117" s="489" t="s">
        <v>559</v>
      </c>
      <c r="C117" s="487" t="s">
        <v>495</v>
      </c>
      <c r="D117" s="468">
        <f>40</f>
        <v>40</v>
      </c>
      <c r="E117" s="487">
        <f>70000</f>
        <v>70000</v>
      </c>
      <c r="F117" s="470">
        <f t="shared" si="2"/>
        <v>2800000</v>
      </c>
      <c r="G117" s="1883"/>
      <c r="H117" s="1916"/>
      <c r="K117" s="59"/>
    </row>
    <row r="118" spans="1:11" hidden="1" outlineLevel="1">
      <c r="A118" s="465">
        <v>30</v>
      </c>
      <c r="B118" s="489" t="s">
        <v>499</v>
      </c>
      <c r="C118" s="487" t="s">
        <v>560</v>
      </c>
      <c r="D118" s="468">
        <f>200</f>
        <v>200</v>
      </c>
      <c r="E118" s="487">
        <f>6000</f>
        <v>6000</v>
      </c>
      <c r="F118" s="470">
        <f t="shared" si="2"/>
        <v>1200000</v>
      </c>
      <c r="G118" s="1883"/>
      <c r="H118" s="1916"/>
      <c r="K118" s="59"/>
    </row>
    <row r="119" spans="1:11" hidden="1" outlineLevel="1">
      <c r="A119" s="465">
        <v>31</v>
      </c>
      <c r="B119" s="489" t="s">
        <v>511</v>
      </c>
      <c r="C119" s="487" t="s">
        <v>560</v>
      </c>
      <c r="D119" s="468">
        <f>100</f>
        <v>100</v>
      </c>
      <c r="E119" s="487">
        <f>2000</f>
        <v>2000</v>
      </c>
      <c r="F119" s="470">
        <f t="shared" si="2"/>
        <v>200000</v>
      </c>
      <c r="G119" s="1883"/>
      <c r="H119" s="1916"/>
      <c r="K119" s="59"/>
    </row>
    <row r="120" spans="1:11" hidden="1" outlineLevel="1">
      <c r="A120" s="525">
        <v>32</v>
      </c>
      <c r="B120" s="526" t="s">
        <v>561</v>
      </c>
      <c r="C120" s="527" t="s">
        <v>562</v>
      </c>
      <c r="D120" s="528">
        <f>2</f>
        <v>2</v>
      </c>
      <c r="E120" s="491">
        <f>1300000</f>
        <v>1300000</v>
      </c>
      <c r="F120" s="477">
        <f t="shared" si="2"/>
        <v>2600000</v>
      </c>
      <c r="G120" s="1883"/>
      <c r="H120" s="1916"/>
      <c r="K120" s="59"/>
    </row>
    <row r="121" spans="1:11" hidden="1" outlineLevel="1">
      <c r="A121" s="529">
        <v>33</v>
      </c>
      <c r="B121" s="530" t="s">
        <v>563</v>
      </c>
      <c r="C121" s="531" t="s">
        <v>560</v>
      </c>
      <c r="D121" s="532">
        <v>500</v>
      </c>
      <c r="E121" s="531"/>
      <c r="F121" s="464">
        <v>0</v>
      </c>
      <c r="G121" s="1885">
        <v>5850000</v>
      </c>
      <c r="H121" s="1921" t="s">
        <v>564</v>
      </c>
      <c r="K121" s="59"/>
    </row>
    <row r="122" spans="1:11" hidden="1" outlineLevel="1">
      <c r="A122" s="458">
        <v>34</v>
      </c>
      <c r="B122" s="534" t="s">
        <v>565</v>
      </c>
      <c r="C122" s="535" t="s">
        <v>560</v>
      </c>
      <c r="D122" s="536">
        <v>500</v>
      </c>
      <c r="E122" s="535"/>
      <c r="F122" s="471">
        <v>0</v>
      </c>
      <c r="G122" s="1889"/>
      <c r="H122" s="1922"/>
      <c r="K122" s="59"/>
    </row>
    <row r="123" spans="1:11" hidden="1" outlineLevel="1">
      <c r="A123" s="458">
        <v>35</v>
      </c>
      <c r="B123" s="537" t="s">
        <v>566</v>
      </c>
      <c r="C123" s="535" t="s">
        <v>477</v>
      </c>
      <c r="D123" s="536">
        <v>2</v>
      </c>
      <c r="E123" s="535">
        <v>900000</v>
      </c>
      <c r="F123" s="471">
        <v>1800000</v>
      </c>
      <c r="G123" s="1883"/>
      <c r="H123" s="1922"/>
      <c r="K123" s="59"/>
    </row>
    <row r="124" spans="1:11" hidden="1" outlineLevel="1">
      <c r="A124" s="458">
        <v>36</v>
      </c>
      <c r="B124" s="537" t="s">
        <v>502</v>
      </c>
      <c r="C124" s="535" t="s">
        <v>485</v>
      </c>
      <c r="D124" s="536">
        <v>2</v>
      </c>
      <c r="E124" s="535">
        <v>1320000</v>
      </c>
      <c r="F124" s="471">
        <v>2640000</v>
      </c>
      <c r="G124" s="1883"/>
      <c r="H124" s="1922"/>
      <c r="K124" s="59"/>
    </row>
    <row r="125" spans="1:11" hidden="1" outlineLevel="1">
      <c r="A125" s="458">
        <v>37</v>
      </c>
      <c r="B125" s="537" t="s">
        <v>548</v>
      </c>
      <c r="C125" s="535" t="s">
        <v>458</v>
      </c>
      <c r="D125" s="536">
        <v>200</v>
      </c>
      <c r="E125" s="535">
        <v>4000</v>
      </c>
      <c r="F125" s="471">
        <v>800000</v>
      </c>
      <c r="G125" s="1883"/>
      <c r="H125" s="1922"/>
      <c r="K125" s="59"/>
    </row>
    <row r="126" spans="1:11" hidden="1" outlineLevel="1">
      <c r="A126" s="458">
        <v>38</v>
      </c>
      <c r="B126" s="537" t="s">
        <v>567</v>
      </c>
      <c r="C126" s="535" t="s">
        <v>458</v>
      </c>
      <c r="D126" s="536">
        <v>2</v>
      </c>
      <c r="E126" s="487">
        <f>50000</f>
        <v>50000</v>
      </c>
      <c r="F126" s="470">
        <f t="shared" ref="F126:F129" si="6">E126*D126</f>
        <v>100000</v>
      </c>
      <c r="G126" s="1883"/>
      <c r="H126" s="1922"/>
      <c r="K126" s="59"/>
    </row>
    <row r="127" spans="1:11" hidden="1" outlineLevel="1">
      <c r="A127" s="458">
        <v>39</v>
      </c>
      <c r="B127" s="537" t="s">
        <v>568</v>
      </c>
      <c r="C127" s="535" t="s">
        <v>560</v>
      </c>
      <c r="D127" s="536">
        <v>30</v>
      </c>
      <c r="E127" s="487">
        <f>15000</f>
        <v>15000</v>
      </c>
      <c r="F127" s="470">
        <f t="shared" si="6"/>
        <v>450000</v>
      </c>
      <c r="G127" s="1883"/>
      <c r="H127" s="1922"/>
      <c r="K127" s="59"/>
    </row>
    <row r="128" spans="1:11" hidden="1" outlineLevel="1">
      <c r="A128" s="538">
        <v>40</v>
      </c>
      <c r="B128" s="539" t="s">
        <v>569</v>
      </c>
      <c r="C128" s="540" t="s">
        <v>464</v>
      </c>
      <c r="D128" s="541">
        <v>10</v>
      </c>
      <c r="E128" s="491">
        <f>6000</f>
        <v>6000</v>
      </c>
      <c r="F128" s="477">
        <f t="shared" si="6"/>
        <v>60000</v>
      </c>
      <c r="G128" s="1890"/>
      <c r="H128" s="1923"/>
      <c r="K128" s="59"/>
    </row>
    <row r="129" spans="1:11" hidden="1" outlineLevel="1">
      <c r="A129" s="529">
        <v>41</v>
      </c>
      <c r="B129" s="530" t="s">
        <v>541</v>
      </c>
      <c r="C129" s="531" t="s">
        <v>470</v>
      </c>
      <c r="D129" s="532">
        <v>2</v>
      </c>
      <c r="E129" s="482">
        <f>1000000</f>
        <v>1000000</v>
      </c>
      <c r="F129" s="483">
        <f t="shared" si="6"/>
        <v>2000000</v>
      </c>
      <c r="G129" s="1885">
        <f>SUM(F129:F133)</f>
        <v>3145000</v>
      </c>
      <c r="H129" s="1921" t="s">
        <v>570</v>
      </c>
      <c r="K129" s="59"/>
    </row>
    <row r="130" spans="1:11" hidden="1" outlineLevel="1">
      <c r="A130" s="458">
        <v>42</v>
      </c>
      <c r="B130" s="537" t="s">
        <v>501</v>
      </c>
      <c r="C130" s="535" t="s">
        <v>460</v>
      </c>
      <c r="D130" s="536">
        <v>6</v>
      </c>
      <c r="E130" s="535">
        <v>20000</v>
      </c>
      <c r="F130" s="471">
        <v>120000</v>
      </c>
      <c r="G130" s="1889"/>
      <c r="H130" s="1922"/>
      <c r="K130" s="59"/>
    </row>
    <row r="131" spans="1:11" hidden="1" outlineLevel="1">
      <c r="A131" s="458">
        <v>43</v>
      </c>
      <c r="B131" s="537" t="s">
        <v>571</v>
      </c>
      <c r="C131" s="535" t="s">
        <v>464</v>
      </c>
      <c r="D131" s="536">
        <v>4</v>
      </c>
      <c r="E131" s="535">
        <v>80000</v>
      </c>
      <c r="F131" s="471">
        <v>320000</v>
      </c>
      <c r="G131" s="1883"/>
      <c r="H131" s="1922"/>
      <c r="K131" s="59"/>
    </row>
    <row r="132" spans="1:11" hidden="1" outlineLevel="1">
      <c r="A132" s="458">
        <v>44</v>
      </c>
      <c r="B132" s="537" t="s">
        <v>489</v>
      </c>
      <c r="C132" s="535" t="s">
        <v>485</v>
      </c>
      <c r="D132" s="536">
        <v>5</v>
      </c>
      <c r="E132" s="535">
        <v>110000</v>
      </c>
      <c r="F132" s="471">
        <v>550000</v>
      </c>
      <c r="G132" s="1883"/>
      <c r="H132" s="1922"/>
      <c r="K132" s="59"/>
    </row>
    <row r="133" spans="1:11" hidden="1" outlineLevel="1">
      <c r="A133" s="538">
        <v>45</v>
      </c>
      <c r="B133" s="539" t="s">
        <v>572</v>
      </c>
      <c r="C133" s="540" t="s">
        <v>464</v>
      </c>
      <c r="D133" s="541">
        <v>1</v>
      </c>
      <c r="E133" s="540">
        <v>155000</v>
      </c>
      <c r="F133" s="542">
        <v>155000</v>
      </c>
      <c r="G133" s="1890"/>
      <c r="H133" s="1923"/>
      <c r="K133" s="59"/>
    </row>
    <row r="134" spans="1:11" hidden="1" outlineLevel="1">
      <c r="A134" s="529">
        <v>46</v>
      </c>
      <c r="B134" s="543" t="s">
        <v>573</v>
      </c>
      <c r="C134" s="531" t="s">
        <v>464</v>
      </c>
      <c r="D134" s="532">
        <v>1</v>
      </c>
      <c r="E134" s="482">
        <f>2500000</f>
        <v>2500000</v>
      </c>
      <c r="F134" s="483">
        <f t="shared" ref="F134:F191" si="7">E134*D134</f>
        <v>2500000</v>
      </c>
      <c r="G134" s="1882">
        <f>SUM(F134:F147)</f>
        <v>8435000</v>
      </c>
      <c r="H134" s="1921" t="s">
        <v>574</v>
      </c>
      <c r="K134" s="59"/>
    </row>
    <row r="135" spans="1:11" hidden="1" outlineLevel="1">
      <c r="A135" s="458">
        <v>47</v>
      </c>
      <c r="B135" s="537" t="s">
        <v>548</v>
      </c>
      <c r="C135" s="535" t="s">
        <v>458</v>
      </c>
      <c r="D135" s="536">
        <v>100</v>
      </c>
      <c r="E135" s="487">
        <f>4000</f>
        <v>4000</v>
      </c>
      <c r="F135" s="470">
        <f t="shared" si="7"/>
        <v>400000</v>
      </c>
      <c r="G135" s="1883"/>
      <c r="H135" s="1922"/>
      <c r="K135" s="59"/>
    </row>
    <row r="136" spans="1:11" hidden="1" outlineLevel="1">
      <c r="A136" s="458">
        <v>48</v>
      </c>
      <c r="B136" s="537" t="s">
        <v>575</v>
      </c>
      <c r="C136" s="535" t="s">
        <v>464</v>
      </c>
      <c r="D136" s="536">
        <v>1</v>
      </c>
      <c r="E136" s="487">
        <f>350000</f>
        <v>350000</v>
      </c>
      <c r="F136" s="470">
        <f t="shared" si="7"/>
        <v>350000</v>
      </c>
      <c r="G136" s="1883"/>
      <c r="H136" s="1922"/>
      <c r="K136" s="59"/>
    </row>
    <row r="137" spans="1:11" hidden="1" outlineLevel="1">
      <c r="A137" s="458">
        <v>49</v>
      </c>
      <c r="B137" s="537" t="s">
        <v>576</v>
      </c>
      <c r="C137" s="535" t="s">
        <v>464</v>
      </c>
      <c r="D137" s="536">
        <v>1</v>
      </c>
      <c r="E137" s="487">
        <f>235000</f>
        <v>235000</v>
      </c>
      <c r="F137" s="470">
        <f t="shared" si="7"/>
        <v>235000</v>
      </c>
      <c r="G137" s="1883"/>
      <c r="H137" s="1922"/>
      <c r="K137" s="59"/>
    </row>
    <row r="138" spans="1:11" hidden="1" outlineLevel="1">
      <c r="A138" s="458">
        <v>50</v>
      </c>
      <c r="B138" s="537" t="s">
        <v>577</v>
      </c>
      <c r="C138" s="535" t="s">
        <v>464</v>
      </c>
      <c r="D138" s="536">
        <v>3</v>
      </c>
      <c r="E138" s="487">
        <f>450000</f>
        <v>450000</v>
      </c>
      <c r="F138" s="470">
        <f t="shared" si="7"/>
        <v>1350000</v>
      </c>
      <c r="G138" s="1883"/>
      <c r="H138" s="1922"/>
      <c r="K138" s="59"/>
    </row>
    <row r="139" spans="1:11" hidden="1" outlineLevel="1">
      <c r="A139" s="458">
        <v>51</v>
      </c>
      <c r="B139" s="537" t="s">
        <v>578</v>
      </c>
      <c r="C139" s="535" t="s">
        <v>579</v>
      </c>
      <c r="D139" s="536">
        <v>30</v>
      </c>
      <c r="E139" s="487">
        <f>20000</f>
        <v>20000</v>
      </c>
      <c r="F139" s="470">
        <f t="shared" si="7"/>
        <v>600000</v>
      </c>
      <c r="G139" s="1883"/>
      <c r="H139" s="1922"/>
      <c r="K139" s="59"/>
    </row>
    <row r="140" spans="1:11" hidden="1" outlineLevel="1">
      <c r="A140" s="458">
        <v>52</v>
      </c>
      <c r="B140" s="537" t="s">
        <v>580</v>
      </c>
      <c r="C140" s="535" t="s">
        <v>464</v>
      </c>
      <c r="D140" s="536">
        <v>10</v>
      </c>
      <c r="E140" s="487">
        <f>6000</f>
        <v>6000</v>
      </c>
      <c r="F140" s="470">
        <f t="shared" si="7"/>
        <v>60000</v>
      </c>
      <c r="G140" s="1883"/>
      <c r="H140" s="1922"/>
      <c r="K140" s="59"/>
    </row>
    <row r="141" spans="1:11" hidden="1" outlineLevel="1">
      <c r="A141" s="458">
        <v>53</v>
      </c>
      <c r="B141" s="537" t="s">
        <v>517</v>
      </c>
      <c r="C141" s="535" t="s">
        <v>477</v>
      </c>
      <c r="D141" s="536">
        <v>1</v>
      </c>
      <c r="E141" s="487">
        <f>600000</f>
        <v>600000</v>
      </c>
      <c r="F141" s="470">
        <f t="shared" si="7"/>
        <v>600000</v>
      </c>
      <c r="G141" s="1883"/>
      <c r="H141" s="1922"/>
      <c r="K141" s="59"/>
    </row>
    <row r="142" spans="1:11" hidden="1" outlineLevel="1">
      <c r="A142" s="458">
        <v>54</v>
      </c>
      <c r="B142" s="537" t="s">
        <v>501</v>
      </c>
      <c r="C142" s="535" t="s">
        <v>460</v>
      </c>
      <c r="D142" s="536">
        <v>8</v>
      </c>
      <c r="E142" s="487">
        <f>20000</f>
        <v>20000</v>
      </c>
      <c r="F142" s="470">
        <f t="shared" si="7"/>
        <v>160000</v>
      </c>
      <c r="G142" s="1883"/>
      <c r="H142" s="1922"/>
      <c r="K142" s="59"/>
    </row>
    <row r="143" spans="1:11" hidden="1" outlineLevel="1">
      <c r="A143" s="458">
        <v>55</v>
      </c>
      <c r="B143" s="537" t="s">
        <v>581</v>
      </c>
      <c r="C143" s="535" t="s">
        <v>464</v>
      </c>
      <c r="D143" s="536">
        <v>8</v>
      </c>
      <c r="E143" s="487">
        <f>40000</f>
        <v>40000</v>
      </c>
      <c r="F143" s="470">
        <f t="shared" si="7"/>
        <v>320000</v>
      </c>
      <c r="G143" s="1883"/>
      <c r="H143" s="1922"/>
      <c r="K143" s="59"/>
    </row>
    <row r="144" spans="1:11" hidden="1" outlineLevel="1">
      <c r="A144" s="458">
        <v>56</v>
      </c>
      <c r="B144" s="537" t="s">
        <v>582</v>
      </c>
      <c r="C144" s="535" t="s">
        <v>464</v>
      </c>
      <c r="D144" s="536">
        <v>20</v>
      </c>
      <c r="E144" s="487">
        <f>40000</f>
        <v>40000</v>
      </c>
      <c r="F144" s="470">
        <f t="shared" si="7"/>
        <v>800000</v>
      </c>
      <c r="G144" s="1883"/>
      <c r="H144" s="1922"/>
      <c r="K144" s="59"/>
    </row>
    <row r="145" spans="1:11" hidden="1" outlineLevel="1">
      <c r="A145" s="458">
        <v>57</v>
      </c>
      <c r="B145" s="537" t="s">
        <v>583</v>
      </c>
      <c r="C145" s="535" t="s">
        <v>470</v>
      </c>
      <c r="D145" s="536">
        <v>1</v>
      </c>
      <c r="E145" s="487">
        <f>1000000</f>
        <v>1000000</v>
      </c>
      <c r="F145" s="470">
        <f t="shared" si="7"/>
        <v>1000000</v>
      </c>
      <c r="G145" s="1883"/>
      <c r="H145" s="1922"/>
      <c r="K145" s="59"/>
    </row>
    <row r="146" spans="1:11" hidden="1" outlineLevel="1">
      <c r="A146" s="458">
        <v>58</v>
      </c>
      <c r="B146" s="537" t="s">
        <v>584</v>
      </c>
      <c r="C146" s="535" t="s">
        <v>462</v>
      </c>
      <c r="D146" s="536">
        <v>1</v>
      </c>
      <c r="E146" s="487">
        <f>30000</f>
        <v>30000</v>
      </c>
      <c r="F146" s="470">
        <f t="shared" si="7"/>
        <v>30000</v>
      </c>
      <c r="G146" s="1883"/>
      <c r="H146" s="1922"/>
      <c r="K146" s="59"/>
    </row>
    <row r="147" spans="1:11" hidden="1" outlineLevel="1">
      <c r="A147" s="538">
        <v>59</v>
      </c>
      <c r="B147" s="539" t="s">
        <v>585</v>
      </c>
      <c r="C147" s="540" t="s">
        <v>586</v>
      </c>
      <c r="D147" s="541">
        <v>1</v>
      </c>
      <c r="E147" s="491">
        <f>30000</f>
        <v>30000</v>
      </c>
      <c r="F147" s="477">
        <f t="shared" si="7"/>
        <v>30000</v>
      </c>
      <c r="G147" s="1884"/>
      <c r="H147" s="1923"/>
      <c r="K147" s="59"/>
    </row>
    <row r="148" spans="1:11" hidden="1" outlineLevel="1">
      <c r="A148" s="529">
        <v>60</v>
      </c>
      <c r="B148" s="544" t="s">
        <v>587</v>
      </c>
      <c r="C148" s="462" t="s">
        <v>477</v>
      </c>
      <c r="D148" s="545">
        <f>1</f>
        <v>1</v>
      </c>
      <c r="E148" s="482">
        <f>1000000</f>
        <v>1000000</v>
      </c>
      <c r="F148" s="483">
        <f t="shared" si="7"/>
        <v>1000000</v>
      </c>
      <c r="G148" s="1882">
        <f>SUM(F148:F157)</f>
        <v>14205000</v>
      </c>
      <c r="H148" s="1924" t="s">
        <v>588</v>
      </c>
      <c r="K148" s="59"/>
    </row>
    <row r="149" spans="1:11" hidden="1" outlineLevel="1">
      <c r="A149" s="465">
        <v>61</v>
      </c>
      <c r="B149" s="489" t="s">
        <v>589</v>
      </c>
      <c r="C149" s="487" t="s">
        <v>579</v>
      </c>
      <c r="D149" s="468">
        <f>36</f>
        <v>36</v>
      </c>
      <c r="E149" s="487">
        <f>130000</f>
        <v>130000</v>
      </c>
      <c r="F149" s="470">
        <f t="shared" si="7"/>
        <v>4680000</v>
      </c>
      <c r="G149" s="1883"/>
      <c r="H149" s="1916"/>
      <c r="K149" s="59"/>
    </row>
    <row r="150" spans="1:11" hidden="1" outlineLevel="1">
      <c r="A150" s="465">
        <v>62</v>
      </c>
      <c r="B150" s="489" t="s">
        <v>590</v>
      </c>
      <c r="C150" s="487" t="s">
        <v>460</v>
      </c>
      <c r="D150" s="468">
        <f>10</f>
        <v>10</v>
      </c>
      <c r="E150" s="487">
        <f>200000</f>
        <v>200000</v>
      </c>
      <c r="F150" s="470">
        <f t="shared" si="7"/>
        <v>2000000</v>
      </c>
      <c r="G150" s="1883"/>
      <c r="H150" s="1916"/>
      <c r="K150" s="59"/>
    </row>
    <row r="151" spans="1:11" hidden="1" outlineLevel="1">
      <c r="A151" s="465">
        <v>63</v>
      </c>
      <c r="B151" s="489" t="s">
        <v>591</v>
      </c>
      <c r="C151" s="487" t="s">
        <v>464</v>
      </c>
      <c r="D151" s="468">
        <f>5</f>
        <v>5</v>
      </c>
      <c r="E151" s="487">
        <f>120000</f>
        <v>120000</v>
      </c>
      <c r="F151" s="470">
        <f t="shared" si="7"/>
        <v>600000</v>
      </c>
      <c r="G151" s="1883"/>
      <c r="H151" s="1916"/>
      <c r="K151" s="59"/>
    </row>
    <row r="152" spans="1:11" hidden="1" outlineLevel="1">
      <c r="A152" s="465">
        <v>64</v>
      </c>
      <c r="B152" s="489" t="s">
        <v>592</v>
      </c>
      <c r="C152" s="487" t="s">
        <v>464</v>
      </c>
      <c r="D152" s="468">
        <f>3</f>
        <v>3</v>
      </c>
      <c r="E152" s="487">
        <f>35000</f>
        <v>35000</v>
      </c>
      <c r="F152" s="470">
        <f t="shared" si="7"/>
        <v>105000</v>
      </c>
      <c r="G152" s="1883"/>
      <c r="H152" s="1916"/>
      <c r="K152" s="59"/>
    </row>
    <row r="153" spans="1:11" hidden="1" outlineLevel="1">
      <c r="A153" s="465">
        <v>65</v>
      </c>
      <c r="B153" s="489" t="s">
        <v>524</v>
      </c>
      <c r="C153" s="487" t="s">
        <v>464</v>
      </c>
      <c r="D153" s="468">
        <f>50</f>
        <v>50</v>
      </c>
      <c r="E153" s="487">
        <f>13000</f>
        <v>13000</v>
      </c>
      <c r="F153" s="470">
        <f t="shared" si="7"/>
        <v>650000</v>
      </c>
      <c r="G153" s="1883"/>
      <c r="H153" s="1916"/>
      <c r="K153" s="59"/>
    </row>
    <row r="154" spans="1:11" hidden="1" outlineLevel="1">
      <c r="A154" s="465">
        <v>66</v>
      </c>
      <c r="B154" s="489" t="s">
        <v>548</v>
      </c>
      <c r="C154" s="487" t="s">
        <v>458</v>
      </c>
      <c r="D154" s="468">
        <f>200</f>
        <v>200</v>
      </c>
      <c r="E154" s="487">
        <f>4000</f>
        <v>4000</v>
      </c>
      <c r="F154" s="470">
        <f t="shared" si="7"/>
        <v>800000</v>
      </c>
      <c r="G154" s="1883"/>
      <c r="H154" s="1916"/>
      <c r="K154" s="59"/>
    </row>
    <row r="155" spans="1:11" hidden="1" outlineLevel="1">
      <c r="A155" s="465">
        <v>67</v>
      </c>
      <c r="B155" s="494" t="s">
        <v>526</v>
      </c>
      <c r="C155" s="487" t="s">
        <v>470</v>
      </c>
      <c r="D155" s="468">
        <f>5</f>
        <v>5</v>
      </c>
      <c r="E155" s="487">
        <f>600000</f>
        <v>600000</v>
      </c>
      <c r="F155" s="470">
        <f t="shared" si="7"/>
        <v>3000000</v>
      </c>
      <c r="G155" s="1883"/>
      <c r="H155" s="1916"/>
      <c r="K155" s="59"/>
    </row>
    <row r="156" spans="1:11" hidden="1" outlineLevel="1">
      <c r="A156" s="465">
        <v>68</v>
      </c>
      <c r="B156" s="489" t="s">
        <v>502</v>
      </c>
      <c r="C156" s="487" t="s">
        <v>485</v>
      </c>
      <c r="D156" s="468">
        <f>1</f>
        <v>1</v>
      </c>
      <c r="E156" s="487">
        <f>1320000</f>
        <v>1320000</v>
      </c>
      <c r="F156" s="470">
        <f t="shared" si="7"/>
        <v>1320000</v>
      </c>
      <c r="G156" s="1883"/>
      <c r="H156" s="1916"/>
      <c r="K156" s="59"/>
    </row>
    <row r="157" spans="1:11" hidden="1" outlineLevel="1">
      <c r="A157" s="546">
        <v>69</v>
      </c>
      <c r="B157" s="547" t="s">
        <v>593</v>
      </c>
      <c r="C157" s="548" t="s">
        <v>594</v>
      </c>
      <c r="D157" s="549">
        <f>10</f>
        <v>10</v>
      </c>
      <c r="E157" s="491">
        <f>5000</f>
        <v>5000</v>
      </c>
      <c r="F157" s="477">
        <f t="shared" si="7"/>
        <v>50000</v>
      </c>
      <c r="G157" s="1884"/>
      <c r="H157" s="1925"/>
      <c r="K157" s="59"/>
    </row>
    <row r="158" spans="1:11" hidden="1" outlineLevel="1">
      <c r="A158" s="465">
        <v>70</v>
      </c>
      <c r="B158" s="550" t="s">
        <v>501</v>
      </c>
      <c r="C158" s="551" t="s">
        <v>460</v>
      </c>
      <c r="D158" s="552">
        <f>4</f>
        <v>4</v>
      </c>
      <c r="E158" s="482">
        <f>20000</f>
        <v>20000</v>
      </c>
      <c r="F158" s="483">
        <f t="shared" si="7"/>
        <v>80000</v>
      </c>
      <c r="G158" s="1882">
        <f>SUM(F158:F163)</f>
        <v>3770000</v>
      </c>
      <c r="H158" s="1915" t="s">
        <v>595</v>
      </c>
      <c r="K158" s="59"/>
    </row>
    <row r="159" spans="1:11" hidden="1" outlineLevel="1">
      <c r="A159" s="465">
        <v>71</v>
      </c>
      <c r="B159" s="489" t="s">
        <v>538</v>
      </c>
      <c r="C159" s="487" t="s">
        <v>464</v>
      </c>
      <c r="D159" s="468">
        <f>4</f>
        <v>4</v>
      </c>
      <c r="E159" s="487">
        <f>60000</f>
        <v>60000</v>
      </c>
      <c r="F159" s="470">
        <f t="shared" si="7"/>
        <v>240000</v>
      </c>
      <c r="G159" s="1883"/>
      <c r="H159" s="1916"/>
      <c r="K159" s="59"/>
    </row>
    <row r="160" spans="1:11" hidden="1" outlineLevel="1">
      <c r="A160" s="465">
        <v>72</v>
      </c>
      <c r="B160" s="489" t="s">
        <v>566</v>
      </c>
      <c r="C160" s="487" t="s">
        <v>477</v>
      </c>
      <c r="D160" s="468">
        <f>2</f>
        <v>2</v>
      </c>
      <c r="E160" s="487">
        <f>1000000</f>
        <v>1000000</v>
      </c>
      <c r="F160" s="470">
        <f t="shared" si="7"/>
        <v>2000000</v>
      </c>
      <c r="G160" s="1883"/>
      <c r="H160" s="1916"/>
      <c r="K160" s="59"/>
    </row>
    <row r="161" spans="1:479" hidden="1" outlineLevel="1">
      <c r="A161" s="465">
        <v>73</v>
      </c>
      <c r="B161" s="489" t="s">
        <v>517</v>
      </c>
      <c r="C161" s="487" t="s">
        <v>477</v>
      </c>
      <c r="D161" s="468">
        <f>1</f>
        <v>1</v>
      </c>
      <c r="E161" s="487">
        <f>600000</f>
        <v>600000</v>
      </c>
      <c r="F161" s="470">
        <f t="shared" si="7"/>
        <v>600000</v>
      </c>
      <c r="G161" s="1883"/>
      <c r="H161" s="1916"/>
      <c r="K161" s="59"/>
    </row>
    <row r="162" spans="1:479" hidden="1" outlineLevel="1">
      <c r="A162" s="465">
        <v>74</v>
      </c>
      <c r="B162" s="489" t="s">
        <v>548</v>
      </c>
      <c r="C162" s="487" t="s">
        <v>458</v>
      </c>
      <c r="D162" s="468">
        <f>100</f>
        <v>100</v>
      </c>
      <c r="E162" s="487">
        <f>4000</f>
        <v>4000</v>
      </c>
      <c r="F162" s="470">
        <f t="shared" si="7"/>
        <v>400000</v>
      </c>
      <c r="G162" s="1883"/>
      <c r="H162" s="1916"/>
      <c r="K162" s="59"/>
    </row>
    <row r="163" spans="1:479" hidden="1" outlineLevel="1">
      <c r="A163" s="525">
        <v>75</v>
      </c>
      <c r="B163" s="526" t="s">
        <v>596</v>
      </c>
      <c r="C163" s="527" t="s">
        <v>485</v>
      </c>
      <c r="D163" s="528">
        <f>1</f>
        <v>1</v>
      </c>
      <c r="E163" s="491">
        <f>450000</f>
        <v>450000</v>
      </c>
      <c r="F163" s="477">
        <f t="shared" si="7"/>
        <v>450000</v>
      </c>
      <c r="G163" s="1884"/>
      <c r="H163" s="1916"/>
      <c r="K163" s="59"/>
    </row>
    <row r="164" spans="1:479" s="452" customFormat="1" ht="18.75" hidden="1" customHeight="1" outlineLevel="1">
      <c r="A164" s="465">
        <v>76</v>
      </c>
      <c r="B164" s="501" t="s">
        <v>597</v>
      </c>
      <c r="C164" s="482" t="s">
        <v>464</v>
      </c>
      <c r="D164" s="493">
        <f>45</f>
        <v>45</v>
      </c>
      <c r="E164" s="482">
        <f>20000</f>
        <v>20000</v>
      </c>
      <c r="F164" s="483">
        <f t="shared" si="7"/>
        <v>900000</v>
      </c>
      <c r="G164" s="1882">
        <f>SUM(F164:F166)</f>
        <v>2040000</v>
      </c>
      <c r="H164" s="1915" t="s">
        <v>598</v>
      </c>
      <c r="I164" s="58"/>
      <c r="J164" s="58"/>
      <c r="K164" s="162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</row>
    <row r="165" spans="1:479" s="452" customFormat="1" ht="18.75" hidden="1" customHeight="1" outlineLevel="1">
      <c r="A165" s="465">
        <v>77</v>
      </c>
      <c r="B165" s="489" t="s">
        <v>599</v>
      </c>
      <c r="C165" s="487" t="s">
        <v>579</v>
      </c>
      <c r="D165" s="468">
        <f>17</f>
        <v>17</v>
      </c>
      <c r="E165" s="487">
        <f>45000</f>
        <v>45000</v>
      </c>
      <c r="F165" s="470">
        <f t="shared" si="7"/>
        <v>765000</v>
      </c>
      <c r="G165" s="1883"/>
      <c r="H165" s="1916"/>
      <c r="I165" s="58"/>
      <c r="J165" s="58"/>
      <c r="K165" s="162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</row>
    <row r="166" spans="1:479" s="452" customFormat="1" ht="18.75" hidden="1" customHeight="1" outlineLevel="1">
      <c r="A166" s="525">
        <v>78</v>
      </c>
      <c r="B166" s="526" t="s">
        <v>552</v>
      </c>
      <c r="C166" s="527" t="s">
        <v>464</v>
      </c>
      <c r="D166" s="528">
        <f>15</f>
        <v>15</v>
      </c>
      <c r="E166" s="527">
        <f>25000</f>
        <v>25000</v>
      </c>
      <c r="F166" s="517">
        <f t="shared" si="7"/>
        <v>375000</v>
      </c>
      <c r="G166" s="1883"/>
      <c r="H166" s="1916"/>
      <c r="I166" s="58"/>
      <c r="J166" s="58"/>
      <c r="K166" s="162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</row>
    <row r="167" spans="1:479" s="452" customFormat="1" ht="18.75" hidden="1" customHeight="1" outlineLevel="1">
      <c r="A167" s="529">
        <v>79</v>
      </c>
      <c r="B167" s="553" t="s">
        <v>537</v>
      </c>
      <c r="C167" s="462" t="s">
        <v>482</v>
      </c>
      <c r="D167" s="545">
        <v>80</v>
      </c>
      <c r="E167" s="482">
        <f>300000</f>
        <v>300000</v>
      </c>
      <c r="F167" s="483">
        <f t="shared" si="7"/>
        <v>24000000</v>
      </c>
      <c r="G167" s="1885">
        <f>SUM(F167:F174)</f>
        <v>31720000</v>
      </c>
      <c r="H167" s="1924" t="s">
        <v>600</v>
      </c>
      <c r="I167" s="58"/>
      <c r="J167" s="58"/>
      <c r="K167" s="162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</row>
    <row r="168" spans="1:479" s="452" customFormat="1" ht="18.75" hidden="1" customHeight="1" outlineLevel="1">
      <c r="A168" s="465">
        <v>80</v>
      </c>
      <c r="B168" s="494" t="s">
        <v>539</v>
      </c>
      <c r="C168" s="487" t="s">
        <v>601</v>
      </c>
      <c r="D168" s="468">
        <f>1</f>
        <v>1</v>
      </c>
      <c r="E168" s="487">
        <f>2000000</f>
        <v>2000000</v>
      </c>
      <c r="F168" s="470">
        <f t="shared" si="7"/>
        <v>2000000</v>
      </c>
      <c r="G168" s="1883"/>
      <c r="H168" s="1916"/>
      <c r="I168" s="58"/>
      <c r="J168" s="58"/>
      <c r="K168" s="162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</row>
    <row r="169" spans="1:479" s="452" customFormat="1" ht="18.75" hidden="1" customHeight="1" outlineLevel="1">
      <c r="A169" s="465">
        <v>81</v>
      </c>
      <c r="B169" s="489" t="s">
        <v>587</v>
      </c>
      <c r="C169" s="487" t="s">
        <v>477</v>
      </c>
      <c r="D169" s="468">
        <f>5</f>
        <v>5</v>
      </c>
      <c r="E169" s="487">
        <f>1000000</f>
        <v>1000000</v>
      </c>
      <c r="F169" s="470">
        <f t="shared" si="7"/>
        <v>5000000</v>
      </c>
      <c r="G169" s="1883"/>
      <c r="H169" s="1916"/>
      <c r="I169" s="58"/>
      <c r="J169" s="58"/>
      <c r="K169" s="162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</row>
    <row r="170" spans="1:479" s="452" customFormat="1" ht="18.75" hidden="1" customHeight="1" outlineLevel="1">
      <c r="A170" s="465">
        <v>82</v>
      </c>
      <c r="B170" s="489" t="s">
        <v>602</v>
      </c>
      <c r="C170" s="487" t="s">
        <v>528</v>
      </c>
      <c r="D170" s="468">
        <f>6</f>
        <v>6</v>
      </c>
      <c r="E170" s="487">
        <f>60000</f>
        <v>60000</v>
      </c>
      <c r="F170" s="470">
        <f t="shared" si="7"/>
        <v>360000</v>
      </c>
      <c r="G170" s="1883"/>
      <c r="H170" s="1916"/>
      <c r="I170" s="58"/>
      <c r="J170" s="58"/>
      <c r="K170" s="162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</row>
    <row r="171" spans="1:479" s="452" customFormat="1" ht="18.75" hidden="1" customHeight="1" outlineLevel="1">
      <c r="A171" s="465">
        <v>83</v>
      </c>
      <c r="B171" s="489" t="s">
        <v>501</v>
      </c>
      <c r="C171" s="487" t="s">
        <v>460</v>
      </c>
      <c r="D171" s="468">
        <f>5</f>
        <v>5</v>
      </c>
      <c r="E171" s="487">
        <f>20000</f>
        <v>20000</v>
      </c>
      <c r="F171" s="470">
        <f t="shared" si="7"/>
        <v>100000</v>
      </c>
      <c r="G171" s="1883"/>
      <c r="H171" s="1916"/>
      <c r="I171" s="58"/>
      <c r="J171" s="58"/>
      <c r="K171" s="162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</row>
    <row r="172" spans="1:479" s="452" customFormat="1" ht="18.75" hidden="1" customHeight="1" outlineLevel="1">
      <c r="A172" s="465">
        <v>84</v>
      </c>
      <c r="B172" s="489" t="s">
        <v>536</v>
      </c>
      <c r="C172" s="487" t="s">
        <v>467</v>
      </c>
      <c r="D172" s="468">
        <f>1</f>
        <v>1</v>
      </c>
      <c r="E172" s="487">
        <f>15000</f>
        <v>15000</v>
      </c>
      <c r="F172" s="470">
        <f t="shared" si="7"/>
        <v>15000</v>
      </c>
      <c r="G172" s="1883"/>
      <c r="H172" s="1916"/>
      <c r="I172" s="58"/>
      <c r="J172" s="58"/>
      <c r="K172" s="162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</row>
    <row r="173" spans="1:479" s="452" customFormat="1" ht="18.75" hidden="1" customHeight="1" outlineLevel="1">
      <c r="A173" s="465">
        <v>85</v>
      </c>
      <c r="B173" s="489" t="s">
        <v>603</v>
      </c>
      <c r="C173" s="487" t="s">
        <v>464</v>
      </c>
      <c r="D173" s="468">
        <f>20</f>
        <v>20</v>
      </c>
      <c r="E173" s="487">
        <f>10000</f>
        <v>10000</v>
      </c>
      <c r="F173" s="470">
        <f t="shared" si="7"/>
        <v>200000</v>
      </c>
      <c r="G173" s="1883"/>
      <c r="H173" s="1916"/>
      <c r="I173" s="58"/>
      <c r="J173" s="58"/>
      <c r="K173" s="162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</row>
    <row r="174" spans="1:479" s="452" customFormat="1" ht="18.75" hidden="1" customHeight="1" outlineLevel="1">
      <c r="A174" s="546">
        <v>86</v>
      </c>
      <c r="B174" s="547" t="s">
        <v>604</v>
      </c>
      <c r="C174" s="548" t="s">
        <v>464</v>
      </c>
      <c r="D174" s="549">
        <f>1</f>
        <v>1</v>
      </c>
      <c r="E174" s="491">
        <f>45000</f>
        <v>45000</v>
      </c>
      <c r="F174" s="477">
        <f t="shared" si="7"/>
        <v>45000</v>
      </c>
      <c r="G174" s="1890"/>
      <c r="H174" s="1925"/>
      <c r="I174" s="58"/>
      <c r="J174" s="58"/>
      <c r="K174" s="162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</row>
    <row r="175" spans="1:479" hidden="1" outlineLevel="1">
      <c r="A175" s="465">
        <v>87</v>
      </c>
      <c r="B175" s="501" t="s">
        <v>550</v>
      </c>
      <c r="C175" s="482" t="s">
        <v>460</v>
      </c>
      <c r="D175" s="493">
        <f>3</f>
        <v>3</v>
      </c>
      <c r="E175" s="482">
        <f>80000</f>
        <v>80000</v>
      </c>
      <c r="F175" s="483">
        <f t="shared" si="7"/>
        <v>240000</v>
      </c>
      <c r="G175" s="1882">
        <f>SUM(F175:F181)</f>
        <v>1930000</v>
      </c>
      <c r="H175" s="1882" t="s">
        <v>605</v>
      </c>
      <c r="K175" s="59"/>
    </row>
    <row r="176" spans="1:479" hidden="1" outlineLevel="1">
      <c r="A176" s="465">
        <v>88</v>
      </c>
      <c r="B176" s="489" t="s">
        <v>501</v>
      </c>
      <c r="C176" s="487" t="s">
        <v>460</v>
      </c>
      <c r="D176" s="468">
        <f>5</f>
        <v>5</v>
      </c>
      <c r="E176" s="487">
        <f>20000</f>
        <v>20000</v>
      </c>
      <c r="F176" s="470">
        <f t="shared" si="7"/>
        <v>100000</v>
      </c>
      <c r="G176" s="1883"/>
      <c r="H176" s="1883"/>
      <c r="K176" s="59"/>
    </row>
    <row r="177" spans="1:11" hidden="1" outlineLevel="1">
      <c r="A177" s="465">
        <v>89</v>
      </c>
      <c r="B177" s="489" t="s">
        <v>602</v>
      </c>
      <c r="C177" s="487" t="s">
        <v>528</v>
      </c>
      <c r="D177" s="468">
        <f>10</f>
        <v>10</v>
      </c>
      <c r="E177" s="487">
        <f>60000</f>
        <v>60000</v>
      </c>
      <c r="F177" s="470">
        <f t="shared" si="7"/>
        <v>600000</v>
      </c>
      <c r="G177" s="1883"/>
      <c r="H177" s="1883"/>
      <c r="K177" s="59"/>
    </row>
    <row r="178" spans="1:11" hidden="1" outlineLevel="1">
      <c r="A178" s="465">
        <v>90</v>
      </c>
      <c r="B178" s="489" t="s">
        <v>548</v>
      </c>
      <c r="C178" s="487" t="s">
        <v>458</v>
      </c>
      <c r="D178" s="468">
        <f>100</f>
        <v>100</v>
      </c>
      <c r="E178" s="487">
        <f>4000</f>
        <v>4000</v>
      </c>
      <c r="F178" s="470">
        <f t="shared" si="7"/>
        <v>400000</v>
      </c>
      <c r="G178" s="1883"/>
      <c r="H178" s="1883"/>
      <c r="K178" s="59"/>
    </row>
    <row r="179" spans="1:11" hidden="1" outlineLevel="1">
      <c r="A179" s="465">
        <v>91</v>
      </c>
      <c r="B179" s="489" t="s">
        <v>606</v>
      </c>
      <c r="C179" s="487" t="s">
        <v>467</v>
      </c>
      <c r="D179" s="468">
        <f>1</f>
        <v>1</v>
      </c>
      <c r="E179" s="487">
        <f>220000</f>
        <v>220000</v>
      </c>
      <c r="F179" s="470">
        <f t="shared" si="7"/>
        <v>220000</v>
      </c>
      <c r="G179" s="1883"/>
      <c r="H179" s="1883"/>
      <c r="K179" s="59"/>
    </row>
    <row r="180" spans="1:11" hidden="1" outlineLevel="1">
      <c r="A180" s="465">
        <v>92</v>
      </c>
      <c r="B180" s="489" t="s">
        <v>525</v>
      </c>
      <c r="C180" s="487" t="s">
        <v>467</v>
      </c>
      <c r="D180" s="468">
        <f>1</f>
        <v>1</v>
      </c>
      <c r="E180" s="487">
        <f>130000</f>
        <v>130000</v>
      </c>
      <c r="F180" s="470">
        <f t="shared" si="7"/>
        <v>130000</v>
      </c>
      <c r="G180" s="1883"/>
      <c r="H180" s="1883"/>
      <c r="K180" s="59"/>
    </row>
    <row r="181" spans="1:11" hidden="1" outlineLevel="1">
      <c r="A181" s="525">
        <v>93</v>
      </c>
      <c r="B181" s="526" t="s">
        <v>607</v>
      </c>
      <c r="C181" s="527" t="s">
        <v>464</v>
      </c>
      <c r="D181" s="528">
        <f>6</f>
        <v>6</v>
      </c>
      <c r="E181" s="491">
        <f>40000</f>
        <v>40000</v>
      </c>
      <c r="F181" s="477">
        <f t="shared" si="7"/>
        <v>240000</v>
      </c>
      <c r="G181" s="1883"/>
      <c r="H181" s="1883"/>
      <c r="K181" s="59"/>
    </row>
    <row r="182" spans="1:11" hidden="1" outlineLevel="1">
      <c r="A182" s="554">
        <v>94</v>
      </c>
      <c r="B182" s="543" t="s">
        <v>608</v>
      </c>
      <c r="C182" s="531" t="s">
        <v>464</v>
      </c>
      <c r="D182" s="532">
        <v>3</v>
      </c>
      <c r="E182" s="497">
        <f>1000000</f>
        <v>1000000</v>
      </c>
      <c r="F182" s="224">
        <f t="shared" si="7"/>
        <v>3000000</v>
      </c>
      <c r="G182" s="464">
        <f>F182</f>
        <v>3000000</v>
      </c>
      <c r="H182" s="533" t="s">
        <v>609</v>
      </c>
      <c r="K182" s="59"/>
    </row>
    <row r="183" spans="1:11" hidden="1" outlineLevel="1">
      <c r="A183" s="529">
        <v>95</v>
      </c>
      <c r="B183" s="544" t="s">
        <v>548</v>
      </c>
      <c r="C183" s="462" t="s">
        <v>458</v>
      </c>
      <c r="D183" s="545">
        <v>300</v>
      </c>
      <c r="E183" s="482">
        <f>4000</f>
        <v>4000</v>
      </c>
      <c r="F183" s="483">
        <f t="shared" si="7"/>
        <v>1200000</v>
      </c>
      <c r="G183" s="1898">
        <f>SUM(F183:F191)</f>
        <v>2444000</v>
      </c>
      <c r="H183" s="1933" t="s">
        <v>610</v>
      </c>
      <c r="K183" s="59"/>
    </row>
    <row r="184" spans="1:11" hidden="1" outlineLevel="1">
      <c r="A184" s="458">
        <v>96</v>
      </c>
      <c r="B184" s="550" t="s">
        <v>611</v>
      </c>
      <c r="C184" s="551" t="s">
        <v>464</v>
      </c>
      <c r="D184" s="552">
        <v>1</v>
      </c>
      <c r="E184" s="487">
        <f>65000</f>
        <v>65000</v>
      </c>
      <c r="F184" s="470">
        <f t="shared" si="7"/>
        <v>65000</v>
      </c>
      <c r="G184" s="1899"/>
      <c r="H184" s="1934"/>
      <c r="K184" s="59"/>
    </row>
    <row r="185" spans="1:11" hidden="1" outlineLevel="1">
      <c r="A185" s="458">
        <v>97</v>
      </c>
      <c r="B185" s="550" t="s">
        <v>612</v>
      </c>
      <c r="C185" s="551" t="s">
        <v>464</v>
      </c>
      <c r="D185" s="552">
        <v>1</v>
      </c>
      <c r="E185" s="487">
        <f>70000</f>
        <v>70000</v>
      </c>
      <c r="F185" s="470">
        <f t="shared" si="7"/>
        <v>70000</v>
      </c>
      <c r="G185" s="1899"/>
      <c r="H185" s="1934"/>
      <c r="K185" s="59"/>
    </row>
    <row r="186" spans="1:11" hidden="1" outlineLevel="1">
      <c r="A186" s="458">
        <v>98</v>
      </c>
      <c r="B186" s="550" t="s">
        <v>613</v>
      </c>
      <c r="C186" s="551" t="s">
        <v>485</v>
      </c>
      <c r="D186" s="552">
        <v>1</v>
      </c>
      <c r="E186" s="487">
        <f>1020000</f>
        <v>1020000</v>
      </c>
      <c r="F186" s="470">
        <f t="shared" si="7"/>
        <v>1020000</v>
      </c>
      <c r="G186" s="1899"/>
      <c r="H186" s="1934"/>
      <c r="K186" s="59"/>
    </row>
    <row r="187" spans="1:11" hidden="1" outlineLevel="1">
      <c r="A187" s="458">
        <v>99</v>
      </c>
      <c r="B187" s="550" t="s">
        <v>465</v>
      </c>
      <c r="C187" s="551" t="s">
        <v>464</v>
      </c>
      <c r="D187" s="552">
        <v>2</v>
      </c>
      <c r="E187" s="487">
        <f>12000</f>
        <v>12000</v>
      </c>
      <c r="F187" s="470">
        <f t="shared" si="7"/>
        <v>24000</v>
      </c>
      <c r="G187" s="1899"/>
      <c r="H187" s="1934"/>
      <c r="K187" s="59"/>
    </row>
    <row r="188" spans="1:11" hidden="1" outlineLevel="1">
      <c r="A188" s="458">
        <v>100</v>
      </c>
      <c r="B188" s="550" t="s">
        <v>503</v>
      </c>
      <c r="C188" s="551" t="s">
        <v>467</v>
      </c>
      <c r="D188" s="552">
        <v>1</v>
      </c>
      <c r="E188" s="487">
        <f>65000</f>
        <v>65000</v>
      </c>
      <c r="F188" s="470">
        <f t="shared" si="7"/>
        <v>65000</v>
      </c>
      <c r="G188" s="1899"/>
      <c r="H188" s="1934"/>
      <c r="K188" s="59"/>
    </row>
    <row r="189" spans="1:11" hidden="1" outlineLevel="1">
      <c r="A189" s="458">
        <v>101</v>
      </c>
      <c r="B189" s="555" t="s">
        <v>614</v>
      </c>
      <c r="C189" s="551" t="s">
        <v>615</v>
      </c>
      <c r="D189" s="552">
        <v>680</v>
      </c>
      <c r="E189" s="487"/>
      <c r="F189" s="470">
        <f t="shared" si="7"/>
        <v>0</v>
      </c>
      <c r="G189" s="1899"/>
      <c r="H189" s="1934"/>
      <c r="K189" s="59"/>
    </row>
    <row r="190" spans="1:11" hidden="1" outlineLevel="1">
      <c r="A190" s="458">
        <v>102</v>
      </c>
      <c r="B190" s="555" t="s">
        <v>616</v>
      </c>
      <c r="C190" s="551" t="s">
        <v>615</v>
      </c>
      <c r="D190" s="552">
        <v>160</v>
      </c>
      <c r="E190" s="487"/>
      <c r="F190" s="470">
        <f t="shared" si="7"/>
        <v>0</v>
      </c>
      <c r="G190" s="1899"/>
      <c r="H190" s="1934"/>
      <c r="K190" s="59"/>
    </row>
    <row r="191" spans="1:11" hidden="1" outlineLevel="1">
      <c r="A191" s="538">
        <v>103</v>
      </c>
      <c r="B191" s="556" t="s">
        <v>617</v>
      </c>
      <c r="C191" s="540" t="s">
        <v>615</v>
      </c>
      <c r="D191" s="541">
        <v>59</v>
      </c>
      <c r="E191" s="491"/>
      <c r="F191" s="477">
        <f t="shared" si="7"/>
        <v>0</v>
      </c>
      <c r="G191" s="1890"/>
      <c r="H191" s="1923"/>
      <c r="K191" s="59"/>
    </row>
    <row r="192" spans="1:11" hidden="1" outlineLevel="1">
      <c r="A192" s="465">
        <v>104</v>
      </c>
      <c r="B192" s="501" t="s">
        <v>618</v>
      </c>
      <c r="C192" s="482" t="s">
        <v>485</v>
      </c>
      <c r="D192" s="493">
        <f>5</f>
        <v>5</v>
      </c>
      <c r="E192" s="482">
        <f>110000</f>
        <v>110000</v>
      </c>
      <c r="F192" s="483">
        <f t="shared" ref="F192:F238" si="8">E192*D192</f>
        <v>550000</v>
      </c>
      <c r="G192" s="1882">
        <f>SUM(F192:F199)</f>
        <v>12970000</v>
      </c>
      <c r="H192" s="1915" t="s">
        <v>619</v>
      </c>
      <c r="K192" s="59"/>
    </row>
    <row r="193" spans="1:479" hidden="1" outlineLevel="1">
      <c r="A193" s="465">
        <v>105</v>
      </c>
      <c r="B193" s="489" t="s">
        <v>501</v>
      </c>
      <c r="C193" s="487" t="s">
        <v>460</v>
      </c>
      <c r="D193" s="468">
        <f>10</f>
        <v>10</v>
      </c>
      <c r="E193" s="487">
        <f>20000</f>
        <v>20000</v>
      </c>
      <c r="F193" s="470">
        <f t="shared" si="8"/>
        <v>200000</v>
      </c>
      <c r="G193" s="1883"/>
      <c r="H193" s="1916"/>
      <c r="K193" s="59"/>
    </row>
    <row r="194" spans="1:479" hidden="1" outlineLevel="1">
      <c r="A194" s="465">
        <v>106</v>
      </c>
      <c r="B194" s="489" t="s">
        <v>620</v>
      </c>
      <c r="C194" s="487" t="s">
        <v>464</v>
      </c>
      <c r="D194" s="468">
        <f>2</f>
        <v>2</v>
      </c>
      <c r="E194" s="487">
        <f>3000000</f>
        <v>3000000</v>
      </c>
      <c r="F194" s="470">
        <f t="shared" si="8"/>
        <v>6000000</v>
      </c>
      <c r="G194" s="1883"/>
      <c r="H194" s="1916"/>
      <c r="K194" s="59"/>
    </row>
    <row r="195" spans="1:479" hidden="1" outlineLevel="1">
      <c r="A195" s="465">
        <v>107</v>
      </c>
      <c r="B195" s="489" t="s">
        <v>535</v>
      </c>
      <c r="C195" s="487" t="s">
        <v>464</v>
      </c>
      <c r="D195" s="468">
        <f>30</f>
        <v>30</v>
      </c>
      <c r="E195" s="487">
        <f>200000</f>
        <v>200000</v>
      </c>
      <c r="F195" s="470">
        <f t="shared" si="8"/>
        <v>6000000</v>
      </c>
      <c r="G195" s="1883"/>
      <c r="H195" s="1916"/>
      <c r="K195" s="59"/>
    </row>
    <row r="196" spans="1:479" hidden="1" outlineLevel="1">
      <c r="A196" s="465">
        <v>108</v>
      </c>
      <c r="B196" s="494" t="s">
        <v>621</v>
      </c>
      <c r="C196" s="487" t="s">
        <v>464</v>
      </c>
      <c r="D196" s="468">
        <f>1</f>
        <v>1</v>
      </c>
      <c r="E196" s="487">
        <f>100000</f>
        <v>100000</v>
      </c>
      <c r="F196" s="470">
        <f t="shared" si="8"/>
        <v>100000</v>
      </c>
      <c r="G196" s="1883"/>
      <c r="H196" s="1916"/>
      <c r="K196" s="59"/>
    </row>
    <row r="197" spans="1:479" hidden="1" outlineLevel="1">
      <c r="A197" s="465">
        <v>109</v>
      </c>
      <c r="B197" s="494" t="s">
        <v>622</v>
      </c>
      <c r="C197" s="487" t="s">
        <v>464</v>
      </c>
      <c r="D197" s="468">
        <f>1</f>
        <v>1</v>
      </c>
      <c r="E197" s="487">
        <f>120000</f>
        <v>120000</v>
      </c>
      <c r="F197" s="470">
        <f t="shared" si="8"/>
        <v>120000</v>
      </c>
      <c r="G197" s="1883"/>
      <c r="H197" s="1916"/>
      <c r="K197" s="59"/>
    </row>
    <row r="198" spans="1:479" hidden="1" outlineLevel="1">
      <c r="A198" s="465">
        <v>110</v>
      </c>
      <c r="B198" s="494" t="s">
        <v>623</v>
      </c>
      <c r="C198" s="487" t="s">
        <v>464</v>
      </c>
      <c r="D198" s="468">
        <f>5</f>
        <v>5</v>
      </c>
      <c r="E198" s="487"/>
      <c r="F198" s="470">
        <f t="shared" si="8"/>
        <v>0</v>
      </c>
      <c r="G198" s="1883"/>
      <c r="H198" s="1916"/>
      <c r="K198" s="59"/>
    </row>
    <row r="199" spans="1:479" hidden="1" outlineLevel="1">
      <c r="A199" s="465">
        <v>111</v>
      </c>
      <c r="B199" s="524" t="s">
        <v>624</v>
      </c>
      <c r="C199" s="491" t="s">
        <v>464</v>
      </c>
      <c r="D199" s="475">
        <f>5</f>
        <v>5</v>
      </c>
      <c r="E199" s="491"/>
      <c r="F199" s="477">
        <f t="shared" si="8"/>
        <v>0</v>
      </c>
      <c r="G199" s="1884"/>
      <c r="H199" s="1917"/>
      <c r="K199" s="59"/>
    </row>
    <row r="200" spans="1:479" s="452" customFormat="1" ht="18.75" hidden="1" customHeight="1" outlineLevel="1">
      <c r="A200" s="465">
        <v>112</v>
      </c>
      <c r="B200" s="555" t="s">
        <v>625</v>
      </c>
      <c r="C200" s="551" t="s">
        <v>458</v>
      </c>
      <c r="D200" s="552">
        <f t="shared" ref="D200:D203" si="9">2</f>
        <v>2</v>
      </c>
      <c r="E200" s="557">
        <f>3000000</f>
        <v>3000000</v>
      </c>
      <c r="F200" s="495">
        <f t="shared" si="8"/>
        <v>6000000</v>
      </c>
      <c r="G200" s="1882">
        <f>SUM(F200:F206)</f>
        <v>13135000</v>
      </c>
      <c r="H200" s="1915" t="s">
        <v>626</v>
      </c>
      <c r="I200" s="58"/>
      <c r="J200" s="58"/>
      <c r="K200" s="162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</row>
    <row r="201" spans="1:479" s="452" customFormat="1" ht="18.75" hidden="1" customHeight="1" outlineLevel="1">
      <c r="A201" s="465">
        <v>113</v>
      </c>
      <c r="B201" s="494" t="s">
        <v>541</v>
      </c>
      <c r="C201" s="487" t="s">
        <v>470</v>
      </c>
      <c r="D201" s="468">
        <f t="shared" si="9"/>
        <v>2</v>
      </c>
      <c r="E201" s="487">
        <f>1000000</f>
        <v>1000000</v>
      </c>
      <c r="F201" s="470">
        <f t="shared" si="8"/>
        <v>2000000</v>
      </c>
      <c r="G201" s="1883"/>
      <c r="H201" s="1916"/>
      <c r="I201" s="58"/>
      <c r="J201" s="58"/>
      <c r="K201" s="162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</row>
    <row r="202" spans="1:479" s="452" customFormat="1" ht="18.75" hidden="1" customHeight="1" outlineLevel="1">
      <c r="A202" s="465">
        <v>114</v>
      </c>
      <c r="B202" s="489" t="s">
        <v>627</v>
      </c>
      <c r="C202" s="487" t="s">
        <v>495</v>
      </c>
      <c r="D202" s="468">
        <f t="shared" ref="D202:D205" si="10">1</f>
        <v>1</v>
      </c>
      <c r="E202" s="487">
        <f>85000</f>
        <v>85000</v>
      </c>
      <c r="F202" s="470">
        <f t="shared" si="8"/>
        <v>85000</v>
      </c>
      <c r="G202" s="1883"/>
      <c r="H202" s="1916"/>
      <c r="I202" s="58"/>
      <c r="J202" s="58"/>
      <c r="K202" s="162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</row>
    <row r="203" spans="1:479" s="452" customFormat="1" ht="18.75" hidden="1" customHeight="1" outlineLevel="1">
      <c r="A203" s="465">
        <v>115</v>
      </c>
      <c r="B203" s="489" t="s">
        <v>503</v>
      </c>
      <c r="C203" s="487" t="s">
        <v>467</v>
      </c>
      <c r="D203" s="468">
        <f t="shared" si="9"/>
        <v>2</v>
      </c>
      <c r="E203" s="487">
        <f>65000</f>
        <v>65000</v>
      </c>
      <c r="F203" s="470">
        <f t="shared" si="8"/>
        <v>130000</v>
      </c>
      <c r="G203" s="1883"/>
      <c r="H203" s="1916"/>
      <c r="I203" s="58"/>
      <c r="J203" s="58"/>
      <c r="K203" s="162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</row>
    <row r="204" spans="1:479" s="452" customFormat="1" ht="18.75" hidden="1" customHeight="1" outlineLevel="1">
      <c r="A204" s="465">
        <v>116</v>
      </c>
      <c r="B204" s="489" t="s">
        <v>502</v>
      </c>
      <c r="C204" s="487" t="s">
        <v>485</v>
      </c>
      <c r="D204" s="468">
        <f t="shared" si="10"/>
        <v>1</v>
      </c>
      <c r="E204" s="487">
        <f>1320000</f>
        <v>1320000</v>
      </c>
      <c r="F204" s="470">
        <f t="shared" si="8"/>
        <v>1320000</v>
      </c>
      <c r="G204" s="1883"/>
      <c r="H204" s="1916"/>
      <c r="I204" s="58"/>
      <c r="J204" s="58"/>
      <c r="K204" s="162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</row>
    <row r="205" spans="1:479" s="452" customFormat="1" ht="18.75" hidden="1" customHeight="1" outlineLevel="1">
      <c r="A205" s="465">
        <v>117</v>
      </c>
      <c r="B205" s="489" t="s">
        <v>517</v>
      </c>
      <c r="C205" s="487" t="s">
        <v>477</v>
      </c>
      <c r="D205" s="468">
        <f t="shared" si="10"/>
        <v>1</v>
      </c>
      <c r="E205" s="487">
        <f>600000</f>
        <v>600000</v>
      </c>
      <c r="F205" s="470">
        <f t="shared" si="8"/>
        <v>600000</v>
      </c>
      <c r="G205" s="1883"/>
      <c r="H205" s="1916"/>
      <c r="I205" s="58"/>
      <c r="J205" s="58"/>
      <c r="K205" s="162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</row>
    <row r="206" spans="1:479" s="452" customFormat="1" ht="18.75" hidden="1" customHeight="1" outlineLevel="1">
      <c r="A206" s="465">
        <v>118</v>
      </c>
      <c r="B206" s="558" t="s">
        <v>526</v>
      </c>
      <c r="C206" s="527" t="s">
        <v>470</v>
      </c>
      <c r="D206" s="528">
        <f>5</f>
        <v>5</v>
      </c>
      <c r="E206" s="527">
        <f>600000</f>
        <v>600000</v>
      </c>
      <c r="F206" s="517">
        <f t="shared" si="8"/>
        <v>3000000</v>
      </c>
      <c r="G206" s="1883"/>
      <c r="H206" s="1916"/>
      <c r="I206" s="58"/>
      <c r="J206" s="58"/>
      <c r="K206" s="162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</row>
    <row r="207" spans="1:479" s="452" customFormat="1" ht="18.75" hidden="1" customHeight="1" outlineLevel="1">
      <c r="A207" s="465">
        <v>119</v>
      </c>
      <c r="B207" s="496" t="s">
        <v>628</v>
      </c>
      <c r="C207" s="497" t="s">
        <v>458</v>
      </c>
      <c r="D207" s="498">
        <f>50</f>
        <v>50</v>
      </c>
      <c r="E207" s="497">
        <f>2000</f>
        <v>2000</v>
      </c>
      <c r="F207" s="224">
        <f t="shared" si="8"/>
        <v>100000</v>
      </c>
      <c r="G207" s="499">
        <f>F207</f>
        <v>100000</v>
      </c>
      <c r="H207" s="523" t="s">
        <v>629</v>
      </c>
      <c r="I207" s="58"/>
      <c r="J207" s="58"/>
      <c r="K207" s="162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</row>
    <row r="208" spans="1:479" s="452" customFormat="1" ht="18.75" hidden="1" customHeight="1" outlineLevel="1">
      <c r="A208" s="465">
        <v>120</v>
      </c>
      <c r="B208" s="501" t="s">
        <v>501</v>
      </c>
      <c r="C208" s="482" t="s">
        <v>460</v>
      </c>
      <c r="D208" s="493">
        <f>10</f>
        <v>10</v>
      </c>
      <c r="E208" s="482">
        <f>20000</f>
        <v>20000</v>
      </c>
      <c r="F208" s="483">
        <f t="shared" si="8"/>
        <v>200000</v>
      </c>
      <c r="G208" s="1882">
        <f>SUM(F208:F217)</f>
        <v>8990000</v>
      </c>
      <c r="H208" s="1915" t="s">
        <v>630</v>
      </c>
      <c r="I208" s="58"/>
      <c r="J208" s="58"/>
      <c r="K208" s="162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</row>
    <row r="209" spans="1:479" s="452" customFormat="1" ht="18.75" hidden="1" customHeight="1" outlineLevel="1">
      <c r="A209" s="465">
        <v>121</v>
      </c>
      <c r="B209" s="489" t="s">
        <v>502</v>
      </c>
      <c r="C209" s="487" t="s">
        <v>485</v>
      </c>
      <c r="D209" s="468">
        <f>2</f>
        <v>2</v>
      </c>
      <c r="E209" s="487">
        <f>1320000</f>
        <v>1320000</v>
      </c>
      <c r="F209" s="470">
        <f t="shared" si="8"/>
        <v>2640000</v>
      </c>
      <c r="G209" s="1883"/>
      <c r="H209" s="1916"/>
      <c r="I209" s="58"/>
      <c r="J209" s="58"/>
      <c r="K209" s="162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</row>
    <row r="210" spans="1:479" s="452" customFormat="1" ht="18.75" hidden="1" customHeight="1" outlineLevel="1">
      <c r="A210" s="465">
        <v>122</v>
      </c>
      <c r="B210" s="489" t="s">
        <v>596</v>
      </c>
      <c r="C210" s="487" t="s">
        <v>485</v>
      </c>
      <c r="D210" s="468">
        <f>1</f>
        <v>1</v>
      </c>
      <c r="E210" s="487">
        <f>425000</f>
        <v>425000</v>
      </c>
      <c r="F210" s="470">
        <f t="shared" si="8"/>
        <v>425000</v>
      </c>
      <c r="G210" s="1883"/>
      <c r="H210" s="1916"/>
      <c r="I210" s="58"/>
      <c r="J210" s="58"/>
      <c r="K210" s="162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</row>
    <row r="211" spans="1:479" s="452" customFormat="1" ht="18.75" hidden="1" customHeight="1" outlineLevel="1">
      <c r="A211" s="465">
        <v>123</v>
      </c>
      <c r="B211" s="489" t="s">
        <v>631</v>
      </c>
      <c r="C211" s="487" t="s">
        <v>467</v>
      </c>
      <c r="D211" s="468">
        <f>5</f>
        <v>5</v>
      </c>
      <c r="E211" s="487">
        <f>450000</f>
        <v>450000</v>
      </c>
      <c r="F211" s="470">
        <f t="shared" si="8"/>
        <v>2250000</v>
      </c>
      <c r="G211" s="1883"/>
      <c r="H211" s="1916"/>
      <c r="I211" s="58"/>
      <c r="J211" s="58"/>
      <c r="K211" s="162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</row>
    <row r="212" spans="1:479" s="452" customFormat="1" ht="18.75" hidden="1" customHeight="1" outlineLevel="1">
      <c r="A212" s="465">
        <v>124</v>
      </c>
      <c r="B212" s="489" t="s">
        <v>602</v>
      </c>
      <c r="C212" s="487" t="s">
        <v>528</v>
      </c>
      <c r="D212" s="468">
        <f>15</f>
        <v>15</v>
      </c>
      <c r="E212" s="487">
        <f>60000</f>
        <v>60000</v>
      </c>
      <c r="F212" s="470">
        <f t="shared" si="8"/>
        <v>900000</v>
      </c>
      <c r="G212" s="1883"/>
      <c r="H212" s="1916"/>
      <c r="I212" s="58"/>
      <c r="J212" s="58"/>
      <c r="K212" s="162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</row>
    <row r="213" spans="1:479" s="452" customFormat="1" ht="18.75" hidden="1" customHeight="1" outlineLevel="1">
      <c r="A213" s="465">
        <v>125</v>
      </c>
      <c r="B213" s="489" t="s">
        <v>536</v>
      </c>
      <c r="C213" s="487" t="s">
        <v>467</v>
      </c>
      <c r="D213" s="468">
        <f>5</f>
        <v>5</v>
      </c>
      <c r="E213" s="487">
        <f>15000</f>
        <v>15000</v>
      </c>
      <c r="F213" s="470">
        <f t="shared" si="8"/>
        <v>75000</v>
      </c>
      <c r="G213" s="1883"/>
      <c r="H213" s="1916"/>
      <c r="I213" s="58"/>
      <c r="J213" s="58"/>
      <c r="K213" s="162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</row>
    <row r="214" spans="1:479" s="452" customFormat="1" ht="18.75" hidden="1" customHeight="1" outlineLevel="1">
      <c r="A214" s="465">
        <v>126</v>
      </c>
      <c r="B214" s="489" t="s">
        <v>632</v>
      </c>
      <c r="C214" s="487" t="s">
        <v>464</v>
      </c>
      <c r="D214" s="468">
        <f>20</f>
        <v>20</v>
      </c>
      <c r="E214" s="487">
        <f>30000</f>
        <v>30000</v>
      </c>
      <c r="F214" s="470">
        <f t="shared" si="8"/>
        <v>600000</v>
      </c>
      <c r="G214" s="1883"/>
      <c r="H214" s="1916"/>
      <c r="I214" s="58"/>
      <c r="J214" s="58"/>
      <c r="K214" s="162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</row>
    <row r="215" spans="1:479" s="452" customFormat="1" ht="18.75" hidden="1" customHeight="1" outlineLevel="1">
      <c r="A215" s="465">
        <v>127</v>
      </c>
      <c r="B215" s="489" t="s">
        <v>524</v>
      </c>
      <c r="C215" s="487" t="s">
        <v>467</v>
      </c>
      <c r="D215" s="468">
        <f>100</f>
        <v>100</v>
      </c>
      <c r="E215" s="487">
        <f>13000</f>
        <v>13000</v>
      </c>
      <c r="F215" s="470">
        <f t="shared" si="8"/>
        <v>1300000</v>
      </c>
      <c r="G215" s="1883"/>
      <c r="H215" s="1916"/>
      <c r="I215" s="58"/>
      <c r="J215" s="58"/>
      <c r="K215" s="162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</row>
    <row r="216" spans="1:479" s="452" customFormat="1" ht="18.75" hidden="1" customHeight="1" outlineLevel="1">
      <c r="A216" s="465">
        <v>128</v>
      </c>
      <c r="B216" s="489" t="s">
        <v>633</v>
      </c>
      <c r="C216" s="487" t="s">
        <v>464</v>
      </c>
      <c r="D216" s="468">
        <f>100</f>
        <v>100</v>
      </c>
      <c r="E216" s="487">
        <f>3000</f>
        <v>3000</v>
      </c>
      <c r="F216" s="470">
        <f t="shared" si="8"/>
        <v>300000</v>
      </c>
      <c r="G216" s="1883"/>
      <c r="H216" s="1916"/>
      <c r="I216" s="58"/>
      <c r="J216" s="58"/>
      <c r="K216" s="162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</row>
    <row r="217" spans="1:479" s="452" customFormat="1" ht="18.75" hidden="1" customHeight="1" outlineLevel="1">
      <c r="A217" s="465">
        <v>129</v>
      </c>
      <c r="B217" s="490" t="s">
        <v>634</v>
      </c>
      <c r="C217" s="491" t="s">
        <v>464</v>
      </c>
      <c r="D217" s="475">
        <f>30</f>
        <v>30</v>
      </c>
      <c r="E217" s="491">
        <f>10000</f>
        <v>10000</v>
      </c>
      <c r="F217" s="477">
        <f t="shared" si="8"/>
        <v>300000</v>
      </c>
      <c r="G217" s="1884"/>
      <c r="H217" s="1917"/>
      <c r="I217" s="58"/>
      <c r="J217" s="58"/>
      <c r="K217" s="162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</row>
    <row r="218" spans="1:479" s="452" customFormat="1" ht="18.75" hidden="1" customHeight="1" outlineLevel="1">
      <c r="A218" s="465">
        <v>130</v>
      </c>
      <c r="B218" s="555" t="s">
        <v>537</v>
      </c>
      <c r="C218" s="551" t="s">
        <v>482</v>
      </c>
      <c r="D218" s="552">
        <f>80</f>
        <v>80</v>
      </c>
      <c r="E218" s="482">
        <f>300000</f>
        <v>300000</v>
      </c>
      <c r="F218" s="483">
        <f t="shared" si="8"/>
        <v>24000000</v>
      </c>
      <c r="G218" s="1882">
        <f>SUM(F218:F220)</f>
        <v>29000000</v>
      </c>
      <c r="H218" s="1915" t="s">
        <v>635</v>
      </c>
      <c r="I218" s="58"/>
      <c r="J218" s="58"/>
      <c r="K218" s="162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</row>
    <row r="219" spans="1:479" s="452" customFormat="1" ht="18.75" hidden="1" customHeight="1" outlineLevel="1">
      <c r="A219" s="465">
        <v>131</v>
      </c>
      <c r="B219" s="494" t="s">
        <v>539</v>
      </c>
      <c r="C219" s="487" t="s">
        <v>601</v>
      </c>
      <c r="D219" s="468">
        <f>1</f>
        <v>1</v>
      </c>
      <c r="E219" s="487">
        <f>2000000</f>
        <v>2000000</v>
      </c>
      <c r="F219" s="470">
        <f t="shared" si="8"/>
        <v>2000000</v>
      </c>
      <c r="G219" s="1883"/>
      <c r="H219" s="1916"/>
      <c r="I219" s="58"/>
      <c r="J219" s="58"/>
      <c r="K219" s="162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</row>
    <row r="220" spans="1:479" s="452" customFormat="1" ht="18.75" hidden="1" customHeight="1" outlineLevel="1">
      <c r="A220" s="465">
        <v>132</v>
      </c>
      <c r="B220" s="524" t="s">
        <v>541</v>
      </c>
      <c r="C220" s="491" t="s">
        <v>470</v>
      </c>
      <c r="D220" s="475">
        <f>3</f>
        <v>3</v>
      </c>
      <c r="E220" s="491">
        <f>1000000</f>
        <v>1000000</v>
      </c>
      <c r="F220" s="477">
        <f t="shared" si="8"/>
        <v>3000000</v>
      </c>
      <c r="G220" s="1884"/>
      <c r="H220" s="1917"/>
      <c r="I220" s="58"/>
      <c r="J220" s="58"/>
      <c r="K220" s="162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</row>
    <row r="221" spans="1:479" s="452" customFormat="1" ht="18.75" hidden="1" customHeight="1" outlineLevel="1">
      <c r="A221" s="465">
        <v>133</v>
      </c>
      <c r="B221" s="501" t="s">
        <v>552</v>
      </c>
      <c r="C221" s="482" t="s">
        <v>464</v>
      </c>
      <c r="D221" s="493">
        <f>25</f>
        <v>25</v>
      </c>
      <c r="E221" s="482">
        <f>25000</f>
        <v>25000</v>
      </c>
      <c r="F221" s="483">
        <f t="shared" si="8"/>
        <v>625000</v>
      </c>
      <c r="G221" s="1882">
        <f>SUM(F221:F224)</f>
        <v>1445000</v>
      </c>
      <c r="H221" s="1915" t="s">
        <v>636</v>
      </c>
      <c r="I221" s="58"/>
      <c r="J221" s="58"/>
      <c r="K221" s="162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</row>
    <row r="222" spans="1:479" s="452" customFormat="1" ht="18.75" hidden="1" customHeight="1" outlineLevel="1">
      <c r="A222" s="465">
        <v>134</v>
      </c>
      <c r="B222" s="489" t="s">
        <v>516</v>
      </c>
      <c r="C222" s="487" t="s">
        <v>464</v>
      </c>
      <c r="D222" s="468">
        <f>5</f>
        <v>5</v>
      </c>
      <c r="E222" s="487">
        <f>50000</f>
        <v>50000</v>
      </c>
      <c r="F222" s="470">
        <f t="shared" si="8"/>
        <v>250000</v>
      </c>
      <c r="G222" s="1883"/>
      <c r="H222" s="1916"/>
      <c r="I222" s="58"/>
      <c r="J222" s="58"/>
      <c r="K222" s="162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</row>
    <row r="223" spans="1:479" s="452" customFormat="1" ht="18.75" hidden="1" customHeight="1" outlineLevel="1">
      <c r="A223" s="465">
        <v>135</v>
      </c>
      <c r="B223" s="489" t="s">
        <v>606</v>
      </c>
      <c r="C223" s="487" t="s">
        <v>467</v>
      </c>
      <c r="D223" s="468">
        <f t="shared" ref="D223:D225" si="11">2</f>
        <v>2</v>
      </c>
      <c r="E223" s="487">
        <f>220000</f>
        <v>220000</v>
      </c>
      <c r="F223" s="470">
        <f t="shared" si="8"/>
        <v>440000</v>
      </c>
      <c r="G223" s="1883"/>
      <c r="H223" s="1916"/>
      <c r="I223" s="58"/>
      <c r="J223" s="58"/>
      <c r="K223" s="162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</row>
    <row r="224" spans="1:479" s="452" customFormat="1" ht="18.75" hidden="1" customHeight="1" outlineLevel="1">
      <c r="A224" s="465">
        <v>136</v>
      </c>
      <c r="B224" s="490" t="s">
        <v>543</v>
      </c>
      <c r="C224" s="491" t="s">
        <v>637</v>
      </c>
      <c r="D224" s="475">
        <f t="shared" si="11"/>
        <v>2</v>
      </c>
      <c r="E224" s="491">
        <f>65000</f>
        <v>65000</v>
      </c>
      <c r="F224" s="477">
        <f t="shared" si="8"/>
        <v>130000</v>
      </c>
      <c r="G224" s="1884"/>
      <c r="H224" s="1917"/>
      <c r="I224" s="58"/>
      <c r="J224" s="58"/>
      <c r="K224" s="162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</row>
    <row r="225" spans="1:479" s="452" customFormat="1" ht="18.75" hidden="1" customHeight="1" outlineLevel="1">
      <c r="A225" s="465">
        <v>137</v>
      </c>
      <c r="B225" s="492" t="s">
        <v>541</v>
      </c>
      <c r="C225" s="482" t="s">
        <v>470</v>
      </c>
      <c r="D225" s="493">
        <f t="shared" si="11"/>
        <v>2</v>
      </c>
      <c r="E225" s="482">
        <f>1000000</f>
        <v>1000000</v>
      </c>
      <c r="F225" s="483">
        <f t="shared" si="8"/>
        <v>2000000</v>
      </c>
      <c r="G225" s="1882">
        <f>SUM(F225:F227)</f>
        <v>3900000</v>
      </c>
      <c r="H225" s="1915" t="s">
        <v>638</v>
      </c>
      <c r="I225" s="58"/>
      <c r="J225" s="58"/>
      <c r="K225" s="162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</row>
    <row r="226" spans="1:479" s="452" customFormat="1" ht="18.75" hidden="1" customHeight="1" outlineLevel="1">
      <c r="A226" s="465">
        <v>138</v>
      </c>
      <c r="B226" s="489" t="s">
        <v>597</v>
      </c>
      <c r="C226" s="487" t="s">
        <v>639</v>
      </c>
      <c r="D226" s="468">
        <f>15</f>
        <v>15</v>
      </c>
      <c r="E226" s="487">
        <f>20000</f>
        <v>20000</v>
      </c>
      <c r="F226" s="470">
        <f t="shared" si="8"/>
        <v>300000</v>
      </c>
      <c r="G226" s="1883"/>
      <c r="H226" s="1916"/>
      <c r="I226" s="58"/>
      <c r="J226" s="58"/>
      <c r="K226" s="162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</row>
    <row r="227" spans="1:479" s="452" customFormat="1" ht="18.75" hidden="1" customHeight="1" outlineLevel="1">
      <c r="A227" s="465">
        <v>139</v>
      </c>
      <c r="B227" s="490" t="s">
        <v>640</v>
      </c>
      <c r="C227" s="491" t="s">
        <v>579</v>
      </c>
      <c r="D227" s="475">
        <f>100</f>
        <v>100</v>
      </c>
      <c r="E227" s="491">
        <f>16000</f>
        <v>16000</v>
      </c>
      <c r="F227" s="477">
        <f t="shared" si="8"/>
        <v>1600000</v>
      </c>
      <c r="G227" s="1884"/>
      <c r="H227" s="1917"/>
      <c r="I227" s="58"/>
      <c r="J227" s="58"/>
      <c r="K227" s="162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</row>
    <row r="228" spans="1:479" s="452" customFormat="1" ht="18.75" hidden="1" customHeight="1" outlineLevel="1">
      <c r="A228" s="465">
        <v>140</v>
      </c>
      <c r="B228" s="501" t="s">
        <v>534</v>
      </c>
      <c r="C228" s="482" t="s">
        <v>462</v>
      </c>
      <c r="D228" s="493">
        <f>50</f>
        <v>50</v>
      </c>
      <c r="E228" s="482">
        <f>20000</f>
        <v>20000</v>
      </c>
      <c r="F228" s="483">
        <f t="shared" si="8"/>
        <v>1000000</v>
      </c>
      <c r="G228" s="1882">
        <f>SUM(F228:F237)</f>
        <v>6540000</v>
      </c>
      <c r="H228" s="1882" t="s">
        <v>641</v>
      </c>
      <c r="I228" s="58"/>
      <c r="J228" s="58"/>
      <c r="K228" s="162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</row>
    <row r="229" spans="1:479" s="452" customFormat="1" ht="18.75" hidden="1" customHeight="1" outlineLevel="1">
      <c r="A229" s="465">
        <v>141</v>
      </c>
      <c r="B229" s="489" t="s">
        <v>642</v>
      </c>
      <c r="C229" s="487" t="s">
        <v>464</v>
      </c>
      <c r="D229" s="468">
        <f>200</f>
        <v>200</v>
      </c>
      <c r="E229" s="487">
        <f>13000</f>
        <v>13000</v>
      </c>
      <c r="F229" s="470">
        <f t="shared" si="8"/>
        <v>2600000</v>
      </c>
      <c r="G229" s="1883"/>
      <c r="H229" s="1883"/>
      <c r="I229" s="58"/>
      <c r="J229" s="58"/>
      <c r="K229" s="162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</row>
    <row r="230" spans="1:479" s="452" customFormat="1" ht="18.75" hidden="1" customHeight="1" outlineLevel="1">
      <c r="A230" s="465">
        <v>142</v>
      </c>
      <c r="B230" s="489" t="s">
        <v>643</v>
      </c>
      <c r="C230" s="487" t="s">
        <v>495</v>
      </c>
      <c r="D230" s="468">
        <f>5</f>
        <v>5</v>
      </c>
      <c r="E230" s="487">
        <f>210000</f>
        <v>210000</v>
      </c>
      <c r="F230" s="470">
        <f t="shared" si="8"/>
        <v>1050000</v>
      </c>
      <c r="G230" s="1883"/>
      <c r="H230" s="1883"/>
      <c r="I230" s="58"/>
      <c r="J230" s="58"/>
      <c r="K230" s="162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</row>
    <row r="231" spans="1:479" s="452" customFormat="1" ht="18.75" hidden="1" customHeight="1" outlineLevel="1">
      <c r="A231" s="465">
        <v>143</v>
      </c>
      <c r="B231" s="489" t="s">
        <v>628</v>
      </c>
      <c r="C231" s="487" t="s">
        <v>458</v>
      </c>
      <c r="D231" s="468">
        <f>150</f>
        <v>150</v>
      </c>
      <c r="E231" s="487">
        <f>2000</f>
        <v>2000</v>
      </c>
      <c r="F231" s="470">
        <f t="shared" si="8"/>
        <v>300000</v>
      </c>
      <c r="G231" s="1883"/>
      <c r="H231" s="1883"/>
      <c r="I231" s="58"/>
      <c r="J231" s="58"/>
      <c r="K231" s="162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</row>
    <row r="232" spans="1:479" s="452" customFormat="1" ht="18.75" hidden="1" customHeight="1" outlineLevel="1">
      <c r="A232" s="465">
        <v>144</v>
      </c>
      <c r="B232" s="489" t="s">
        <v>644</v>
      </c>
      <c r="C232" s="487" t="s">
        <v>528</v>
      </c>
      <c r="D232" s="468">
        <f>20</f>
        <v>20</v>
      </c>
      <c r="E232" s="487">
        <f>15000</f>
        <v>15000</v>
      </c>
      <c r="F232" s="470">
        <f t="shared" si="8"/>
        <v>300000</v>
      </c>
      <c r="G232" s="1883"/>
      <c r="H232" s="1883"/>
      <c r="I232" s="58"/>
      <c r="J232" s="58"/>
      <c r="K232" s="162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</row>
    <row r="233" spans="1:479" s="452" customFormat="1" ht="18.75" hidden="1" customHeight="1" outlineLevel="1">
      <c r="A233" s="465">
        <v>145</v>
      </c>
      <c r="B233" s="489" t="s">
        <v>645</v>
      </c>
      <c r="C233" s="487" t="s">
        <v>464</v>
      </c>
      <c r="D233" s="468">
        <f>2</f>
        <v>2</v>
      </c>
      <c r="E233" s="487">
        <f>50000</f>
        <v>50000</v>
      </c>
      <c r="F233" s="470">
        <f t="shared" si="8"/>
        <v>100000</v>
      </c>
      <c r="G233" s="1883"/>
      <c r="H233" s="1883"/>
      <c r="I233" s="58"/>
      <c r="J233" s="58"/>
      <c r="K233" s="162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</row>
    <row r="234" spans="1:479" s="452" customFormat="1" ht="18.75" hidden="1" customHeight="1" outlineLevel="1">
      <c r="A234" s="465">
        <v>146</v>
      </c>
      <c r="B234" s="489" t="s">
        <v>646</v>
      </c>
      <c r="C234" s="487" t="s">
        <v>464</v>
      </c>
      <c r="D234" s="468">
        <f>10</f>
        <v>10</v>
      </c>
      <c r="E234" s="487">
        <f>15000</f>
        <v>15000</v>
      </c>
      <c r="F234" s="470">
        <f t="shared" si="8"/>
        <v>150000</v>
      </c>
      <c r="G234" s="1883"/>
      <c r="H234" s="1883"/>
      <c r="I234" s="58"/>
      <c r="J234" s="58"/>
      <c r="K234" s="162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</row>
    <row r="235" spans="1:479" s="452" customFormat="1" ht="18.75" hidden="1" customHeight="1" outlineLevel="1">
      <c r="A235" s="465">
        <v>147</v>
      </c>
      <c r="B235" s="489" t="s">
        <v>647</v>
      </c>
      <c r="C235" s="487" t="s">
        <v>464</v>
      </c>
      <c r="D235" s="468">
        <f>20</f>
        <v>20</v>
      </c>
      <c r="E235" s="487">
        <f>40000</f>
        <v>40000</v>
      </c>
      <c r="F235" s="470">
        <f t="shared" si="8"/>
        <v>800000</v>
      </c>
      <c r="G235" s="1883"/>
      <c r="H235" s="1883"/>
      <c r="I235" s="58"/>
      <c r="J235" s="58"/>
      <c r="K235" s="162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</row>
    <row r="236" spans="1:479" s="452" customFormat="1" ht="18.75" hidden="1" customHeight="1" outlineLevel="1">
      <c r="A236" s="465">
        <v>148</v>
      </c>
      <c r="B236" s="489" t="s">
        <v>550</v>
      </c>
      <c r="C236" s="487" t="s">
        <v>460</v>
      </c>
      <c r="D236" s="468">
        <f>3</f>
        <v>3</v>
      </c>
      <c r="E236" s="487">
        <f>80000</f>
        <v>80000</v>
      </c>
      <c r="F236" s="470">
        <f t="shared" si="8"/>
        <v>240000</v>
      </c>
      <c r="G236" s="1883"/>
      <c r="H236" s="1883"/>
      <c r="I236" s="58"/>
      <c r="J236" s="58"/>
      <c r="K236" s="162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</row>
    <row r="237" spans="1:479" s="452" customFormat="1" ht="18.75" hidden="1" customHeight="1" outlineLevel="1">
      <c r="A237" s="465">
        <v>149</v>
      </c>
      <c r="B237" s="524" t="s">
        <v>648</v>
      </c>
      <c r="C237" s="491" t="s">
        <v>464</v>
      </c>
      <c r="D237" s="475">
        <f>1</f>
        <v>1</v>
      </c>
      <c r="E237" s="491"/>
      <c r="F237" s="477">
        <f t="shared" si="8"/>
        <v>0</v>
      </c>
      <c r="G237" s="1884"/>
      <c r="H237" s="1884"/>
      <c r="I237" s="58"/>
      <c r="J237" s="58"/>
      <c r="K237" s="162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</row>
    <row r="238" spans="1:479" s="452" customFormat="1" ht="18.75" hidden="1" customHeight="1" outlineLevel="1">
      <c r="A238" s="465">
        <v>150</v>
      </c>
      <c r="B238" s="492" t="s">
        <v>541</v>
      </c>
      <c r="C238" s="482" t="s">
        <v>470</v>
      </c>
      <c r="D238" s="493">
        <f>3</f>
        <v>3</v>
      </c>
      <c r="E238" s="482"/>
      <c r="F238" s="483">
        <f t="shared" si="8"/>
        <v>0</v>
      </c>
      <c r="G238" s="1882">
        <f>SUM(F238:F242)</f>
        <v>2800000</v>
      </c>
      <c r="H238" s="1882" t="s">
        <v>649</v>
      </c>
      <c r="I238" s="58"/>
      <c r="J238" s="58"/>
      <c r="K238" s="162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</row>
    <row r="239" spans="1:479" s="452" customFormat="1" ht="18.75" hidden="1" customHeight="1" outlineLevel="1">
      <c r="A239" s="465">
        <v>151</v>
      </c>
      <c r="B239" s="550" t="s">
        <v>650</v>
      </c>
      <c r="C239" s="551" t="s">
        <v>651</v>
      </c>
      <c r="D239" s="552">
        <f>12</f>
        <v>12</v>
      </c>
      <c r="E239" s="551">
        <f>100000</f>
        <v>100000</v>
      </c>
      <c r="F239" s="495">
        <f t="shared" ref="F239:F243" si="12">D239*E239</f>
        <v>1200000</v>
      </c>
      <c r="G239" s="1883"/>
      <c r="H239" s="1883"/>
      <c r="I239" s="58"/>
      <c r="J239" s="58"/>
      <c r="K239" s="162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</row>
    <row r="240" spans="1:479" s="452" customFormat="1" ht="18.75" hidden="1" customHeight="1" outlineLevel="1">
      <c r="A240" s="465">
        <v>152</v>
      </c>
      <c r="B240" s="489" t="s">
        <v>652</v>
      </c>
      <c r="C240" s="487" t="s">
        <v>470</v>
      </c>
      <c r="D240" s="468">
        <f>1</f>
        <v>1</v>
      </c>
      <c r="E240" s="487">
        <f>300000</f>
        <v>300000</v>
      </c>
      <c r="F240" s="495">
        <f t="shared" si="12"/>
        <v>300000</v>
      </c>
      <c r="G240" s="1883"/>
      <c r="H240" s="1883"/>
      <c r="I240" s="58"/>
      <c r="J240" s="58"/>
      <c r="K240" s="162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</row>
    <row r="241" spans="1:479" s="452" customFormat="1" ht="18.75" hidden="1" customHeight="1" outlineLevel="1">
      <c r="A241" s="465">
        <v>153</v>
      </c>
      <c r="B241" s="489" t="s">
        <v>653</v>
      </c>
      <c r="C241" s="487" t="s">
        <v>654</v>
      </c>
      <c r="D241" s="468">
        <f>2</f>
        <v>2</v>
      </c>
      <c r="E241" s="487">
        <f>300000</f>
        <v>300000</v>
      </c>
      <c r="F241" s="495">
        <f t="shared" si="12"/>
        <v>600000</v>
      </c>
      <c r="G241" s="1883"/>
      <c r="H241" s="1883"/>
      <c r="I241" s="58"/>
      <c r="J241" s="58"/>
      <c r="K241" s="162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</row>
    <row r="242" spans="1:479" s="452" customFormat="1" ht="18.75" hidden="1" customHeight="1" outlineLevel="1">
      <c r="A242" s="465">
        <v>154</v>
      </c>
      <c r="B242" s="490" t="s">
        <v>655</v>
      </c>
      <c r="C242" s="491" t="s">
        <v>654</v>
      </c>
      <c r="D242" s="475">
        <f>2</f>
        <v>2</v>
      </c>
      <c r="E242" s="491">
        <f>350000</f>
        <v>350000</v>
      </c>
      <c r="F242" s="478">
        <f t="shared" si="12"/>
        <v>700000</v>
      </c>
      <c r="G242" s="1884"/>
      <c r="H242" s="1884"/>
      <c r="I242" s="58"/>
      <c r="J242" s="58"/>
      <c r="K242" s="162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</row>
    <row r="243" spans="1:479" s="452" customFormat="1" ht="18.75" hidden="1" customHeight="1" outlineLevel="1">
      <c r="A243" s="465">
        <v>155</v>
      </c>
      <c r="B243" s="559" t="s">
        <v>541</v>
      </c>
      <c r="C243" s="497" t="s">
        <v>470</v>
      </c>
      <c r="D243" s="498">
        <f>2</f>
        <v>2</v>
      </c>
      <c r="E243" s="497"/>
      <c r="F243" s="224">
        <f t="shared" si="12"/>
        <v>0</v>
      </c>
      <c r="G243" s="499">
        <f>F243</f>
        <v>0</v>
      </c>
      <c r="H243" s="523" t="s">
        <v>656</v>
      </c>
      <c r="I243" s="58"/>
      <c r="J243" s="58"/>
      <c r="K243" s="162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</row>
    <row r="244" spans="1:479" ht="22.5" hidden="1" customHeight="1" outlineLevel="1">
      <c r="A244" s="1876" t="s">
        <v>456</v>
      </c>
      <c r="B244" s="1877"/>
      <c r="C244" s="1877"/>
      <c r="D244" s="1877"/>
      <c r="E244" s="1878"/>
      <c r="F244" s="280">
        <f>SUM(F89:F243)</f>
        <v>207438000</v>
      </c>
      <c r="G244" s="280">
        <f>SUM(G89:G243)</f>
        <v>207438000</v>
      </c>
      <c r="H244" s="508"/>
      <c r="I244" s="266"/>
      <c r="K244" s="59"/>
    </row>
    <row r="245" spans="1:479" ht="22.5" hidden="1" customHeight="1" outlineLevel="1">
      <c r="A245" s="1879" t="s">
        <v>48</v>
      </c>
      <c r="B245" s="1880"/>
      <c r="C245" s="1880"/>
      <c r="D245" s="1880"/>
      <c r="E245" s="1881"/>
      <c r="F245" s="216">
        <f>F244*0.1</f>
        <v>20743800</v>
      </c>
      <c r="G245" s="216">
        <f>G244*0.1</f>
        <v>20743800</v>
      </c>
      <c r="H245" s="509"/>
      <c r="I245" s="266"/>
      <c r="K245" s="59"/>
    </row>
    <row r="246" spans="1:479" ht="22.5" customHeight="1" collapsed="1">
      <c r="A246" s="1891" t="s">
        <v>60</v>
      </c>
      <c r="B246" s="1892"/>
      <c r="C246" s="1892"/>
      <c r="D246" s="1892"/>
      <c r="E246" s="1893"/>
      <c r="F246" s="286">
        <f>SUM(F244:F245)</f>
        <v>228181800</v>
      </c>
      <c r="G246" s="286">
        <f>SUM(G244:G245)</f>
        <v>228181800</v>
      </c>
      <c r="H246" s="510"/>
      <c r="K246" s="59"/>
    </row>
    <row r="247" spans="1:479" ht="18.75" hidden="1" customHeight="1" outlineLevel="1">
      <c r="A247" s="560">
        <v>1</v>
      </c>
      <c r="B247" s="561" t="s">
        <v>657</v>
      </c>
      <c r="C247" s="562" t="s">
        <v>472</v>
      </c>
      <c r="D247" s="563">
        <v>1</v>
      </c>
      <c r="E247" s="564"/>
      <c r="F247" s="565"/>
      <c r="G247" s="566"/>
      <c r="H247" s="567">
        <v>43191</v>
      </c>
      <c r="I247" s="599"/>
      <c r="K247" s="53"/>
    </row>
    <row r="248" spans="1:479" ht="18.75" hidden="1" customHeight="1" outlineLevel="1">
      <c r="A248" s="568">
        <v>2</v>
      </c>
      <c r="B248" s="569" t="s">
        <v>658</v>
      </c>
      <c r="C248" s="570" t="s">
        <v>464</v>
      </c>
      <c r="D248" s="571">
        <v>2</v>
      </c>
      <c r="E248" s="572">
        <v>70000</v>
      </c>
      <c r="F248" s="573">
        <f t="shared" ref="F248:F267" si="13">E248*D248</f>
        <v>140000</v>
      </c>
      <c r="G248" s="1900">
        <f>SUM(F248:F252)</f>
        <v>1230000</v>
      </c>
      <c r="H248" s="1930">
        <v>43193</v>
      </c>
      <c r="I248" s="599"/>
      <c r="K248" s="53"/>
    </row>
    <row r="249" spans="1:479" ht="18.75" hidden="1" customHeight="1" outlineLevel="1">
      <c r="A249" s="568">
        <v>3</v>
      </c>
      <c r="B249" s="574" t="s">
        <v>603</v>
      </c>
      <c r="C249" s="575" t="s">
        <v>464</v>
      </c>
      <c r="D249" s="576">
        <v>30</v>
      </c>
      <c r="E249" s="577">
        <v>10000</v>
      </c>
      <c r="F249" s="578">
        <f t="shared" si="13"/>
        <v>300000</v>
      </c>
      <c r="G249" s="1901"/>
      <c r="H249" s="1931"/>
      <c r="I249" s="599"/>
      <c r="K249" s="53"/>
    </row>
    <row r="250" spans="1:479" ht="18.75" hidden="1" customHeight="1" outlineLevel="1">
      <c r="A250" s="568">
        <v>4</v>
      </c>
      <c r="B250" s="574" t="s">
        <v>659</v>
      </c>
      <c r="C250" s="575" t="s">
        <v>460</v>
      </c>
      <c r="D250" s="576">
        <v>4</v>
      </c>
      <c r="E250" s="577">
        <v>20000</v>
      </c>
      <c r="F250" s="578">
        <f t="shared" si="13"/>
        <v>80000</v>
      </c>
      <c r="G250" s="1901"/>
      <c r="H250" s="1931"/>
      <c r="I250" s="599"/>
      <c r="K250" s="53"/>
    </row>
    <row r="251" spans="1:479" ht="18.75" hidden="1" customHeight="1" outlineLevel="1">
      <c r="A251" s="568">
        <v>5</v>
      </c>
      <c r="B251" s="574" t="s">
        <v>488</v>
      </c>
      <c r="C251" s="575" t="s">
        <v>460</v>
      </c>
      <c r="D251" s="576">
        <v>2</v>
      </c>
      <c r="E251" s="577">
        <v>80000</v>
      </c>
      <c r="F251" s="578">
        <f t="shared" si="13"/>
        <v>160000</v>
      </c>
      <c r="G251" s="1901"/>
      <c r="H251" s="1931"/>
      <c r="I251" s="599"/>
      <c r="K251" s="53"/>
    </row>
    <row r="252" spans="1:479" ht="18.75" hidden="1" customHeight="1" outlineLevel="1">
      <c r="A252" s="579">
        <v>6</v>
      </c>
      <c r="B252" s="580" t="s">
        <v>489</v>
      </c>
      <c r="C252" s="581" t="s">
        <v>485</v>
      </c>
      <c r="D252" s="582">
        <v>5</v>
      </c>
      <c r="E252" s="583">
        <v>110000</v>
      </c>
      <c r="F252" s="584">
        <f t="shared" si="13"/>
        <v>550000</v>
      </c>
      <c r="G252" s="1902"/>
      <c r="H252" s="1931"/>
      <c r="I252" s="599"/>
      <c r="K252" s="53"/>
    </row>
    <row r="253" spans="1:479" ht="18.75" hidden="1" customHeight="1" outlineLevel="1">
      <c r="A253" s="568">
        <v>7</v>
      </c>
      <c r="B253" s="569" t="s">
        <v>499</v>
      </c>
      <c r="C253" s="570" t="s">
        <v>560</v>
      </c>
      <c r="D253" s="571">
        <v>60</v>
      </c>
      <c r="E253" s="572">
        <v>6000</v>
      </c>
      <c r="F253" s="573">
        <f t="shared" si="13"/>
        <v>360000</v>
      </c>
      <c r="G253" s="1900">
        <f>SUM(F253:F254)</f>
        <v>560000</v>
      </c>
      <c r="H253" s="1930">
        <v>43195</v>
      </c>
      <c r="I253" s="599"/>
      <c r="K253" s="53"/>
    </row>
    <row r="254" spans="1:479" ht="18.75" hidden="1" customHeight="1" outlineLevel="1">
      <c r="A254" s="568">
        <v>8</v>
      </c>
      <c r="B254" s="585" t="s">
        <v>660</v>
      </c>
      <c r="C254" s="586" t="s">
        <v>560</v>
      </c>
      <c r="D254" s="587">
        <v>100</v>
      </c>
      <c r="E254" s="583">
        <v>2000</v>
      </c>
      <c r="F254" s="584">
        <f t="shared" si="13"/>
        <v>200000</v>
      </c>
      <c r="G254" s="1902"/>
      <c r="H254" s="1932"/>
      <c r="I254" s="599"/>
      <c r="K254" s="53"/>
    </row>
    <row r="255" spans="1:479" ht="18.75" hidden="1" customHeight="1" outlineLevel="1">
      <c r="A255" s="568">
        <v>9</v>
      </c>
      <c r="B255" s="588" t="s">
        <v>661</v>
      </c>
      <c r="C255" s="589" t="s">
        <v>560</v>
      </c>
      <c r="D255" s="590">
        <v>4</v>
      </c>
      <c r="E255" s="591">
        <v>900000</v>
      </c>
      <c r="F255" s="592">
        <f t="shared" si="13"/>
        <v>3600000</v>
      </c>
      <c r="G255" s="593">
        <f t="shared" ref="G255:G259" si="14">SUM(F255)</f>
        <v>3600000</v>
      </c>
      <c r="H255" s="594">
        <v>43196</v>
      </c>
      <c r="I255" s="599"/>
      <c r="K255" s="53"/>
    </row>
    <row r="256" spans="1:479" ht="18.75" hidden="1" customHeight="1" outlineLevel="1">
      <c r="A256" s="568">
        <v>10</v>
      </c>
      <c r="B256" s="595" t="s">
        <v>662</v>
      </c>
      <c r="C256" s="596" t="s">
        <v>462</v>
      </c>
      <c r="D256" s="597">
        <v>1</v>
      </c>
      <c r="E256" s="598">
        <v>150000</v>
      </c>
      <c r="F256" s="573">
        <f t="shared" si="13"/>
        <v>150000</v>
      </c>
      <c r="G256" s="1900">
        <f>SUM(F256:F257)</f>
        <v>550000</v>
      </c>
      <c r="H256" s="1930">
        <v>43199</v>
      </c>
      <c r="I256" s="599"/>
      <c r="K256" s="53"/>
    </row>
    <row r="257" spans="1:11" ht="18.75" hidden="1" customHeight="1" outlineLevel="1">
      <c r="A257" s="568">
        <v>11</v>
      </c>
      <c r="B257" s="600" t="s">
        <v>457</v>
      </c>
      <c r="C257" s="601" t="s">
        <v>458</v>
      </c>
      <c r="D257" s="602">
        <v>100</v>
      </c>
      <c r="E257" s="603">
        <v>4000</v>
      </c>
      <c r="F257" s="584">
        <f t="shared" si="13"/>
        <v>400000</v>
      </c>
      <c r="G257" s="1902"/>
      <c r="H257" s="1932"/>
      <c r="I257" s="599"/>
      <c r="K257" s="53"/>
    </row>
    <row r="258" spans="1:11" ht="18.75" hidden="1" customHeight="1" outlineLevel="1">
      <c r="A258" s="568">
        <v>12</v>
      </c>
      <c r="B258" s="604" t="s">
        <v>663</v>
      </c>
      <c r="C258" s="605" t="s">
        <v>485</v>
      </c>
      <c r="D258" s="606">
        <v>1</v>
      </c>
      <c r="E258" s="607">
        <v>425000</v>
      </c>
      <c r="F258" s="592">
        <f t="shared" si="13"/>
        <v>425000</v>
      </c>
      <c r="G258" s="608">
        <f t="shared" si="14"/>
        <v>425000</v>
      </c>
      <c r="H258" s="609">
        <v>43200</v>
      </c>
      <c r="I258" s="599"/>
      <c r="K258" s="53"/>
    </row>
    <row r="259" spans="1:11" ht="18.75" hidden="1" customHeight="1" outlineLevel="1">
      <c r="A259" s="568">
        <v>13</v>
      </c>
      <c r="B259" s="610" t="s">
        <v>664</v>
      </c>
      <c r="C259" s="611" t="s">
        <v>467</v>
      </c>
      <c r="D259" s="612">
        <v>6</v>
      </c>
      <c r="E259" s="607">
        <v>110000</v>
      </c>
      <c r="F259" s="592">
        <f t="shared" si="13"/>
        <v>660000</v>
      </c>
      <c r="G259" s="593">
        <f t="shared" si="14"/>
        <v>660000</v>
      </c>
      <c r="H259" s="613">
        <v>43206</v>
      </c>
      <c r="I259" s="599"/>
      <c r="K259" s="53"/>
    </row>
    <row r="260" spans="1:11" ht="18.75" hidden="1" customHeight="1" outlineLevel="1">
      <c r="A260" s="568">
        <v>14</v>
      </c>
      <c r="B260" s="595" t="s">
        <v>618</v>
      </c>
      <c r="C260" s="596" t="s">
        <v>485</v>
      </c>
      <c r="D260" s="614">
        <v>1</v>
      </c>
      <c r="E260" s="598">
        <v>110000</v>
      </c>
      <c r="F260" s="573">
        <f t="shared" si="13"/>
        <v>110000</v>
      </c>
      <c r="G260" s="1903">
        <f>SUM(F260:F262)</f>
        <v>575000</v>
      </c>
      <c r="H260" s="1926">
        <v>43209</v>
      </c>
      <c r="I260" s="599"/>
      <c r="K260" s="53"/>
    </row>
    <row r="261" spans="1:11" ht="18.75" hidden="1" customHeight="1" outlineLevel="1">
      <c r="A261" s="568">
        <v>15</v>
      </c>
      <c r="B261" s="615" t="s">
        <v>665</v>
      </c>
      <c r="C261" s="616" t="s">
        <v>467</v>
      </c>
      <c r="D261" s="576">
        <v>1</v>
      </c>
      <c r="E261" s="616">
        <v>15000</v>
      </c>
      <c r="F261" s="578">
        <f t="shared" si="13"/>
        <v>15000</v>
      </c>
      <c r="G261" s="1904"/>
      <c r="H261" s="1927"/>
      <c r="I261" s="599"/>
      <c r="K261" s="53"/>
    </row>
    <row r="262" spans="1:11" hidden="1" outlineLevel="1">
      <c r="A262" s="568">
        <v>16</v>
      </c>
      <c r="B262" s="600" t="s">
        <v>663</v>
      </c>
      <c r="C262" s="601" t="s">
        <v>467</v>
      </c>
      <c r="D262" s="602">
        <v>1</v>
      </c>
      <c r="E262" s="617">
        <v>450000</v>
      </c>
      <c r="F262" s="584">
        <f t="shared" si="13"/>
        <v>450000</v>
      </c>
      <c r="G262" s="1905"/>
      <c r="H262" s="1928"/>
      <c r="I262" s="599"/>
      <c r="K262" s="53"/>
    </row>
    <row r="263" spans="1:11" ht="18.75" hidden="1" customHeight="1" outlineLevel="1">
      <c r="A263" s="568">
        <v>17</v>
      </c>
      <c r="B263" s="618" t="s">
        <v>666</v>
      </c>
      <c r="C263" s="619" t="s">
        <v>458</v>
      </c>
      <c r="D263" s="571">
        <v>20</v>
      </c>
      <c r="E263" s="619">
        <v>4000</v>
      </c>
      <c r="F263" s="573">
        <f t="shared" si="13"/>
        <v>80000</v>
      </c>
      <c r="G263" s="1903">
        <f>SUM(F263:F265)</f>
        <v>900000</v>
      </c>
      <c r="H263" s="1926">
        <v>43211</v>
      </c>
      <c r="I263" s="599"/>
      <c r="K263" s="53"/>
    </row>
    <row r="264" spans="1:11" ht="18.75" hidden="1" customHeight="1" outlineLevel="1">
      <c r="A264" s="568">
        <v>18</v>
      </c>
      <c r="B264" s="620" t="s">
        <v>667</v>
      </c>
      <c r="C264" s="616" t="s">
        <v>467</v>
      </c>
      <c r="D264" s="576">
        <v>2</v>
      </c>
      <c r="E264" s="616">
        <v>150000</v>
      </c>
      <c r="F264" s="578">
        <f t="shared" si="13"/>
        <v>300000</v>
      </c>
      <c r="G264" s="1904"/>
      <c r="H264" s="1927"/>
      <c r="I264" s="599"/>
      <c r="K264" s="53"/>
    </row>
    <row r="265" spans="1:11" ht="18.75" hidden="1" customHeight="1" outlineLevel="1">
      <c r="A265" s="568">
        <v>19</v>
      </c>
      <c r="B265" s="621" t="s">
        <v>668</v>
      </c>
      <c r="C265" s="603" t="s">
        <v>467</v>
      </c>
      <c r="D265" s="587">
        <v>2</v>
      </c>
      <c r="E265" s="603">
        <v>260000</v>
      </c>
      <c r="F265" s="578">
        <f t="shared" si="13"/>
        <v>520000</v>
      </c>
      <c r="G265" s="1905"/>
      <c r="H265" s="1928"/>
      <c r="I265" s="599"/>
      <c r="K265" s="53"/>
    </row>
    <row r="266" spans="1:11" ht="18.75" hidden="1" customHeight="1" outlineLevel="1">
      <c r="A266" s="568">
        <v>20</v>
      </c>
      <c r="B266" s="622" t="s">
        <v>669</v>
      </c>
      <c r="C266" s="607" t="s">
        <v>467</v>
      </c>
      <c r="D266" s="590">
        <v>1</v>
      </c>
      <c r="E266" s="607">
        <v>450000</v>
      </c>
      <c r="F266" s="592">
        <f t="shared" si="13"/>
        <v>450000</v>
      </c>
      <c r="G266" s="593">
        <f>SUM(F266)</f>
        <v>450000</v>
      </c>
      <c r="H266" s="623">
        <v>43213</v>
      </c>
      <c r="I266" s="599"/>
      <c r="K266" s="53"/>
    </row>
    <row r="267" spans="1:11" ht="18.75" hidden="1" customHeight="1" outlineLevel="1">
      <c r="A267" s="568">
        <v>21</v>
      </c>
      <c r="B267" s="622" t="s">
        <v>669</v>
      </c>
      <c r="C267" s="607" t="s">
        <v>467</v>
      </c>
      <c r="D267" s="590">
        <v>1</v>
      </c>
      <c r="E267" s="607">
        <v>450000</v>
      </c>
      <c r="F267" s="592">
        <f t="shared" si="13"/>
        <v>450000</v>
      </c>
      <c r="G267" s="593">
        <f>SUM(F267)</f>
        <v>450000</v>
      </c>
      <c r="H267" s="623">
        <v>43216</v>
      </c>
      <c r="I267" s="599"/>
      <c r="K267" s="53"/>
    </row>
    <row r="268" spans="1:11" ht="22.5" hidden="1" customHeight="1" outlineLevel="1">
      <c r="A268" s="1806" t="s">
        <v>456</v>
      </c>
      <c r="B268" s="1807"/>
      <c r="C268" s="1807"/>
      <c r="D268" s="1807"/>
      <c r="E268" s="1808"/>
      <c r="F268" s="624">
        <f>SUM(F247:F267)</f>
        <v>9400000</v>
      </c>
      <c r="G268" s="624">
        <f>SUM(G247:G267)</f>
        <v>9400000</v>
      </c>
      <c r="H268" s="625"/>
      <c r="I268" s="630"/>
      <c r="K268" s="59"/>
    </row>
    <row r="269" spans="1:11" ht="22.5" hidden="1" customHeight="1" outlineLevel="1">
      <c r="A269" s="1894" t="s">
        <v>48</v>
      </c>
      <c r="B269" s="1810"/>
      <c r="C269" s="1810"/>
      <c r="D269" s="1810"/>
      <c r="E269" s="1811"/>
      <c r="F269" s="626">
        <f>F268*0.1</f>
        <v>940000</v>
      </c>
      <c r="G269" s="626">
        <f>G268*0.1</f>
        <v>940000</v>
      </c>
      <c r="H269" s="627"/>
      <c r="I269" s="630"/>
      <c r="K269" s="59"/>
    </row>
    <row r="270" spans="1:11" ht="22.5" customHeight="1" collapsed="1">
      <c r="A270" s="1895" t="s">
        <v>61</v>
      </c>
      <c r="B270" s="1896"/>
      <c r="C270" s="1896"/>
      <c r="D270" s="1896"/>
      <c r="E270" s="1897"/>
      <c r="F270" s="628">
        <f>SUM(F268:F269)</f>
        <v>10340000</v>
      </c>
      <c r="G270" s="628">
        <f>SUM(G268:G269)</f>
        <v>10340000</v>
      </c>
      <c r="H270" s="629"/>
      <c r="I270" s="599"/>
      <c r="K270" s="59"/>
    </row>
    <row r="271" spans="1:11" s="59" customFormat="1" hidden="1" outlineLevel="1">
      <c r="A271" s="568"/>
      <c r="B271" s="618"/>
      <c r="C271" s="619"/>
      <c r="D271" s="571"/>
      <c r="E271" s="619"/>
      <c r="F271" s="573"/>
      <c r="G271" s="1903"/>
      <c r="H271" s="1926"/>
    </row>
    <row r="272" spans="1:11" hidden="1" outlineLevel="1">
      <c r="A272" s="568"/>
      <c r="B272" s="620"/>
      <c r="C272" s="616"/>
      <c r="D272" s="576"/>
      <c r="E272" s="616"/>
      <c r="F272" s="578"/>
      <c r="G272" s="1904"/>
      <c r="H272" s="1927"/>
    </row>
    <row r="273" spans="1:8" hidden="1" outlineLevel="1">
      <c r="A273" s="568"/>
      <c r="B273" s="621"/>
      <c r="C273" s="603"/>
      <c r="D273" s="587"/>
      <c r="E273" s="603"/>
      <c r="F273" s="578"/>
      <c r="G273" s="1905"/>
      <c r="H273" s="1928"/>
    </row>
    <row r="274" spans="1:8" hidden="1" outlineLevel="1">
      <c r="A274" s="568"/>
      <c r="B274" s="622"/>
      <c r="C274" s="607"/>
      <c r="D274" s="590"/>
      <c r="E274" s="607"/>
      <c r="F274" s="592"/>
      <c r="G274" s="593"/>
      <c r="H274" s="623"/>
    </row>
    <row r="275" spans="1:8" hidden="1" outlineLevel="1">
      <c r="A275" s="568"/>
      <c r="B275" s="622"/>
      <c r="C275" s="607"/>
      <c r="D275" s="590"/>
      <c r="E275" s="607"/>
      <c r="F275" s="592"/>
      <c r="G275" s="593"/>
      <c r="H275" s="623"/>
    </row>
    <row r="276" spans="1:8" hidden="1" outlineLevel="1">
      <c r="A276" s="1806" t="s">
        <v>456</v>
      </c>
      <c r="B276" s="1807"/>
      <c r="C276" s="1807"/>
      <c r="D276" s="1807"/>
      <c r="E276" s="1808"/>
      <c r="F276" s="624"/>
      <c r="G276" s="624">
        <f>SUM(G271:G275)</f>
        <v>0</v>
      </c>
      <c r="H276" s="625"/>
    </row>
    <row r="277" spans="1:8" hidden="1" outlineLevel="1">
      <c r="A277" s="1894" t="s">
        <v>48</v>
      </c>
      <c r="B277" s="1810"/>
      <c r="C277" s="1810"/>
      <c r="D277" s="1810"/>
      <c r="E277" s="1811"/>
      <c r="F277" s="626">
        <f>F276*0.1</f>
        <v>0</v>
      </c>
      <c r="G277" s="626">
        <f>G276*0.1</f>
        <v>0</v>
      </c>
      <c r="H277" s="627"/>
    </row>
    <row r="278" spans="1:8" collapsed="1">
      <c r="A278" s="1895" t="s">
        <v>670</v>
      </c>
      <c r="B278" s="1896"/>
      <c r="C278" s="1896"/>
      <c r="D278" s="1896"/>
      <c r="E278" s="1897"/>
      <c r="F278" s="628">
        <f>SUM(F276:F277)</f>
        <v>0</v>
      </c>
      <c r="G278" s="628">
        <f>SUM(G276:G277)</f>
        <v>0</v>
      </c>
      <c r="H278" s="629"/>
    </row>
  </sheetData>
  <autoFilter ref="A5:J270"/>
  <mergeCells count="100">
    <mergeCell ref="H271:H273"/>
    <mergeCell ref="A1:H2"/>
    <mergeCell ref="H248:H252"/>
    <mergeCell ref="H253:H254"/>
    <mergeCell ref="H256:H257"/>
    <mergeCell ref="H260:H262"/>
    <mergeCell ref="H263:H265"/>
    <mergeCell ref="H218:H220"/>
    <mergeCell ref="H221:H224"/>
    <mergeCell ref="H225:H227"/>
    <mergeCell ref="H228:H237"/>
    <mergeCell ref="H238:H242"/>
    <mergeCell ref="H175:H181"/>
    <mergeCell ref="H183:H191"/>
    <mergeCell ref="H192:H199"/>
    <mergeCell ref="H200:H206"/>
    <mergeCell ref="H208:H217"/>
    <mergeCell ref="H134:H147"/>
    <mergeCell ref="H148:H157"/>
    <mergeCell ref="H158:H163"/>
    <mergeCell ref="H164:H166"/>
    <mergeCell ref="H167:H174"/>
    <mergeCell ref="H105:H107"/>
    <mergeCell ref="H108:H112"/>
    <mergeCell ref="H113:H120"/>
    <mergeCell ref="H121:H128"/>
    <mergeCell ref="H129:H133"/>
    <mergeCell ref="H73:H77"/>
    <mergeCell ref="H78:H80"/>
    <mergeCell ref="H81:H85"/>
    <mergeCell ref="H89:H98"/>
    <mergeCell ref="H101:H104"/>
    <mergeCell ref="G256:G257"/>
    <mergeCell ref="G260:G262"/>
    <mergeCell ref="G263:G265"/>
    <mergeCell ref="G271:G273"/>
    <mergeCell ref="H6:H13"/>
    <mergeCell ref="H14:H21"/>
    <mergeCell ref="H22:H25"/>
    <mergeCell ref="H27:H33"/>
    <mergeCell ref="H34:H44"/>
    <mergeCell ref="H45:H46"/>
    <mergeCell ref="H47:H48"/>
    <mergeCell ref="H49:H51"/>
    <mergeCell ref="H52:H55"/>
    <mergeCell ref="H56:H59"/>
    <mergeCell ref="H60:H64"/>
    <mergeCell ref="H65:H72"/>
    <mergeCell ref="G225:G227"/>
    <mergeCell ref="G228:G237"/>
    <mergeCell ref="G238:G242"/>
    <mergeCell ref="G248:G252"/>
    <mergeCell ref="G253:G254"/>
    <mergeCell ref="G192:G199"/>
    <mergeCell ref="G200:G206"/>
    <mergeCell ref="G208:G217"/>
    <mergeCell ref="G218:G220"/>
    <mergeCell ref="G221:G224"/>
    <mergeCell ref="G158:G163"/>
    <mergeCell ref="G164:G166"/>
    <mergeCell ref="G167:G174"/>
    <mergeCell ref="G175:G181"/>
    <mergeCell ref="G183:G191"/>
    <mergeCell ref="A276:E276"/>
    <mergeCell ref="A277:E277"/>
    <mergeCell ref="A278:E278"/>
    <mergeCell ref="G6:G13"/>
    <mergeCell ref="G14:G21"/>
    <mergeCell ref="G22:G25"/>
    <mergeCell ref="G27:G33"/>
    <mergeCell ref="G34:G44"/>
    <mergeCell ref="G45:G46"/>
    <mergeCell ref="G47:G48"/>
    <mergeCell ref="G49:G51"/>
    <mergeCell ref="G52:G55"/>
    <mergeCell ref="G56:G59"/>
    <mergeCell ref="G60:G64"/>
    <mergeCell ref="G65:G72"/>
    <mergeCell ref="G73:G77"/>
    <mergeCell ref="A245:E245"/>
    <mergeCell ref="A246:E246"/>
    <mergeCell ref="A268:E268"/>
    <mergeCell ref="A269:E269"/>
    <mergeCell ref="A270:E270"/>
    <mergeCell ref="A3:H3"/>
    <mergeCell ref="F4:H4"/>
    <mergeCell ref="A86:E86"/>
    <mergeCell ref="A87:E87"/>
    <mergeCell ref="A244:E244"/>
    <mergeCell ref="G78:G80"/>
    <mergeCell ref="G81:G85"/>
    <mergeCell ref="G89:G98"/>
    <mergeCell ref="G101:G104"/>
    <mergeCell ref="G105:G107"/>
    <mergeCell ref="G108:G112"/>
    <mergeCell ref="G113:G120"/>
    <mergeCell ref="G121:G128"/>
    <mergeCell ref="G129:G133"/>
    <mergeCell ref="G134:G147"/>
    <mergeCell ref="G148:G157"/>
  </mergeCells>
  <phoneticPr fontId="250" type="noConversion"/>
  <printOptions horizontalCentered="1"/>
  <pageMargins left="0" right="0" top="0" bottom="0" header="0.31388888888888899" footer="0"/>
  <pageSetup paperSize="9" scale="69" orientation="portrait"/>
  <headerFooter>
    <oddFooter>&amp;CPage &amp;P of &amp;N</oddFooter>
  </headerFooter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44"/>
  <sheetViews>
    <sheetView workbookViewId="0">
      <selection activeCell="A5" sqref="A5:H5"/>
    </sheetView>
  </sheetViews>
  <sheetFormatPr defaultColWidth="9" defaultRowHeight="17.25" outlineLevelRow="1"/>
  <cols>
    <col min="1" max="1" width="7.7109375" style="3" customWidth="1"/>
    <col min="2" max="2" width="33.140625" style="3" customWidth="1"/>
    <col min="3" max="3" width="10.42578125" style="3" customWidth="1"/>
    <col min="4" max="4" width="8.42578125" style="4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3" customWidth="1"/>
    <col min="10" max="10" width="9.140625" style="3"/>
    <col min="11" max="11" width="15.7109375" style="63" customWidth="1"/>
    <col min="12" max="12" width="9.5703125" style="3" customWidth="1"/>
    <col min="13" max="257" width="9.140625" style="3"/>
    <col min="258" max="258" width="17.5703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5703125" style="3" customWidth="1"/>
    <col min="266" max="266" width="9.140625" style="3"/>
    <col min="267" max="267" width="15.7109375" style="3" customWidth="1"/>
    <col min="268" max="268" width="9.5703125" style="3" customWidth="1"/>
    <col min="269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customWidth="1"/>
    <col min="522" max="522" width="9.140625" style="3"/>
    <col min="523" max="523" width="15.7109375" style="3" customWidth="1"/>
    <col min="524" max="524" width="9.5703125" style="3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customWidth="1"/>
    <col min="778" max="778" width="9.140625" style="3"/>
    <col min="779" max="779" width="15.7109375" style="3" customWidth="1"/>
    <col min="780" max="780" width="9.5703125" style="3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customWidth="1"/>
    <col min="1034" max="1034" width="9.140625" style="3"/>
    <col min="1035" max="1035" width="15.7109375" style="3" customWidth="1"/>
    <col min="1036" max="1036" width="9.5703125" style="3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customWidth="1"/>
    <col min="1290" max="1290" width="9.140625" style="3"/>
    <col min="1291" max="1291" width="15.7109375" style="3" customWidth="1"/>
    <col min="1292" max="1292" width="9.5703125" style="3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customWidth="1"/>
    <col min="1546" max="1546" width="9.140625" style="3"/>
    <col min="1547" max="1547" width="15.7109375" style="3" customWidth="1"/>
    <col min="1548" max="1548" width="9.5703125" style="3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customWidth="1"/>
    <col min="1802" max="1802" width="9.140625" style="3"/>
    <col min="1803" max="1803" width="15.7109375" style="3" customWidth="1"/>
    <col min="1804" max="1804" width="9.5703125" style="3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customWidth="1"/>
    <col min="2058" max="2058" width="9.140625" style="3"/>
    <col min="2059" max="2059" width="15.7109375" style="3" customWidth="1"/>
    <col min="2060" max="2060" width="9.5703125" style="3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customWidth="1"/>
    <col min="2314" max="2314" width="9.140625" style="3"/>
    <col min="2315" max="2315" width="15.7109375" style="3" customWidth="1"/>
    <col min="2316" max="2316" width="9.5703125" style="3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customWidth="1"/>
    <col min="2570" max="2570" width="9.140625" style="3"/>
    <col min="2571" max="2571" width="15.7109375" style="3" customWidth="1"/>
    <col min="2572" max="2572" width="9.5703125" style="3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customWidth="1"/>
    <col min="2826" max="2826" width="9.140625" style="3"/>
    <col min="2827" max="2827" width="15.7109375" style="3" customWidth="1"/>
    <col min="2828" max="2828" width="9.5703125" style="3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customWidth="1"/>
    <col min="3082" max="3082" width="9.140625" style="3"/>
    <col min="3083" max="3083" width="15.7109375" style="3" customWidth="1"/>
    <col min="3084" max="3084" width="9.5703125" style="3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customWidth="1"/>
    <col min="3338" max="3338" width="9.140625" style="3"/>
    <col min="3339" max="3339" width="15.7109375" style="3" customWidth="1"/>
    <col min="3340" max="3340" width="9.5703125" style="3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customWidth="1"/>
    <col min="3594" max="3594" width="9.140625" style="3"/>
    <col min="3595" max="3595" width="15.7109375" style="3" customWidth="1"/>
    <col min="3596" max="3596" width="9.5703125" style="3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customWidth="1"/>
    <col min="3850" max="3850" width="9.140625" style="3"/>
    <col min="3851" max="3851" width="15.7109375" style="3" customWidth="1"/>
    <col min="3852" max="3852" width="9.5703125" style="3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customWidth="1"/>
    <col min="4106" max="4106" width="9.140625" style="3"/>
    <col min="4107" max="4107" width="15.7109375" style="3" customWidth="1"/>
    <col min="4108" max="4108" width="9.5703125" style="3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customWidth="1"/>
    <col min="4362" max="4362" width="9.140625" style="3"/>
    <col min="4363" max="4363" width="15.7109375" style="3" customWidth="1"/>
    <col min="4364" max="4364" width="9.5703125" style="3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customWidth="1"/>
    <col min="4618" max="4618" width="9.140625" style="3"/>
    <col min="4619" max="4619" width="15.7109375" style="3" customWidth="1"/>
    <col min="4620" max="4620" width="9.5703125" style="3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customWidth="1"/>
    <col min="4874" max="4874" width="9.140625" style="3"/>
    <col min="4875" max="4875" width="15.7109375" style="3" customWidth="1"/>
    <col min="4876" max="4876" width="9.5703125" style="3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customWidth="1"/>
    <col min="5130" max="5130" width="9.140625" style="3"/>
    <col min="5131" max="5131" width="15.7109375" style="3" customWidth="1"/>
    <col min="5132" max="5132" width="9.5703125" style="3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customWidth="1"/>
    <col min="5386" max="5386" width="9.140625" style="3"/>
    <col min="5387" max="5387" width="15.7109375" style="3" customWidth="1"/>
    <col min="5388" max="5388" width="9.5703125" style="3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customWidth="1"/>
    <col min="5642" max="5642" width="9.140625" style="3"/>
    <col min="5643" max="5643" width="15.7109375" style="3" customWidth="1"/>
    <col min="5644" max="5644" width="9.5703125" style="3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customWidth="1"/>
    <col min="5898" max="5898" width="9.140625" style="3"/>
    <col min="5899" max="5899" width="15.7109375" style="3" customWidth="1"/>
    <col min="5900" max="5900" width="9.5703125" style="3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customWidth="1"/>
    <col min="6154" max="6154" width="9.140625" style="3"/>
    <col min="6155" max="6155" width="15.7109375" style="3" customWidth="1"/>
    <col min="6156" max="6156" width="9.5703125" style="3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customWidth="1"/>
    <col min="6410" max="6410" width="9.140625" style="3"/>
    <col min="6411" max="6411" width="15.7109375" style="3" customWidth="1"/>
    <col min="6412" max="6412" width="9.5703125" style="3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customWidth="1"/>
    <col min="6666" max="6666" width="9.140625" style="3"/>
    <col min="6667" max="6667" width="15.7109375" style="3" customWidth="1"/>
    <col min="6668" max="6668" width="9.5703125" style="3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customWidth="1"/>
    <col min="6922" max="6922" width="9.140625" style="3"/>
    <col min="6923" max="6923" width="15.7109375" style="3" customWidth="1"/>
    <col min="6924" max="6924" width="9.5703125" style="3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customWidth="1"/>
    <col min="7178" max="7178" width="9.140625" style="3"/>
    <col min="7179" max="7179" width="15.7109375" style="3" customWidth="1"/>
    <col min="7180" max="7180" width="9.5703125" style="3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customWidth="1"/>
    <col min="7434" max="7434" width="9.140625" style="3"/>
    <col min="7435" max="7435" width="15.7109375" style="3" customWidth="1"/>
    <col min="7436" max="7436" width="9.5703125" style="3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customWidth="1"/>
    <col min="7690" max="7690" width="9.140625" style="3"/>
    <col min="7691" max="7691" width="15.7109375" style="3" customWidth="1"/>
    <col min="7692" max="7692" width="9.5703125" style="3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customWidth="1"/>
    <col min="7946" max="7946" width="9.140625" style="3"/>
    <col min="7947" max="7947" width="15.7109375" style="3" customWidth="1"/>
    <col min="7948" max="7948" width="9.5703125" style="3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customWidth="1"/>
    <col min="8202" max="8202" width="9.140625" style="3"/>
    <col min="8203" max="8203" width="15.7109375" style="3" customWidth="1"/>
    <col min="8204" max="8204" width="9.5703125" style="3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customWidth="1"/>
    <col min="8458" max="8458" width="9.140625" style="3"/>
    <col min="8459" max="8459" width="15.7109375" style="3" customWidth="1"/>
    <col min="8460" max="8460" width="9.5703125" style="3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customWidth="1"/>
    <col min="8714" max="8714" width="9.140625" style="3"/>
    <col min="8715" max="8715" width="15.7109375" style="3" customWidth="1"/>
    <col min="8716" max="8716" width="9.5703125" style="3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customWidth="1"/>
    <col min="8970" max="8970" width="9.140625" style="3"/>
    <col min="8971" max="8971" width="15.7109375" style="3" customWidth="1"/>
    <col min="8972" max="8972" width="9.5703125" style="3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customWidth="1"/>
    <col min="9226" max="9226" width="9.140625" style="3"/>
    <col min="9227" max="9227" width="15.7109375" style="3" customWidth="1"/>
    <col min="9228" max="9228" width="9.5703125" style="3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customWidth="1"/>
    <col min="9482" max="9482" width="9.140625" style="3"/>
    <col min="9483" max="9483" width="15.7109375" style="3" customWidth="1"/>
    <col min="9484" max="9484" width="9.5703125" style="3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customWidth="1"/>
    <col min="9738" max="9738" width="9.140625" style="3"/>
    <col min="9739" max="9739" width="15.7109375" style="3" customWidth="1"/>
    <col min="9740" max="9740" width="9.5703125" style="3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customWidth="1"/>
    <col min="9994" max="9994" width="9.140625" style="3"/>
    <col min="9995" max="9995" width="15.7109375" style="3" customWidth="1"/>
    <col min="9996" max="9996" width="9.5703125" style="3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customWidth="1"/>
    <col min="10250" max="10250" width="9.140625" style="3"/>
    <col min="10251" max="10251" width="15.7109375" style="3" customWidth="1"/>
    <col min="10252" max="10252" width="9.5703125" style="3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customWidth="1"/>
    <col min="10506" max="10506" width="9.140625" style="3"/>
    <col min="10507" max="10507" width="15.7109375" style="3" customWidth="1"/>
    <col min="10508" max="10508" width="9.5703125" style="3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customWidth="1"/>
    <col min="10762" max="10762" width="9.140625" style="3"/>
    <col min="10763" max="10763" width="15.7109375" style="3" customWidth="1"/>
    <col min="10764" max="10764" width="9.5703125" style="3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customWidth="1"/>
    <col min="11018" max="11018" width="9.140625" style="3"/>
    <col min="11019" max="11019" width="15.7109375" style="3" customWidth="1"/>
    <col min="11020" max="11020" width="9.5703125" style="3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customWidth="1"/>
    <col min="11274" max="11274" width="9.140625" style="3"/>
    <col min="11275" max="11275" width="15.7109375" style="3" customWidth="1"/>
    <col min="11276" max="11276" width="9.5703125" style="3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customWidth="1"/>
    <col min="11530" max="11530" width="9.140625" style="3"/>
    <col min="11531" max="11531" width="15.7109375" style="3" customWidth="1"/>
    <col min="11532" max="11532" width="9.5703125" style="3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customWidth="1"/>
    <col min="11786" max="11786" width="9.140625" style="3"/>
    <col min="11787" max="11787" width="15.7109375" style="3" customWidth="1"/>
    <col min="11788" max="11788" width="9.5703125" style="3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customWidth="1"/>
    <col min="12042" max="12042" width="9.140625" style="3"/>
    <col min="12043" max="12043" width="15.7109375" style="3" customWidth="1"/>
    <col min="12044" max="12044" width="9.5703125" style="3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customWidth="1"/>
    <col min="12298" max="12298" width="9.140625" style="3"/>
    <col min="12299" max="12299" width="15.7109375" style="3" customWidth="1"/>
    <col min="12300" max="12300" width="9.5703125" style="3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customWidth="1"/>
    <col min="12554" max="12554" width="9.140625" style="3"/>
    <col min="12555" max="12555" width="15.7109375" style="3" customWidth="1"/>
    <col min="12556" max="12556" width="9.5703125" style="3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customWidth="1"/>
    <col min="12810" max="12810" width="9.140625" style="3"/>
    <col min="12811" max="12811" width="15.7109375" style="3" customWidth="1"/>
    <col min="12812" max="12812" width="9.5703125" style="3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customWidth="1"/>
    <col min="13066" max="13066" width="9.140625" style="3"/>
    <col min="13067" max="13067" width="15.7109375" style="3" customWidth="1"/>
    <col min="13068" max="13068" width="9.5703125" style="3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customWidth="1"/>
    <col min="13322" max="13322" width="9.140625" style="3"/>
    <col min="13323" max="13323" width="15.7109375" style="3" customWidth="1"/>
    <col min="13324" max="13324" width="9.5703125" style="3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customWidth="1"/>
    <col min="13578" max="13578" width="9.140625" style="3"/>
    <col min="13579" max="13579" width="15.7109375" style="3" customWidth="1"/>
    <col min="13580" max="13580" width="9.5703125" style="3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customWidth="1"/>
    <col min="13834" max="13834" width="9.140625" style="3"/>
    <col min="13835" max="13835" width="15.7109375" style="3" customWidth="1"/>
    <col min="13836" max="13836" width="9.5703125" style="3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customWidth="1"/>
    <col min="14090" max="14090" width="9.140625" style="3"/>
    <col min="14091" max="14091" width="15.7109375" style="3" customWidth="1"/>
    <col min="14092" max="14092" width="9.5703125" style="3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customWidth="1"/>
    <col min="14346" max="14346" width="9.140625" style="3"/>
    <col min="14347" max="14347" width="15.7109375" style="3" customWidth="1"/>
    <col min="14348" max="14348" width="9.5703125" style="3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customWidth="1"/>
    <col min="14602" max="14602" width="9.140625" style="3"/>
    <col min="14603" max="14603" width="15.7109375" style="3" customWidth="1"/>
    <col min="14604" max="14604" width="9.5703125" style="3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customWidth="1"/>
    <col min="14858" max="14858" width="9.140625" style="3"/>
    <col min="14859" max="14859" width="15.7109375" style="3" customWidth="1"/>
    <col min="14860" max="14860" width="9.5703125" style="3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customWidth="1"/>
    <col min="15114" max="15114" width="9.140625" style="3"/>
    <col min="15115" max="15115" width="15.7109375" style="3" customWidth="1"/>
    <col min="15116" max="15116" width="9.5703125" style="3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customWidth="1"/>
    <col min="15370" max="15370" width="9.140625" style="3"/>
    <col min="15371" max="15371" width="15.7109375" style="3" customWidth="1"/>
    <col min="15372" max="15372" width="9.5703125" style="3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customWidth="1"/>
    <col min="15626" max="15626" width="9.140625" style="3"/>
    <col min="15627" max="15627" width="15.7109375" style="3" customWidth="1"/>
    <col min="15628" max="15628" width="9.5703125" style="3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customWidth="1"/>
    <col min="15882" max="15882" width="9.140625" style="3"/>
    <col min="15883" max="15883" width="15.7109375" style="3" customWidth="1"/>
    <col min="15884" max="15884" width="9.5703125" style="3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customWidth="1"/>
    <col min="16138" max="16138" width="9.140625" style="3"/>
    <col min="16139" max="16139" width="15.7109375" style="3" customWidth="1"/>
    <col min="16140" max="16140" width="9.5703125" style="3" customWidth="1"/>
    <col min="16141" max="16384" width="9.140625" style="3"/>
  </cols>
  <sheetData>
    <row r="1" spans="1:16384">
      <c r="F1" s="1771" t="s">
        <v>451</v>
      </c>
      <c r="G1" s="1771"/>
      <c r="H1" s="1771"/>
    </row>
    <row r="2" spans="1:16384" s="1" customFormat="1">
      <c r="A2" s="1772" t="s">
        <v>671</v>
      </c>
      <c r="B2" s="1772"/>
      <c r="C2" s="1772"/>
      <c r="D2" s="1772"/>
      <c r="E2" s="1772"/>
      <c r="F2" s="1772"/>
      <c r="G2" s="1772"/>
      <c r="H2" s="1772"/>
      <c r="K2" s="63"/>
    </row>
    <row r="3" spans="1:16384" s="1" customFormat="1">
      <c r="A3" s="1772"/>
      <c r="B3" s="1772"/>
      <c r="C3" s="1772"/>
      <c r="D3" s="1772"/>
      <c r="E3" s="1772"/>
      <c r="F3" s="1772"/>
      <c r="G3" s="1772"/>
      <c r="H3" s="1772"/>
      <c r="K3" s="63"/>
    </row>
    <row r="4" spans="1:16384" s="1" customFormat="1">
      <c r="A4" s="1773" t="s">
        <v>449</v>
      </c>
      <c r="B4" s="1773"/>
      <c r="C4" s="1773"/>
      <c r="D4" s="1773"/>
      <c r="E4" s="1773"/>
      <c r="F4" s="1773"/>
      <c r="G4" s="1773"/>
      <c r="H4" s="1773"/>
      <c r="K4" s="63"/>
    </row>
    <row r="5" spans="1:16384" s="1" customFormat="1">
      <c r="A5" s="1774" t="s">
        <v>672</v>
      </c>
      <c r="B5" s="1774"/>
      <c r="C5" s="1774"/>
      <c r="D5" s="1774"/>
      <c r="E5" s="1774"/>
      <c r="F5" s="1774"/>
      <c r="G5" s="1774"/>
      <c r="H5" s="1774"/>
      <c r="K5" s="63"/>
    </row>
    <row r="6" spans="1:16384" s="2" customFormat="1">
      <c r="A6" s="6" t="s">
        <v>452</v>
      </c>
      <c r="B6" s="7" t="s">
        <v>45</v>
      </c>
      <c r="C6" s="7" t="s">
        <v>453</v>
      </c>
      <c r="D6" s="7" t="s">
        <v>454</v>
      </c>
      <c r="E6" s="8" t="s">
        <v>455</v>
      </c>
      <c r="F6" s="7" t="s">
        <v>456</v>
      </c>
      <c r="G6" s="7" t="s">
        <v>31</v>
      </c>
      <c r="H6" s="9" t="s">
        <v>8</v>
      </c>
      <c r="K6" s="151"/>
    </row>
    <row r="7" spans="1:16384" s="59" customFormat="1" hidden="1" outlineLevel="1">
      <c r="A7" s="254">
        <v>1</v>
      </c>
      <c r="B7" s="428" t="s">
        <v>673</v>
      </c>
      <c r="C7" s="429" t="s">
        <v>560</v>
      </c>
      <c r="D7" s="430">
        <f>1</f>
        <v>1</v>
      </c>
      <c r="E7" s="431">
        <f t="shared" ref="E7:E11" si="0">300000</f>
        <v>300000</v>
      </c>
      <c r="F7" s="431">
        <f t="shared" ref="F7:F11" si="1">E7*D7</f>
        <v>300000</v>
      </c>
      <c r="G7" s="1943">
        <f>SUM(F7:F8)</f>
        <v>720000</v>
      </c>
      <c r="H7" s="1941" t="s">
        <v>674</v>
      </c>
      <c r="I7" s="266"/>
      <c r="K7" s="53"/>
    </row>
    <row r="8" spans="1:16384" s="59" customFormat="1" hidden="1" outlineLevel="1">
      <c r="A8" s="254">
        <v>2</v>
      </c>
      <c r="B8" s="432" t="s">
        <v>675</v>
      </c>
      <c r="C8" s="433" t="s">
        <v>560</v>
      </c>
      <c r="D8" s="434">
        <f>2</f>
        <v>2</v>
      </c>
      <c r="E8" s="435">
        <f>210000</f>
        <v>210000</v>
      </c>
      <c r="F8" s="435">
        <f t="shared" si="1"/>
        <v>420000</v>
      </c>
      <c r="G8" s="1944"/>
      <c r="H8" s="1942"/>
      <c r="I8" s="266"/>
      <c r="K8" s="53"/>
    </row>
    <row r="9" spans="1:16384" s="59" customFormat="1" hidden="1" outlineLevel="1">
      <c r="A9" s="254">
        <v>3</v>
      </c>
      <c r="B9" s="436" t="s">
        <v>676</v>
      </c>
      <c r="C9" s="437" t="s">
        <v>560</v>
      </c>
      <c r="D9" s="438">
        <f>1</f>
        <v>1</v>
      </c>
      <c r="E9" s="439">
        <f>420000</f>
        <v>420000</v>
      </c>
      <c r="F9" s="439">
        <f t="shared" si="1"/>
        <v>420000</v>
      </c>
      <c r="G9" s="440">
        <f t="shared" ref="G9:G11" si="2">F9</f>
        <v>420000</v>
      </c>
      <c r="H9" s="1181" t="s">
        <v>677</v>
      </c>
      <c r="I9" s="266"/>
      <c r="K9" s="53"/>
    </row>
    <row r="10" spans="1:16384" s="426" customFormat="1" hidden="1" outlineLevel="1">
      <c r="A10" s="254">
        <v>4</v>
      </c>
      <c r="B10" s="436" t="s">
        <v>678</v>
      </c>
      <c r="C10" s="437" t="s">
        <v>560</v>
      </c>
      <c r="D10" s="438">
        <f>20</f>
        <v>20</v>
      </c>
      <c r="E10" s="439">
        <f t="shared" si="0"/>
        <v>300000</v>
      </c>
      <c r="F10" s="439">
        <f t="shared" si="1"/>
        <v>6000000</v>
      </c>
      <c r="G10" s="440">
        <f t="shared" si="2"/>
        <v>6000000</v>
      </c>
      <c r="H10" s="1182" t="s">
        <v>679</v>
      </c>
      <c r="I10" s="54"/>
      <c r="J10" s="3"/>
      <c r="K10" s="5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  <c r="BF10" s="3"/>
      <c r="BG10" s="3"/>
      <c r="BH10" s="3"/>
      <c r="BI10" s="3"/>
      <c r="BJ10" s="3"/>
      <c r="BK10" s="3"/>
      <c r="BL10" s="3"/>
      <c r="BM10" s="3"/>
      <c r="BN10" s="3"/>
      <c r="BO10" s="3"/>
      <c r="BP10" s="3"/>
      <c r="BQ10" s="3"/>
      <c r="BR10" s="3"/>
      <c r="BS10" s="3"/>
      <c r="BT10" s="3"/>
      <c r="BU10" s="3"/>
      <c r="BV10" s="3"/>
      <c r="BW10" s="3"/>
      <c r="BX10" s="3"/>
      <c r="BY10" s="3"/>
      <c r="BZ10" s="3"/>
      <c r="CA10" s="3"/>
      <c r="CB10" s="3"/>
      <c r="CC10" s="3"/>
      <c r="CD10" s="3"/>
      <c r="CE10" s="3"/>
      <c r="CF10" s="3"/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/>
      <c r="CT10" s="3"/>
      <c r="CU10" s="3"/>
      <c r="CV10" s="3"/>
      <c r="CW10" s="3"/>
      <c r="CX10" s="3"/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3"/>
      <c r="DJ10" s="3"/>
      <c r="DK10" s="3"/>
      <c r="DL10" s="3"/>
      <c r="DM10" s="3"/>
      <c r="DN10" s="3"/>
      <c r="DO10" s="3"/>
      <c r="DP10" s="3"/>
      <c r="DQ10" s="3"/>
      <c r="DR10" s="3"/>
      <c r="DS10" s="3"/>
      <c r="DT10" s="3"/>
      <c r="DU10" s="3"/>
      <c r="DV10" s="3"/>
      <c r="DW10" s="3"/>
      <c r="DX10" s="3"/>
      <c r="DY10" s="3"/>
      <c r="DZ10" s="3"/>
      <c r="EA10" s="3"/>
      <c r="EB10" s="3"/>
      <c r="EC10" s="3"/>
      <c r="ED10" s="3"/>
      <c r="EE10" s="3"/>
      <c r="EF10" s="3"/>
      <c r="EG10" s="3"/>
      <c r="EH10" s="3"/>
      <c r="EI10" s="3"/>
      <c r="EJ10" s="3"/>
      <c r="EK10" s="3"/>
      <c r="EL10" s="3"/>
      <c r="EM10" s="3"/>
      <c r="EN10" s="3"/>
      <c r="EO10" s="3"/>
      <c r="EP10" s="3"/>
      <c r="EQ10" s="3"/>
      <c r="ER10" s="3"/>
      <c r="ES10" s="3"/>
      <c r="ET10" s="3"/>
      <c r="EU10" s="3"/>
      <c r="EV10" s="3"/>
      <c r="EW10" s="3"/>
      <c r="EX10" s="3"/>
      <c r="EY10" s="3"/>
      <c r="EZ10" s="3"/>
      <c r="FA10" s="3"/>
      <c r="FB10" s="3"/>
      <c r="FC10" s="3"/>
      <c r="FD10" s="3"/>
      <c r="FE10" s="3"/>
      <c r="FF10" s="3"/>
      <c r="FG10" s="3"/>
      <c r="FH10" s="3"/>
      <c r="FI10" s="3"/>
      <c r="FJ10" s="3"/>
      <c r="FK10" s="3"/>
      <c r="FL10" s="3"/>
      <c r="FM10" s="3"/>
      <c r="FN10" s="3"/>
      <c r="FO10" s="3"/>
      <c r="FP10" s="3"/>
      <c r="FQ10" s="3"/>
      <c r="FR10" s="3"/>
      <c r="FS10" s="3"/>
      <c r="FT10" s="3"/>
      <c r="FU10" s="3"/>
      <c r="FV10" s="3"/>
      <c r="FW10" s="3"/>
      <c r="FX10" s="3"/>
      <c r="FY10" s="3"/>
      <c r="FZ10" s="3"/>
      <c r="GA10" s="3"/>
      <c r="GB10" s="3"/>
      <c r="GC10" s="3"/>
      <c r="GD10" s="3"/>
      <c r="GE10" s="3"/>
      <c r="GF10" s="3"/>
      <c r="GG10" s="3"/>
      <c r="GH10" s="3"/>
      <c r="GI10" s="3"/>
      <c r="GJ10" s="3"/>
      <c r="GK10" s="3"/>
      <c r="GL10" s="3"/>
      <c r="GM10" s="3"/>
      <c r="GN10" s="3"/>
      <c r="GO10" s="3"/>
      <c r="GP10" s="3"/>
      <c r="GQ10" s="3"/>
      <c r="GR10" s="3"/>
      <c r="GS10" s="3"/>
      <c r="GT10" s="3"/>
      <c r="GU10" s="3"/>
      <c r="GV10" s="3"/>
      <c r="GW10" s="3"/>
      <c r="GX10" s="3"/>
      <c r="GY10" s="3"/>
      <c r="GZ10" s="3"/>
      <c r="HA10" s="3"/>
      <c r="HB10" s="3"/>
      <c r="HC10" s="3"/>
      <c r="HD10" s="3"/>
      <c r="HE10" s="3"/>
      <c r="HF10" s="3"/>
      <c r="HG10" s="3"/>
      <c r="HH10" s="3"/>
      <c r="HI10" s="3"/>
      <c r="HJ10" s="3"/>
      <c r="HK10" s="3"/>
      <c r="HL10" s="3"/>
      <c r="HM10" s="3"/>
      <c r="HN10" s="3"/>
      <c r="HO10" s="3"/>
      <c r="HP10" s="3"/>
      <c r="HQ10" s="3"/>
      <c r="HR10" s="3"/>
      <c r="HS10" s="3"/>
      <c r="HT10" s="3"/>
      <c r="HU10" s="3"/>
      <c r="HV10" s="3"/>
      <c r="HW10" s="3"/>
      <c r="HX10" s="3"/>
      <c r="HY10" s="3"/>
      <c r="HZ10" s="3"/>
      <c r="IA10" s="3"/>
      <c r="IB10" s="3"/>
      <c r="IC10" s="3"/>
      <c r="ID10" s="3"/>
      <c r="IE10" s="3"/>
      <c r="IF10" s="3"/>
      <c r="IG10" s="3"/>
      <c r="IH10" s="3"/>
      <c r="II10" s="3"/>
      <c r="IJ10" s="3"/>
      <c r="IK10" s="3"/>
      <c r="IL10" s="3"/>
      <c r="IM10" s="3"/>
      <c r="IN10" s="3"/>
      <c r="IO10" s="3"/>
      <c r="IP10" s="3"/>
      <c r="IQ10" s="3"/>
      <c r="IR10" s="3"/>
      <c r="IS10" s="3"/>
      <c r="IT10" s="3"/>
      <c r="IU10" s="3"/>
      <c r="IV10" s="3"/>
      <c r="IW10" s="3"/>
      <c r="IX10" s="3"/>
      <c r="IY10" s="3"/>
      <c r="IZ10" s="3"/>
      <c r="JA10" s="3"/>
      <c r="JB10" s="3"/>
      <c r="JC10" s="3"/>
      <c r="JD10" s="3"/>
      <c r="JE10" s="3"/>
      <c r="JF10" s="3"/>
      <c r="JG10" s="3"/>
      <c r="JH10" s="3"/>
      <c r="JI10" s="3"/>
      <c r="JJ10" s="3"/>
      <c r="JK10" s="3"/>
      <c r="JL10" s="3"/>
      <c r="JM10" s="3"/>
      <c r="JN10" s="3"/>
      <c r="JO10" s="3"/>
      <c r="JP10" s="3"/>
      <c r="JQ10" s="3"/>
      <c r="JR10" s="3"/>
      <c r="JS10" s="3"/>
      <c r="JT10" s="3"/>
      <c r="JU10" s="3"/>
      <c r="JV10" s="3"/>
      <c r="JW10" s="3"/>
      <c r="JX10" s="3"/>
      <c r="JY10" s="3"/>
      <c r="JZ10" s="3"/>
      <c r="KA10" s="3"/>
      <c r="KB10" s="3"/>
      <c r="KC10" s="3"/>
      <c r="KD10" s="3"/>
      <c r="KE10" s="3"/>
      <c r="KF10" s="3"/>
      <c r="KG10" s="3"/>
      <c r="KH10" s="3"/>
      <c r="KI10" s="3"/>
      <c r="KJ10" s="3"/>
      <c r="KK10" s="3"/>
      <c r="KL10" s="3"/>
      <c r="KM10" s="3"/>
      <c r="KN10" s="3"/>
      <c r="KO10" s="3"/>
      <c r="KP10" s="3"/>
      <c r="KQ10" s="3"/>
      <c r="KR10" s="3"/>
      <c r="KS10" s="3"/>
      <c r="KT10" s="3"/>
      <c r="KU10" s="3"/>
      <c r="KV10" s="3"/>
      <c r="KW10" s="3"/>
      <c r="KX10" s="3"/>
      <c r="KY10" s="3"/>
      <c r="KZ10" s="3"/>
      <c r="LA10" s="3"/>
      <c r="LB10" s="3"/>
      <c r="LC10" s="3"/>
      <c r="LD10" s="3"/>
      <c r="LE10" s="3"/>
      <c r="LF10" s="3"/>
      <c r="LG10" s="3"/>
      <c r="LH10" s="3"/>
      <c r="LI10" s="3"/>
      <c r="LJ10" s="3"/>
      <c r="LK10" s="3"/>
      <c r="LL10" s="3"/>
      <c r="LM10" s="3"/>
      <c r="LN10" s="3"/>
      <c r="LO10" s="3"/>
      <c r="LP10" s="3"/>
      <c r="LQ10" s="3"/>
      <c r="LR10" s="3"/>
      <c r="LS10" s="3"/>
      <c r="LT10" s="3"/>
      <c r="LU10" s="3"/>
      <c r="LV10" s="3"/>
      <c r="LW10" s="3"/>
      <c r="LX10" s="3"/>
      <c r="LY10" s="3"/>
      <c r="LZ10" s="3"/>
      <c r="MA10" s="3"/>
      <c r="MB10" s="3"/>
      <c r="MC10" s="3"/>
      <c r="MD10" s="3"/>
      <c r="ME10" s="3"/>
      <c r="MF10" s="3"/>
      <c r="MG10" s="3"/>
      <c r="MH10" s="3"/>
      <c r="MI10" s="3"/>
      <c r="MJ10" s="3"/>
      <c r="MK10" s="3"/>
      <c r="ML10" s="3"/>
      <c r="MM10" s="3"/>
      <c r="MN10" s="3"/>
      <c r="MO10" s="3"/>
      <c r="MP10" s="3"/>
      <c r="MQ10" s="3"/>
      <c r="MR10" s="3"/>
      <c r="MS10" s="3"/>
      <c r="MT10" s="3"/>
      <c r="MU10" s="3"/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3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  <c r="ANR10" s="3"/>
      <c r="ANS10" s="3"/>
      <c r="ANT10" s="3"/>
      <c r="ANU10" s="3"/>
      <c r="ANV10" s="3"/>
      <c r="ANW10" s="3"/>
      <c r="ANX10" s="3"/>
      <c r="ANY10" s="3"/>
      <c r="ANZ10" s="3"/>
      <c r="AOA10" s="3"/>
      <c r="AOB10" s="3"/>
      <c r="AOC10" s="3"/>
      <c r="AOD10" s="3"/>
      <c r="AOE10" s="3"/>
      <c r="AOF10" s="3"/>
      <c r="AOG10" s="3"/>
      <c r="AOH10" s="3"/>
      <c r="AOI10" s="3"/>
      <c r="AOJ10" s="3"/>
      <c r="AOK10" s="3"/>
      <c r="AOL10" s="3"/>
      <c r="AOM10" s="3"/>
      <c r="AON10" s="3"/>
      <c r="AOO10" s="3"/>
      <c r="AOP10" s="3"/>
      <c r="AOQ10" s="3"/>
      <c r="AOR10" s="3"/>
      <c r="AOS10" s="3"/>
      <c r="AOT10" s="3"/>
      <c r="AOU10" s="3"/>
      <c r="AOV10" s="3"/>
      <c r="AOW10" s="3"/>
      <c r="AOX10" s="3"/>
      <c r="AOY10" s="3"/>
      <c r="AOZ10" s="3"/>
      <c r="APA10" s="3"/>
      <c r="APB10" s="3"/>
      <c r="APC10" s="3"/>
      <c r="APD10" s="3"/>
      <c r="APE10" s="3"/>
      <c r="APF10" s="3"/>
      <c r="APG10" s="3"/>
      <c r="APH10" s="3"/>
      <c r="API10" s="3"/>
      <c r="APJ10" s="3"/>
      <c r="APK10" s="3"/>
      <c r="APL10" s="3"/>
      <c r="APM10" s="3"/>
      <c r="APN10" s="3"/>
      <c r="APO10" s="3"/>
      <c r="APP10" s="3"/>
      <c r="APQ10" s="3"/>
      <c r="APR10" s="3"/>
      <c r="APS10" s="3"/>
      <c r="APT10" s="3"/>
      <c r="APU10" s="3"/>
      <c r="APV10" s="3"/>
      <c r="APW10" s="3"/>
      <c r="APX10" s="3"/>
      <c r="APY10" s="3"/>
      <c r="APZ10" s="3"/>
      <c r="AQA10" s="3"/>
      <c r="AQB10" s="3"/>
      <c r="AQC10" s="3"/>
      <c r="AQD10" s="3"/>
      <c r="AQE10" s="3"/>
      <c r="AQF10" s="3"/>
      <c r="AQG10" s="3"/>
      <c r="AQH10" s="3"/>
      <c r="AQI10" s="3"/>
      <c r="AQJ10" s="3"/>
      <c r="AQK10" s="3"/>
      <c r="AQL10" s="3"/>
      <c r="AQM10" s="3"/>
      <c r="AQN10" s="3"/>
      <c r="AQO10" s="3"/>
      <c r="AQP10" s="3"/>
      <c r="AQQ10" s="3"/>
      <c r="AQR10" s="3"/>
      <c r="AQS10" s="3"/>
      <c r="AQT10" s="3"/>
      <c r="AQU10" s="3"/>
      <c r="AQV10" s="3"/>
      <c r="AQW10" s="3"/>
      <c r="AQX10" s="3"/>
      <c r="AQY10" s="3"/>
      <c r="AQZ10" s="3"/>
      <c r="ARA10" s="3"/>
      <c r="ARB10" s="3"/>
      <c r="ARC10" s="3"/>
      <c r="ARD10" s="3"/>
      <c r="ARE10" s="3"/>
      <c r="ARF10" s="3"/>
      <c r="ARG10" s="3"/>
      <c r="ARH10" s="3"/>
      <c r="ARI10" s="3"/>
      <c r="ARJ10" s="3"/>
      <c r="ARK10" s="3"/>
      <c r="ARL10" s="3"/>
      <c r="ARM10" s="3"/>
      <c r="ARN10" s="3"/>
      <c r="ARO10" s="3"/>
      <c r="ARP10" s="3"/>
      <c r="ARQ10" s="3"/>
      <c r="ARR10" s="3"/>
      <c r="ARS10" s="3"/>
      <c r="ART10" s="3"/>
      <c r="ARU10" s="3"/>
      <c r="ARV10" s="3"/>
      <c r="ARW10" s="3"/>
      <c r="ARX10" s="3"/>
      <c r="ARY10" s="3"/>
      <c r="ARZ10" s="3"/>
      <c r="ASA10" s="3"/>
      <c r="ASB10" s="3"/>
      <c r="ASC10" s="3"/>
      <c r="ASD10" s="3"/>
      <c r="ASE10" s="3"/>
      <c r="ASF10" s="3"/>
      <c r="ASG10" s="3"/>
      <c r="ASH10" s="3"/>
      <c r="ASI10" s="3"/>
      <c r="ASJ10" s="3"/>
      <c r="ASK10" s="3"/>
      <c r="ASL10" s="3"/>
      <c r="ASM10" s="3"/>
      <c r="ASN10" s="3"/>
      <c r="ASO10" s="3"/>
      <c r="ASP10" s="3"/>
      <c r="ASQ10" s="3"/>
      <c r="ASR10" s="3"/>
      <c r="ASS10" s="3"/>
      <c r="AST10" s="3"/>
      <c r="ASU10" s="3"/>
      <c r="ASV10" s="3"/>
      <c r="ASW10" s="3"/>
      <c r="ASX10" s="3"/>
      <c r="ASY10" s="3"/>
      <c r="ASZ10" s="3"/>
      <c r="ATA10" s="3"/>
      <c r="ATB10" s="3"/>
      <c r="ATC10" s="3"/>
      <c r="ATD10" s="3"/>
      <c r="ATE10" s="3"/>
      <c r="ATF10" s="3"/>
      <c r="ATG10" s="3"/>
      <c r="ATH10" s="3"/>
      <c r="ATI10" s="3"/>
      <c r="ATJ10" s="3"/>
      <c r="ATK10" s="3"/>
      <c r="ATL10" s="3"/>
      <c r="ATM10" s="3"/>
      <c r="ATN10" s="3"/>
      <c r="ATO10" s="3"/>
      <c r="ATP10" s="3"/>
      <c r="ATQ10" s="3"/>
      <c r="ATR10" s="3"/>
      <c r="ATS10" s="3"/>
      <c r="ATT10" s="3"/>
      <c r="ATU10" s="3"/>
      <c r="ATV10" s="3"/>
      <c r="ATW10" s="3"/>
      <c r="ATX10" s="3"/>
      <c r="ATY10" s="3"/>
      <c r="ATZ10" s="3"/>
      <c r="AUA10" s="3"/>
      <c r="AUB10" s="3"/>
      <c r="AUC10" s="3"/>
      <c r="AUD10" s="3"/>
      <c r="AUE10" s="3"/>
      <c r="AUF10" s="3"/>
      <c r="AUG10" s="3"/>
      <c r="AUH10" s="3"/>
      <c r="AUI10" s="3"/>
      <c r="AUJ10" s="3"/>
      <c r="AUK10" s="3"/>
      <c r="AUL10" s="3"/>
      <c r="AUM10" s="3"/>
      <c r="AUN10" s="3"/>
      <c r="AUO10" s="3"/>
      <c r="AUP10" s="3"/>
      <c r="AUQ10" s="3"/>
      <c r="AUR10" s="3"/>
      <c r="AUS10" s="3"/>
      <c r="AUT10" s="3"/>
      <c r="AUU10" s="3"/>
      <c r="AUV10" s="3"/>
      <c r="AUW10" s="3"/>
      <c r="AUX10" s="3"/>
      <c r="AUY10" s="3"/>
      <c r="AUZ10" s="3"/>
      <c r="AVA10" s="3"/>
      <c r="AVB10" s="3"/>
      <c r="AVC10" s="3"/>
      <c r="AVD10" s="3"/>
      <c r="AVE10" s="3"/>
      <c r="AVF10" s="3"/>
      <c r="AVG10" s="3"/>
      <c r="AVH10" s="3"/>
      <c r="AVI10" s="3"/>
      <c r="AVJ10" s="3"/>
      <c r="AVK10" s="3"/>
      <c r="AVL10" s="3"/>
      <c r="AVM10" s="3"/>
      <c r="AVN10" s="3"/>
      <c r="AVO10" s="3"/>
      <c r="AVP10" s="3"/>
      <c r="AVQ10" s="3"/>
      <c r="AVR10" s="3"/>
      <c r="AVS10" s="3"/>
      <c r="AVT10" s="3"/>
      <c r="AVU10" s="3"/>
      <c r="AVV10" s="3"/>
      <c r="AVW10" s="3"/>
      <c r="AVX10" s="3"/>
      <c r="AVY10" s="3"/>
      <c r="AVZ10" s="3"/>
      <c r="AWA10" s="3"/>
      <c r="AWB10" s="3"/>
      <c r="AWC10" s="3"/>
      <c r="AWD10" s="3"/>
      <c r="AWE10" s="3"/>
      <c r="AWF10" s="3"/>
      <c r="AWG10" s="3"/>
      <c r="AWH10" s="3"/>
      <c r="AWI10" s="3"/>
      <c r="AWJ10" s="3"/>
      <c r="AWK10" s="3"/>
      <c r="AWL10" s="3"/>
      <c r="AWM10" s="3"/>
      <c r="AWN10" s="3"/>
      <c r="AWO10" s="3"/>
      <c r="AWP10" s="3"/>
      <c r="AWQ10" s="3"/>
      <c r="AWR10" s="3"/>
      <c r="AWS10" s="3"/>
      <c r="AWT10" s="3"/>
      <c r="AWU10" s="3"/>
      <c r="AWV10" s="3"/>
      <c r="AWW10" s="3"/>
      <c r="AWX10" s="3"/>
      <c r="AWY10" s="3"/>
      <c r="AWZ10" s="3"/>
      <c r="AXA10" s="3"/>
      <c r="AXB10" s="3"/>
      <c r="AXC10" s="3"/>
      <c r="AXD10" s="3"/>
      <c r="AXE10" s="3"/>
      <c r="AXF10" s="3"/>
      <c r="AXG10" s="3"/>
      <c r="AXH10" s="3"/>
      <c r="AXI10" s="3"/>
      <c r="AXJ10" s="3"/>
      <c r="AXK10" s="3"/>
      <c r="AXL10" s="3"/>
      <c r="AXM10" s="3"/>
      <c r="AXN10" s="3"/>
      <c r="AXO10" s="3"/>
      <c r="AXP10" s="3"/>
      <c r="AXQ10" s="3"/>
      <c r="AXR10" s="3"/>
      <c r="AXS10" s="3"/>
      <c r="AXT10" s="3"/>
      <c r="AXU10" s="3"/>
      <c r="AXV10" s="3"/>
      <c r="AXW10" s="3"/>
      <c r="AXX10" s="3"/>
      <c r="AXY10" s="3"/>
      <c r="AXZ10" s="3"/>
      <c r="AYA10" s="3"/>
      <c r="AYB10" s="3"/>
      <c r="AYC10" s="3"/>
      <c r="AYD10" s="3"/>
      <c r="AYE10" s="3"/>
      <c r="AYF10" s="3"/>
      <c r="AYG10" s="3"/>
      <c r="AYH10" s="3"/>
      <c r="AYI10" s="3"/>
      <c r="AYJ10" s="3"/>
      <c r="AYK10" s="3"/>
      <c r="AYL10" s="3"/>
      <c r="AYM10" s="3"/>
      <c r="AYN10" s="3"/>
      <c r="AYO10" s="3"/>
      <c r="AYP10" s="3"/>
      <c r="AYQ10" s="3"/>
      <c r="AYR10" s="3"/>
      <c r="AYS10" s="3"/>
      <c r="AYT10" s="3"/>
      <c r="AYU10" s="3"/>
      <c r="AYV10" s="3"/>
      <c r="AYW10" s="3"/>
      <c r="AYX10" s="3"/>
      <c r="AYY10" s="3"/>
      <c r="AYZ10" s="3"/>
      <c r="AZA10" s="3"/>
      <c r="AZB10" s="3"/>
      <c r="AZC10" s="3"/>
      <c r="AZD10" s="3"/>
      <c r="AZE10" s="3"/>
      <c r="AZF10" s="3"/>
      <c r="AZG10" s="3"/>
      <c r="AZH10" s="3"/>
      <c r="AZI10" s="3"/>
      <c r="AZJ10" s="3"/>
      <c r="AZK10" s="3"/>
      <c r="AZL10" s="3"/>
      <c r="AZM10" s="3"/>
      <c r="AZN10" s="3"/>
      <c r="AZO10" s="3"/>
      <c r="AZP10" s="3"/>
      <c r="AZQ10" s="3"/>
      <c r="AZR10" s="3"/>
      <c r="AZS10" s="3"/>
      <c r="AZT10" s="3"/>
      <c r="AZU10" s="3"/>
      <c r="AZV10" s="3"/>
      <c r="AZW10" s="3"/>
      <c r="AZX10" s="3"/>
      <c r="AZY10" s="3"/>
      <c r="AZZ10" s="3"/>
      <c r="BAA10" s="3"/>
      <c r="BAB10" s="3"/>
      <c r="BAC10" s="3"/>
      <c r="BAD10" s="3"/>
      <c r="BAE10" s="3"/>
      <c r="BAF10" s="3"/>
      <c r="BAG10" s="3"/>
      <c r="BAH10" s="3"/>
      <c r="BAI10" s="3"/>
      <c r="BAJ10" s="3"/>
      <c r="BAK10" s="3"/>
      <c r="BAL10" s="3"/>
      <c r="BAM10" s="3"/>
      <c r="BAN10" s="3"/>
      <c r="BAO10" s="3"/>
      <c r="BAP10" s="3"/>
      <c r="BAQ10" s="3"/>
      <c r="BAR10" s="3"/>
      <c r="BAS10" s="3"/>
      <c r="BAT10" s="3"/>
      <c r="BAU10" s="3"/>
      <c r="BAV10" s="3"/>
      <c r="BAW10" s="3"/>
      <c r="BAX10" s="3"/>
      <c r="BAY10" s="3"/>
      <c r="BAZ10" s="3"/>
      <c r="BBA10" s="3"/>
      <c r="BBB10" s="3"/>
      <c r="BBC10" s="3"/>
      <c r="BBD10" s="3"/>
      <c r="BBE10" s="3"/>
      <c r="BBF10" s="3"/>
      <c r="BBG10" s="3"/>
      <c r="BBH10" s="3"/>
      <c r="BBI10" s="3"/>
      <c r="BBJ10" s="3"/>
      <c r="BBK10" s="3"/>
      <c r="BBL10" s="3"/>
      <c r="BBM10" s="3"/>
      <c r="BBN10" s="3"/>
      <c r="BBO10" s="3"/>
      <c r="BBP10" s="3"/>
      <c r="BBQ10" s="3"/>
      <c r="BBR10" s="3"/>
      <c r="BBS10" s="3"/>
      <c r="BBT10" s="3"/>
      <c r="BBU10" s="3"/>
      <c r="BBV10" s="3"/>
      <c r="BBW10" s="3"/>
      <c r="BBX10" s="3"/>
      <c r="BBY10" s="3"/>
      <c r="BBZ10" s="3"/>
      <c r="BCA10" s="3"/>
      <c r="BCB10" s="3"/>
      <c r="BCC10" s="3"/>
      <c r="BCD10" s="3"/>
      <c r="BCE10" s="3"/>
      <c r="BCF10" s="3"/>
      <c r="BCG10" s="3"/>
      <c r="BCH10" s="3"/>
      <c r="BCI10" s="3"/>
      <c r="BCJ10" s="3"/>
      <c r="BCK10" s="3"/>
      <c r="BCL10" s="3"/>
      <c r="BCM10" s="3"/>
      <c r="BCN10" s="3"/>
      <c r="BCO10" s="3"/>
      <c r="BCP10" s="3"/>
      <c r="BCQ10" s="3"/>
      <c r="BCR10" s="3"/>
      <c r="BCS10" s="3"/>
      <c r="BCT10" s="3"/>
      <c r="BCU10" s="3"/>
      <c r="BCV10" s="3"/>
      <c r="BCW10" s="3"/>
      <c r="BCX10" s="3"/>
      <c r="BCY10" s="3"/>
      <c r="BCZ10" s="3"/>
      <c r="BDA10" s="3"/>
      <c r="BDB10" s="3"/>
      <c r="BDC10" s="3"/>
      <c r="BDD10" s="3"/>
      <c r="BDE10" s="3"/>
      <c r="BDF10" s="3"/>
      <c r="BDG10" s="3"/>
      <c r="BDH10" s="3"/>
      <c r="BDI10" s="3"/>
      <c r="BDJ10" s="3"/>
      <c r="BDK10" s="3"/>
      <c r="BDL10" s="3"/>
      <c r="BDM10" s="3"/>
      <c r="BDN10" s="3"/>
      <c r="BDO10" s="3"/>
      <c r="BDP10" s="3"/>
      <c r="BDQ10" s="3"/>
      <c r="BDR10" s="3"/>
      <c r="BDS10" s="3"/>
      <c r="BDT10" s="3"/>
      <c r="BDU10" s="3"/>
      <c r="BDV10" s="3"/>
      <c r="BDW10" s="3"/>
      <c r="BDX10" s="3"/>
      <c r="BDY10" s="3"/>
      <c r="BDZ10" s="3"/>
      <c r="BEA10" s="3"/>
      <c r="BEB10" s="3"/>
      <c r="BEC10" s="3"/>
      <c r="BED10" s="3"/>
      <c r="BEE10" s="3"/>
      <c r="BEF10" s="3"/>
      <c r="BEG10" s="3"/>
      <c r="BEH10" s="3"/>
      <c r="BEI10" s="3"/>
      <c r="BEJ10" s="3"/>
      <c r="BEK10" s="3"/>
      <c r="BEL10" s="3"/>
      <c r="BEM10" s="3"/>
      <c r="BEN10" s="3"/>
      <c r="BEO10" s="3"/>
      <c r="BEP10" s="3"/>
      <c r="BEQ10" s="3"/>
      <c r="BER10" s="3"/>
      <c r="BES10" s="3"/>
      <c r="BET10" s="3"/>
      <c r="BEU10" s="3"/>
      <c r="BEV10" s="3"/>
      <c r="BEW10" s="3"/>
      <c r="BEX10" s="3"/>
      <c r="BEY10" s="3"/>
      <c r="BEZ10" s="3"/>
      <c r="BFA10" s="3"/>
      <c r="BFB10" s="3"/>
      <c r="BFC10" s="3"/>
      <c r="BFD10" s="3"/>
      <c r="BFE10" s="3"/>
      <c r="BFF10" s="3"/>
      <c r="BFG10" s="3"/>
      <c r="BFH10" s="3"/>
      <c r="BFI10" s="3"/>
      <c r="BFJ10" s="3"/>
      <c r="BFK10" s="3"/>
      <c r="BFL10" s="3"/>
      <c r="BFM10" s="3"/>
      <c r="BFN10" s="3"/>
      <c r="BFO10" s="3"/>
      <c r="BFP10" s="3"/>
      <c r="BFQ10" s="3"/>
      <c r="BFR10" s="3"/>
      <c r="BFS10" s="3"/>
      <c r="BFT10" s="3"/>
      <c r="BFU10" s="3"/>
      <c r="BFV10" s="3"/>
      <c r="BFW10" s="3"/>
      <c r="BFX10" s="3"/>
      <c r="BFY10" s="3"/>
      <c r="BFZ10" s="3"/>
      <c r="BGA10" s="3"/>
      <c r="BGB10" s="3"/>
      <c r="BGC10" s="3"/>
      <c r="BGD10" s="3"/>
      <c r="BGE10" s="3"/>
      <c r="BGF10" s="3"/>
      <c r="BGG10" s="3"/>
      <c r="BGH10" s="3"/>
      <c r="BGI10" s="3"/>
      <c r="BGJ10" s="3"/>
      <c r="BGK10" s="3"/>
      <c r="BGL10" s="3"/>
      <c r="BGM10" s="3"/>
      <c r="BGN10" s="3"/>
      <c r="BGO10" s="3"/>
      <c r="BGP10" s="3"/>
      <c r="BGQ10" s="3"/>
      <c r="BGR10" s="3"/>
      <c r="BGS10" s="3"/>
      <c r="BGT10" s="3"/>
      <c r="BGU10" s="3"/>
      <c r="BGV10" s="3"/>
      <c r="BGW10" s="3"/>
      <c r="BGX10" s="3"/>
      <c r="BGY10" s="3"/>
      <c r="BGZ10" s="3"/>
      <c r="BHA10" s="3"/>
      <c r="BHB10" s="3"/>
      <c r="BHC10" s="3"/>
      <c r="BHD10" s="3"/>
      <c r="BHE10" s="3"/>
      <c r="BHF10" s="3"/>
      <c r="BHG10" s="3"/>
      <c r="BHH10" s="3"/>
      <c r="BHI10" s="3"/>
      <c r="BHJ10" s="3"/>
      <c r="BHK10" s="3"/>
      <c r="BHL10" s="3"/>
      <c r="BHM10" s="3"/>
      <c r="BHN10" s="3"/>
      <c r="BHO10" s="3"/>
      <c r="BHP10" s="3"/>
      <c r="BHQ10" s="3"/>
      <c r="BHR10" s="3"/>
      <c r="BHS10" s="3"/>
      <c r="BHT10" s="3"/>
      <c r="BHU10" s="3"/>
      <c r="BHV10" s="3"/>
      <c r="BHW10" s="3"/>
      <c r="BHX10" s="3"/>
      <c r="BHY10" s="3"/>
      <c r="BHZ10" s="3"/>
      <c r="BIA10" s="3"/>
      <c r="BIB10" s="3"/>
      <c r="BIC10" s="3"/>
      <c r="BID10" s="3"/>
      <c r="BIE10" s="3"/>
      <c r="BIF10" s="3"/>
      <c r="BIG10" s="3"/>
      <c r="BIH10" s="3"/>
      <c r="BII10" s="3"/>
      <c r="BIJ10" s="3"/>
      <c r="BIK10" s="3"/>
      <c r="BIL10" s="3"/>
      <c r="BIM10" s="3"/>
      <c r="BIN10" s="3"/>
      <c r="BIO10" s="3"/>
      <c r="BIP10" s="3"/>
      <c r="BIQ10" s="3"/>
      <c r="BIR10" s="3"/>
      <c r="BIS10" s="3"/>
      <c r="BIT10" s="3"/>
      <c r="BIU10" s="3"/>
      <c r="BIV10" s="3"/>
      <c r="BIW10" s="3"/>
      <c r="BIX10" s="3"/>
      <c r="BIY10" s="3"/>
      <c r="BIZ10" s="3"/>
      <c r="BJA10" s="3"/>
      <c r="BJB10" s="3"/>
      <c r="BJC10" s="3"/>
      <c r="BJD10" s="3"/>
      <c r="BJE10" s="3"/>
      <c r="BJF10" s="3"/>
      <c r="BJG10" s="3"/>
      <c r="BJH10" s="3"/>
      <c r="BJI10" s="3"/>
      <c r="BJJ10" s="3"/>
      <c r="BJK10" s="3"/>
      <c r="BJL10" s="3"/>
      <c r="BJM10" s="3"/>
      <c r="BJN10" s="3"/>
      <c r="BJO10" s="3"/>
      <c r="BJP10" s="3"/>
      <c r="BJQ10" s="3"/>
      <c r="BJR10" s="3"/>
      <c r="BJS10" s="3"/>
      <c r="BJT10" s="3"/>
      <c r="BJU10" s="3"/>
      <c r="BJV10" s="3"/>
      <c r="BJW10" s="3"/>
      <c r="BJX10" s="3"/>
      <c r="BJY10" s="3"/>
      <c r="BJZ10" s="3"/>
      <c r="BKA10" s="3"/>
      <c r="BKB10" s="3"/>
      <c r="BKC10" s="3"/>
      <c r="BKD10" s="3"/>
      <c r="BKE10" s="3"/>
      <c r="BKF10" s="3"/>
      <c r="BKG10" s="3"/>
      <c r="BKH10" s="3"/>
      <c r="BKI10" s="3"/>
      <c r="BKJ10" s="3"/>
      <c r="BKK10" s="3"/>
      <c r="BKL10" s="3"/>
      <c r="BKM10" s="3"/>
      <c r="BKN10" s="3"/>
      <c r="BKO10" s="3"/>
      <c r="BKP10" s="3"/>
      <c r="BKQ10" s="3"/>
      <c r="BKR10" s="3"/>
      <c r="BKS10" s="3"/>
      <c r="BKT10" s="3"/>
      <c r="BKU10" s="3"/>
      <c r="BKV10" s="3"/>
      <c r="BKW10" s="3"/>
      <c r="BKX10" s="3"/>
      <c r="BKY10" s="3"/>
      <c r="BKZ10" s="3"/>
      <c r="BLA10" s="3"/>
      <c r="BLB10" s="3"/>
      <c r="BLC10" s="3"/>
      <c r="BLD10" s="3"/>
      <c r="BLE10" s="3"/>
      <c r="BLF10" s="3"/>
      <c r="BLG10" s="3"/>
      <c r="BLH10" s="3"/>
      <c r="BLI10" s="3"/>
      <c r="BLJ10" s="3"/>
      <c r="BLK10" s="3"/>
      <c r="BLL10" s="3"/>
      <c r="BLM10" s="3"/>
      <c r="BLN10" s="3"/>
      <c r="BLO10" s="3"/>
      <c r="BLP10" s="3"/>
      <c r="BLQ10" s="3"/>
      <c r="BLR10" s="3"/>
      <c r="BLS10" s="3"/>
      <c r="BLT10" s="3"/>
      <c r="BLU10" s="3"/>
      <c r="BLV10" s="3"/>
      <c r="BLW10" s="3"/>
      <c r="BLX10" s="3"/>
      <c r="BLY10" s="3"/>
      <c r="BLZ10" s="3"/>
      <c r="BMA10" s="3"/>
      <c r="BMB10" s="3"/>
      <c r="BMC10" s="3"/>
      <c r="BMD10" s="3"/>
      <c r="BME10" s="3"/>
      <c r="BMF10" s="3"/>
      <c r="BMG10" s="3"/>
      <c r="BMH10" s="3"/>
      <c r="BMI10" s="3"/>
      <c r="BMJ10" s="3"/>
      <c r="BMK10" s="3"/>
      <c r="BML10" s="3"/>
      <c r="BMM10" s="3"/>
      <c r="BMN10" s="3"/>
      <c r="BMO10" s="3"/>
      <c r="BMP10" s="3"/>
      <c r="BMQ10" s="3"/>
      <c r="BMR10" s="3"/>
      <c r="BMS10" s="3"/>
      <c r="BMT10" s="3"/>
      <c r="BMU10" s="3"/>
      <c r="BMV10" s="3"/>
      <c r="BMW10" s="3"/>
      <c r="BMX10" s="3"/>
      <c r="BMY10" s="3"/>
      <c r="BMZ10" s="3"/>
      <c r="BNA10" s="3"/>
      <c r="BNB10" s="3"/>
      <c r="BNC10" s="3"/>
      <c r="BND10" s="3"/>
      <c r="BNE10" s="3"/>
      <c r="BNF10" s="3"/>
      <c r="BNG10" s="3"/>
      <c r="BNH10" s="3"/>
      <c r="BNI10" s="3"/>
      <c r="BNJ10" s="3"/>
      <c r="BNK10" s="3"/>
      <c r="BNL10" s="3"/>
      <c r="BNM10" s="3"/>
      <c r="BNN10" s="3"/>
      <c r="BNO10" s="3"/>
      <c r="BNP10" s="3"/>
      <c r="BNQ10" s="3"/>
      <c r="BNR10" s="3"/>
      <c r="BNS10" s="3"/>
      <c r="BNT10" s="3"/>
      <c r="BNU10" s="3"/>
      <c r="BNV10" s="3"/>
      <c r="BNW10" s="3"/>
      <c r="BNX10" s="3"/>
      <c r="BNY10" s="3"/>
      <c r="BNZ10" s="3"/>
      <c r="BOA10" s="3"/>
      <c r="BOB10" s="3"/>
      <c r="BOC10" s="3"/>
      <c r="BOD10" s="3"/>
      <c r="BOE10" s="3"/>
      <c r="BOF10" s="3"/>
      <c r="BOG10" s="3"/>
      <c r="BOH10" s="3"/>
      <c r="BOI10" s="3"/>
      <c r="BOJ10" s="3"/>
      <c r="BOK10" s="3"/>
      <c r="BOL10" s="3"/>
      <c r="BOM10" s="3"/>
      <c r="BON10" s="3"/>
      <c r="BOO10" s="3"/>
      <c r="BOP10" s="3"/>
      <c r="BOQ10" s="3"/>
      <c r="BOR10" s="3"/>
      <c r="BOS10" s="3"/>
      <c r="BOT10" s="3"/>
      <c r="BOU10" s="3"/>
      <c r="BOV10" s="3"/>
      <c r="BOW10" s="3"/>
      <c r="BOX10" s="3"/>
      <c r="BOY10" s="3"/>
      <c r="BOZ10" s="3"/>
      <c r="BPA10" s="3"/>
      <c r="BPB10" s="3"/>
      <c r="BPC10" s="3"/>
      <c r="BPD10" s="3"/>
      <c r="BPE10" s="3"/>
      <c r="BPF10" s="3"/>
      <c r="BPG10" s="3"/>
      <c r="BPH10" s="3"/>
      <c r="BPI10" s="3"/>
      <c r="BPJ10" s="3"/>
      <c r="BPK10" s="3"/>
      <c r="BPL10" s="3"/>
      <c r="BPM10" s="3"/>
      <c r="BPN10" s="3"/>
      <c r="BPO10" s="3"/>
      <c r="BPP10" s="3"/>
      <c r="BPQ10" s="3"/>
      <c r="BPR10" s="3"/>
      <c r="BPS10" s="3"/>
      <c r="BPT10" s="3"/>
      <c r="BPU10" s="3"/>
      <c r="BPV10" s="3"/>
      <c r="BPW10" s="3"/>
      <c r="BPX10" s="3"/>
      <c r="BPY10" s="3"/>
      <c r="BPZ10" s="3"/>
      <c r="BQA10" s="3"/>
      <c r="BQB10" s="3"/>
      <c r="BQC10" s="3"/>
      <c r="BQD10" s="3"/>
      <c r="BQE10" s="3"/>
      <c r="BQF10" s="3"/>
      <c r="BQG10" s="3"/>
      <c r="BQH10" s="3"/>
      <c r="BQI10" s="3"/>
      <c r="BQJ10" s="3"/>
      <c r="BQK10" s="3"/>
      <c r="BQL10" s="3"/>
      <c r="BQM10" s="3"/>
      <c r="BQN10" s="3"/>
      <c r="BQO10" s="3"/>
      <c r="BQP10" s="3"/>
      <c r="BQQ10" s="3"/>
      <c r="BQR10" s="3"/>
      <c r="BQS10" s="3"/>
      <c r="BQT10" s="3"/>
      <c r="BQU10" s="3"/>
      <c r="BQV10" s="3"/>
      <c r="BQW10" s="3"/>
      <c r="BQX10" s="3"/>
      <c r="BQY10" s="3"/>
      <c r="BQZ10" s="3"/>
      <c r="BRA10" s="3"/>
      <c r="BRB10" s="3"/>
      <c r="BRC10" s="3"/>
      <c r="BRD10" s="3"/>
      <c r="BRE10" s="3"/>
      <c r="BRF10" s="3"/>
      <c r="BRG10" s="3"/>
      <c r="BRH10" s="3"/>
      <c r="BRI10" s="3"/>
      <c r="BRJ10" s="3"/>
      <c r="BRK10" s="3"/>
      <c r="BRL10" s="3"/>
      <c r="BRM10" s="3"/>
      <c r="BRN10" s="3"/>
      <c r="BRO10" s="3"/>
      <c r="BRP10" s="3"/>
      <c r="BRQ10" s="3"/>
      <c r="BRR10" s="3"/>
      <c r="BRS10" s="3"/>
      <c r="BRT10" s="3"/>
      <c r="BRU10" s="3"/>
      <c r="BRV10" s="3"/>
      <c r="BRW10" s="3"/>
      <c r="BRX10" s="3"/>
      <c r="BRY10" s="3"/>
      <c r="BRZ10" s="3"/>
      <c r="BSA10" s="3"/>
      <c r="BSB10" s="3"/>
      <c r="BSC10" s="3"/>
      <c r="BSD10" s="3"/>
      <c r="BSE10" s="3"/>
      <c r="BSF10" s="3"/>
      <c r="BSG10" s="3"/>
      <c r="BSH10" s="3"/>
      <c r="BSI10" s="3"/>
      <c r="BSJ10" s="3"/>
      <c r="BSK10" s="3"/>
      <c r="BSL10" s="3"/>
      <c r="BSM10" s="3"/>
      <c r="BSN10" s="3"/>
      <c r="BSO10" s="3"/>
      <c r="BSP10" s="3"/>
      <c r="BSQ10" s="3"/>
      <c r="BSR10" s="3"/>
      <c r="BSS10" s="3"/>
      <c r="BST10" s="3"/>
      <c r="BSU10" s="3"/>
      <c r="BSV10" s="3"/>
      <c r="BSW10" s="3"/>
      <c r="BSX10" s="3"/>
      <c r="BSY10" s="3"/>
      <c r="BSZ10" s="3"/>
      <c r="BTA10" s="3"/>
      <c r="BTB10" s="3"/>
      <c r="BTC10" s="3"/>
      <c r="BTD10" s="3"/>
      <c r="BTE10" s="3"/>
      <c r="BTF10" s="3"/>
      <c r="BTG10" s="3"/>
      <c r="BTH10" s="3"/>
      <c r="BTI10" s="3"/>
      <c r="BTJ10" s="3"/>
      <c r="BTK10" s="3"/>
      <c r="BTL10" s="3"/>
      <c r="BTM10" s="3"/>
      <c r="BTN10" s="3"/>
      <c r="BTO10" s="3"/>
      <c r="BTP10" s="3"/>
      <c r="BTQ10" s="3"/>
      <c r="BTR10" s="3"/>
      <c r="BTS10" s="3"/>
      <c r="BTT10" s="3"/>
      <c r="BTU10" s="3"/>
      <c r="BTV10" s="3"/>
      <c r="BTW10" s="3"/>
      <c r="BTX10" s="3"/>
      <c r="BTY10" s="3"/>
      <c r="BTZ10" s="3"/>
      <c r="BUA10" s="3"/>
      <c r="BUB10" s="3"/>
      <c r="BUC10" s="3"/>
      <c r="BUD10" s="3"/>
      <c r="BUE10" s="3"/>
      <c r="BUF10" s="3"/>
      <c r="BUG10" s="3"/>
      <c r="BUH10" s="3"/>
      <c r="BUI10" s="3"/>
      <c r="BUJ10" s="3"/>
      <c r="BUK10" s="3"/>
      <c r="BUL10" s="3"/>
      <c r="BUM10" s="3"/>
      <c r="BUN10" s="3"/>
      <c r="BUO10" s="3"/>
      <c r="BUP10" s="3"/>
      <c r="BUQ10" s="3"/>
      <c r="BUR10" s="3"/>
      <c r="BUS10" s="3"/>
      <c r="BUT10" s="3"/>
      <c r="BUU10" s="3"/>
      <c r="BUV10" s="3"/>
      <c r="BUW10" s="3"/>
      <c r="BUX10" s="3"/>
      <c r="BUY10" s="3"/>
      <c r="BUZ10" s="3"/>
      <c r="BVA10" s="3"/>
      <c r="BVB10" s="3"/>
      <c r="BVC10" s="3"/>
      <c r="BVD10" s="3"/>
      <c r="BVE10" s="3"/>
      <c r="BVF10" s="3"/>
      <c r="BVG10" s="3"/>
      <c r="BVH10" s="3"/>
      <c r="BVI10" s="3"/>
      <c r="BVJ10" s="3"/>
      <c r="BVK10" s="3"/>
      <c r="BVL10" s="3"/>
      <c r="BVM10" s="3"/>
      <c r="BVN10" s="3"/>
      <c r="BVO10" s="3"/>
      <c r="BVP10" s="3"/>
      <c r="BVQ10" s="3"/>
      <c r="BVR10" s="3"/>
      <c r="BVS10" s="3"/>
      <c r="BVT10" s="3"/>
      <c r="BVU10" s="3"/>
      <c r="BVV10" s="3"/>
      <c r="BVW10" s="3"/>
      <c r="BVX10" s="3"/>
      <c r="BVY10" s="3"/>
      <c r="BVZ10" s="3"/>
      <c r="BWA10" s="3"/>
      <c r="BWB10" s="3"/>
      <c r="BWC10" s="3"/>
      <c r="BWD10" s="3"/>
      <c r="BWE10" s="3"/>
      <c r="BWF10" s="3"/>
      <c r="BWG10" s="3"/>
      <c r="BWH10" s="3"/>
      <c r="BWI10" s="3"/>
      <c r="BWJ10" s="3"/>
      <c r="BWK10" s="3"/>
      <c r="BWL10" s="3"/>
      <c r="BWM10" s="3"/>
      <c r="BWN10" s="3"/>
      <c r="BWO10" s="3"/>
      <c r="BWP10" s="3"/>
      <c r="BWQ10" s="3"/>
      <c r="BWR10" s="3"/>
      <c r="BWS10" s="3"/>
      <c r="BWT10" s="3"/>
      <c r="BWU10" s="3"/>
      <c r="BWV10" s="3"/>
      <c r="BWW10" s="3"/>
      <c r="BWX10" s="3"/>
      <c r="BWY10" s="3"/>
      <c r="BWZ10" s="3"/>
      <c r="BXA10" s="3"/>
      <c r="BXB10" s="3"/>
      <c r="BXC10" s="3"/>
      <c r="BXD10" s="3"/>
      <c r="BXE10" s="3"/>
      <c r="BXF10" s="3"/>
      <c r="BXG10" s="3"/>
      <c r="BXH10" s="3"/>
      <c r="BXI10" s="3"/>
      <c r="BXJ10" s="3"/>
      <c r="BXK10" s="3"/>
      <c r="BXL10" s="3"/>
      <c r="BXM10" s="3"/>
      <c r="BXN10" s="3"/>
      <c r="BXO10" s="3"/>
      <c r="BXP10" s="3"/>
      <c r="BXQ10" s="3"/>
      <c r="BXR10" s="3"/>
      <c r="BXS10" s="3"/>
      <c r="BXT10" s="3"/>
      <c r="BXU10" s="3"/>
      <c r="BXV10" s="3"/>
      <c r="BXW10" s="3"/>
      <c r="BXX10" s="3"/>
      <c r="BXY10" s="3"/>
      <c r="BXZ10" s="3"/>
      <c r="BYA10" s="3"/>
      <c r="BYB10" s="3"/>
      <c r="BYC10" s="3"/>
      <c r="BYD10" s="3"/>
      <c r="BYE10" s="3"/>
      <c r="BYF10" s="3"/>
      <c r="BYG10" s="3"/>
      <c r="BYH10" s="3"/>
      <c r="BYI10" s="3"/>
      <c r="BYJ10" s="3"/>
      <c r="BYK10" s="3"/>
      <c r="BYL10" s="3"/>
      <c r="BYM10" s="3"/>
      <c r="BYN10" s="3"/>
      <c r="BYO10" s="3"/>
      <c r="BYP10" s="3"/>
      <c r="BYQ10" s="3"/>
      <c r="BYR10" s="3"/>
      <c r="BYS10" s="3"/>
      <c r="BYT10" s="3"/>
      <c r="BYU10" s="3"/>
      <c r="BYV10" s="3"/>
      <c r="BYW10" s="3"/>
      <c r="BYX10" s="3"/>
      <c r="BYY10" s="3"/>
      <c r="BYZ10" s="3"/>
      <c r="BZA10" s="3"/>
      <c r="BZB10" s="3"/>
      <c r="BZC10" s="3"/>
      <c r="BZD10" s="3"/>
      <c r="BZE10" s="3"/>
      <c r="BZF10" s="3"/>
      <c r="BZG10" s="3"/>
      <c r="BZH10" s="3"/>
      <c r="BZI10" s="3"/>
      <c r="BZJ10" s="3"/>
      <c r="BZK10" s="3"/>
      <c r="BZL10" s="3"/>
      <c r="BZM10" s="3"/>
      <c r="BZN10" s="3"/>
      <c r="BZO10" s="3"/>
      <c r="BZP10" s="3"/>
      <c r="BZQ10" s="3"/>
      <c r="BZR10" s="3"/>
      <c r="BZS10" s="3"/>
      <c r="BZT10" s="3"/>
      <c r="BZU10" s="3"/>
      <c r="BZV10" s="3"/>
      <c r="BZW10" s="3"/>
      <c r="BZX10" s="3"/>
      <c r="BZY10" s="3"/>
      <c r="BZZ10" s="3"/>
      <c r="CAA10" s="3"/>
      <c r="CAB10" s="3"/>
      <c r="CAC10" s="3"/>
      <c r="CAD10" s="3"/>
      <c r="CAE10" s="3"/>
      <c r="CAF10" s="3"/>
      <c r="CAG10" s="3"/>
      <c r="CAH10" s="3"/>
      <c r="CAI10" s="3"/>
      <c r="CAJ10" s="3"/>
      <c r="CAK10" s="3"/>
      <c r="CAL10" s="3"/>
      <c r="CAM10" s="3"/>
      <c r="CAN10" s="3"/>
      <c r="CAO10" s="3"/>
      <c r="CAP10" s="3"/>
      <c r="CAQ10" s="3"/>
      <c r="CAR10" s="3"/>
      <c r="CAS10" s="3"/>
      <c r="CAT10" s="3"/>
      <c r="CAU10" s="3"/>
      <c r="CAV10" s="3"/>
      <c r="CAW10" s="3"/>
      <c r="CAX10" s="3"/>
      <c r="CAY10" s="3"/>
      <c r="CAZ10" s="3"/>
      <c r="CBA10" s="3"/>
      <c r="CBB10" s="3"/>
      <c r="CBC10" s="3"/>
      <c r="CBD10" s="3"/>
      <c r="CBE10" s="3"/>
      <c r="CBF10" s="3"/>
      <c r="CBG10" s="3"/>
      <c r="CBH10" s="3"/>
      <c r="CBI10" s="3"/>
      <c r="CBJ10" s="3"/>
      <c r="CBK10" s="3"/>
      <c r="CBL10" s="3"/>
      <c r="CBM10" s="3"/>
      <c r="CBN10" s="3"/>
      <c r="CBO10" s="3"/>
      <c r="CBP10" s="3"/>
      <c r="CBQ10" s="3"/>
      <c r="CBR10" s="3"/>
      <c r="CBS10" s="3"/>
      <c r="CBT10" s="3"/>
      <c r="CBU10" s="3"/>
      <c r="CBV10" s="3"/>
      <c r="CBW10" s="3"/>
      <c r="CBX10" s="3"/>
      <c r="CBY10" s="3"/>
      <c r="CBZ10" s="3"/>
      <c r="CCA10" s="3"/>
      <c r="CCB10" s="3"/>
      <c r="CCC10" s="3"/>
      <c r="CCD10" s="3"/>
      <c r="CCE10" s="3"/>
      <c r="CCF10" s="3"/>
      <c r="CCG10" s="3"/>
      <c r="CCH10" s="3"/>
      <c r="CCI10" s="3"/>
      <c r="CCJ10" s="3"/>
      <c r="CCK10" s="3"/>
      <c r="CCL10" s="3"/>
      <c r="CCM10" s="3"/>
      <c r="CCN10" s="3"/>
      <c r="CCO10" s="3"/>
      <c r="CCP10" s="3"/>
      <c r="CCQ10" s="3"/>
      <c r="CCR10" s="3"/>
      <c r="CCS10" s="3"/>
      <c r="CCT10" s="3"/>
      <c r="CCU10" s="3"/>
      <c r="CCV10" s="3"/>
      <c r="CCW10" s="3"/>
      <c r="CCX10" s="3"/>
      <c r="CCY10" s="3"/>
      <c r="CCZ10" s="3"/>
      <c r="CDA10" s="3"/>
      <c r="CDB10" s="3"/>
      <c r="CDC10" s="3"/>
      <c r="CDD10" s="3"/>
      <c r="CDE10" s="3"/>
      <c r="CDF10" s="3"/>
      <c r="CDG10" s="3"/>
      <c r="CDH10" s="3"/>
      <c r="CDI10" s="3"/>
      <c r="CDJ10" s="3"/>
      <c r="CDK10" s="3"/>
      <c r="CDL10" s="3"/>
      <c r="CDM10" s="3"/>
      <c r="CDN10" s="3"/>
      <c r="CDO10" s="3"/>
      <c r="CDP10" s="3"/>
      <c r="CDQ10" s="3"/>
      <c r="CDR10" s="3"/>
      <c r="CDS10" s="3"/>
      <c r="CDT10" s="3"/>
      <c r="CDU10" s="3"/>
      <c r="CDV10" s="3"/>
      <c r="CDW10" s="3"/>
      <c r="CDX10" s="3"/>
      <c r="CDY10" s="3"/>
      <c r="CDZ10" s="3"/>
      <c r="CEA10" s="3"/>
      <c r="CEB10" s="3"/>
      <c r="CEC10" s="3"/>
      <c r="CED10" s="3"/>
      <c r="CEE10" s="3"/>
      <c r="CEF10" s="3"/>
      <c r="CEG10" s="3"/>
      <c r="CEH10" s="3"/>
      <c r="CEI10" s="3"/>
      <c r="CEJ10" s="3"/>
      <c r="CEK10" s="3"/>
      <c r="CEL10" s="3"/>
      <c r="CEM10" s="3"/>
      <c r="CEN10" s="3"/>
      <c r="CEO10" s="3"/>
      <c r="CEP10" s="3"/>
      <c r="CEQ10" s="3"/>
      <c r="CER10" s="3"/>
      <c r="CES10" s="3"/>
      <c r="CET10" s="3"/>
      <c r="CEU10" s="3"/>
      <c r="CEV10" s="3"/>
      <c r="CEW10" s="3"/>
      <c r="CEX10" s="3"/>
      <c r="CEY10" s="3"/>
      <c r="CEZ10" s="3"/>
      <c r="CFA10" s="3"/>
      <c r="CFB10" s="3"/>
      <c r="CFC10" s="3"/>
      <c r="CFD10" s="3"/>
      <c r="CFE10" s="3"/>
      <c r="CFF10" s="3"/>
      <c r="CFG10" s="3"/>
      <c r="CFH10" s="3"/>
      <c r="CFI10" s="3"/>
      <c r="CFJ10" s="3"/>
      <c r="CFK10" s="3"/>
      <c r="CFL10" s="3"/>
      <c r="CFM10" s="3"/>
      <c r="CFN10" s="3"/>
      <c r="CFO10" s="3"/>
      <c r="CFP10" s="3"/>
      <c r="CFQ10" s="3"/>
      <c r="CFR10" s="3"/>
      <c r="CFS10" s="3"/>
      <c r="CFT10" s="3"/>
      <c r="CFU10" s="3"/>
      <c r="CFV10" s="3"/>
      <c r="CFW10" s="3"/>
      <c r="CFX10" s="3"/>
      <c r="CFY10" s="3"/>
      <c r="CFZ10" s="3"/>
      <c r="CGA10" s="3"/>
      <c r="CGB10" s="3"/>
      <c r="CGC10" s="3"/>
      <c r="CGD10" s="3"/>
      <c r="CGE10" s="3"/>
      <c r="CGF10" s="3"/>
      <c r="CGG10" s="3"/>
      <c r="CGH10" s="3"/>
      <c r="CGI10" s="3"/>
      <c r="CGJ10" s="3"/>
      <c r="CGK10" s="3"/>
      <c r="CGL10" s="3"/>
      <c r="CGM10" s="3"/>
      <c r="CGN10" s="3"/>
      <c r="CGO10" s="3"/>
      <c r="CGP10" s="3"/>
      <c r="CGQ10" s="3"/>
      <c r="CGR10" s="3"/>
      <c r="CGS10" s="3"/>
      <c r="CGT10" s="3"/>
      <c r="CGU10" s="3"/>
      <c r="CGV10" s="3"/>
      <c r="CGW10" s="3"/>
      <c r="CGX10" s="3"/>
      <c r="CGY10" s="3"/>
      <c r="CGZ10" s="3"/>
      <c r="CHA10" s="3"/>
      <c r="CHB10" s="3"/>
      <c r="CHC10" s="3"/>
      <c r="CHD10" s="3"/>
      <c r="CHE10" s="3"/>
      <c r="CHF10" s="3"/>
      <c r="CHG10" s="3"/>
      <c r="CHH10" s="3"/>
      <c r="CHI10" s="3"/>
      <c r="CHJ10" s="3"/>
      <c r="CHK10" s="3"/>
      <c r="CHL10" s="3"/>
      <c r="CHM10" s="3"/>
      <c r="CHN10" s="3"/>
      <c r="CHO10" s="3"/>
      <c r="CHP10" s="3"/>
      <c r="CHQ10" s="3"/>
      <c r="CHR10" s="3"/>
      <c r="CHS10" s="3"/>
      <c r="CHT10" s="3"/>
      <c r="CHU10" s="3"/>
      <c r="CHV10" s="3"/>
      <c r="CHW10" s="3"/>
      <c r="CHX10" s="3"/>
      <c r="CHY10" s="3"/>
      <c r="CHZ10" s="3"/>
      <c r="CIA10" s="3"/>
      <c r="CIB10" s="3"/>
      <c r="CIC10" s="3"/>
      <c r="CID10" s="3"/>
      <c r="CIE10" s="3"/>
      <c r="CIF10" s="3"/>
      <c r="CIG10" s="3"/>
      <c r="CIH10" s="3"/>
      <c r="CII10" s="3"/>
      <c r="CIJ10" s="3"/>
      <c r="CIK10" s="3"/>
      <c r="CIL10" s="3"/>
      <c r="CIM10" s="3"/>
      <c r="CIN10" s="3"/>
      <c r="CIO10" s="3"/>
      <c r="CIP10" s="3"/>
      <c r="CIQ10" s="3"/>
      <c r="CIR10" s="3"/>
      <c r="CIS10" s="3"/>
      <c r="CIT10" s="3"/>
      <c r="CIU10" s="3"/>
      <c r="CIV10" s="3"/>
      <c r="CIW10" s="3"/>
      <c r="CIX10" s="3"/>
      <c r="CIY10" s="3"/>
      <c r="CIZ10" s="3"/>
      <c r="CJA10" s="3"/>
      <c r="CJB10" s="3"/>
      <c r="CJC10" s="3"/>
      <c r="CJD10" s="3"/>
      <c r="CJE10" s="3"/>
      <c r="CJF10" s="3"/>
      <c r="CJG10" s="3"/>
      <c r="CJH10" s="3"/>
      <c r="CJI10" s="3"/>
      <c r="CJJ10" s="3"/>
      <c r="CJK10" s="3"/>
      <c r="CJL10" s="3"/>
      <c r="CJM10" s="3"/>
      <c r="CJN10" s="3"/>
      <c r="CJO10" s="3"/>
      <c r="CJP10" s="3"/>
      <c r="CJQ10" s="3"/>
      <c r="CJR10" s="3"/>
      <c r="CJS10" s="3"/>
      <c r="CJT10" s="3"/>
      <c r="CJU10" s="3"/>
      <c r="CJV10" s="3"/>
      <c r="CJW10" s="3"/>
      <c r="CJX10" s="3"/>
      <c r="CJY10" s="3"/>
      <c r="CJZ10" s="3"/>
      <c r="CKA10" s="3"/>
      <c r="CKB10" s="3"/>
      <c r="CKC10" s="3"/>
      <c r="CKD10" s="3"/>
      <c r="CKE10" s="3"/>
      <c r="CKF10" s="3"/>
      <c r="CKG10" s="3"/>
      <c r="CKH10" s="3"/>
      <c r="CKI10" s="3"/>
      <c r="CKJ10" s="3"/>
      <c r="CKK10" s="3"/>
      <c r="CKL10" s="3"/>
      <c r="CKM10" s="3"/>
      <c r="CKN10" s="3"/>
      <c r="CKO10" s="3"/>
      <c r="CKP10" s="3"/>
      <c r="CKQ10" s="3"/>
      <c r="CKR10" s="3"/>
      <c r="CKS10" s="3"/>
      <c r="CKT10" s="3"/>
      <c r="CKU10" s="3"/>
      <c r="CKV10" s="3"/>
      <c r="CKW10" s="3"/>
      <c r="CKX10" s="3"/>
      <c r="CKY10" s="3"/>
      <c r="CKZ10" s="3"/>
      <c r="CLA10" s="3"/>
      <c r="CLB10" s="3"/>
      <c r="CLC10" s="3"/>
      <c r="CLD10" s="3"/>
      <c r="CLE10" s="3"/>
      <c r="CLF10" s="3"/>
      <c r="CLG10" s="3"/>
      <c r="CLH10" s="3"/>
      <c r="CLI10" s="3"/>
      <c r="CLJ10" s="3"/>
      <c r="CLK10" s="3"/>
      <c r="CLL10" s="3"/>
      <c r="CLM10" s="3"/>
      <c r="CLN10" s="3"/>
      <c r="CLO10" s="3"/>
      <c r="CLP10" s="3"/>
      <c r="CLQ10" s="3"/>
      <c r="CLR10" s="3"/>
      <c r="CLS10" s="3"/>
      <c r="CLT10" s="3"/>
      <c r="CLU10" s="3"/>
      <c r="CLV10" s="3"/>
      <c r="CLW10" s="3"/>
      <c r="CLX10" s="3"/>
      <c r="CLY10" s="3"/>
      <c r="CLZ10" s="3"/>
      <c r="CMA10" s="3"/>
      <c r="CMB10" s="3"/>
      <c r="CMC10" s="3"/>
      <c r="CMD10" s="3"/>
      <c r="CME10" s="3"/>
      <c r="CMF10" s="3"/>
      <c r="CMG10" s="3"/>
      <c r="CMH10" s="3"/>
      <c r="CMI10" s="3"/>
      <c r="CMJ10" s="3"/>
      <c r="CMK10" s="3"/>
      <c r="CML10" s="3"/>
      <c r="CMM10" s="3"/>
      <c r="CMN10" s="3"/>
      <c r="CMO10" s="3"/>
      <c r="CMP10" s="3"/>
      <c r="CMQ10" s="3"/>
      <c r="CMR10" s="3"/>
      <c r="CMS10" s="3"/>
      <c r="CMT10" s="3"/>
      <c r="CMU10" s="3"/>
      <c r="CMV10" s="3"/>
      <c r="CMW10" s="3"/>
      <c r="CMX10" s="3"/>
      <c r="CMY10" s="3"/>
      <c r="CMZ10" s="3"/>
      <c r="CNA10" s="3"/>
      <c r="CNB10" s="3"/>
      <c r="CNC10" s="3"/>
      <c r="CND10" s="3"/>
      <c r="CNE10" s="3"/>
      <c r="CNF10" s="3"/>
      <c r="CNG10" s="3"/>
      <c r="CNH10" s="3"/>
      <c r="CNI10" s="3"/>
      <c r="CNJ10" s="3"/>
      <c r="CNK10" s="3"/>
      <c r="CNL10" s="3"/>
      <c r="CNM10" s="3"/>
      <c r="CNN10" s="3"/>
      <c r="CNO10" s="3"/>
      <c r="CNP10" s="3"/>
      <c r="CNQ10" s="3"/>
      <c r="CNR10" s="3"/>
      <c r="CNS10" s="3"/>
      <c r="CNT10" s="3"/>
      <c r="CNU10" s="3"/>
      <c r="CNV10" s="3"/>
      <c r="CNW10" s="3"/>
      <c r="CNX10" s="3"/>
      <c r="CNY10" s="3"/>
      <c r="CNZ10" s="3"/>
      <c r="COA10" s="3"/>
      <c r="COB10" s="3"/>
      <c r="COC10" s="3"/>
      <c r="COD10" s="3"/>
      <c r="COE10" s="3"/>
      <c r="COF10" s="3"/>
      <c r="COG10" s="3"/>
      <c r="COH10" s="3"/>
      <c r="COI10" s="3"/>
      <c r="COJ10" s="3"/>
      <c r="COK10" s="3"/>
      <c r="COL10" s="3"/>
      <c r="COM10" s="3"/>
      <c r="CON10" s="3"/>
      <c r="COO10" s="3"/>
      <c r="COP10" s="3"/>
      <c r="COQ10" s="3"/>
      <c r="COR10" s="3"/>
      <c r="COS10" s="3"/>
      <c r="COT10" s="3"/>
      <c r="COU10" s="3"/>
      <c r="COV10" s="3"/>
      <c r="COW10" s="3"/>
      <c r="COX10" s="3"/>
      <c r="COY10" s="3"/>
      <c r="COZ10" s="3"/>
      <c r="CPA10" s="3"/>
      <c r="CPB10" s="3"/>
      <c r="CPC10" s="3"/>
      <c r="CPD10" s="3"/>
      <c r="CPE10" s="3"/>
      <c r="CPF10" s="3"/>
      <c r="CPG10" s="3"/>
      <c r="CPH10" s="3"/>
      <c r="CPI10" s="3"/>
      <c r="CPJ10" s="3"/>
      <c r="CPK10" s="3"/>
      <c r="CPL10" s="3"/>
      <c r="CPM10" s="3"/>
      <c r="CPN10" s="3"/>
      <c r="CPO10" s="3"/>
      <c r="CPP10" s="3"/>
      <c r="CPQ10" s="3"/>
      <c r="CPR10" s="3"/>
      <c r="CPS10" s="3"/>
      <c r="CPT10" s="3"/>
      <c r="CPU10" s="3"/>
      <c r="CPV10" s="3"/>
      <c r="CPW10" s="3"/>
      <c r="CPX10" s="3"/>
      <c r="CPY10" s="3"/>
      <c r="CPZ10" s="3"/>
      <c r="CQA10" s="3"/>
      <c r="CQB10" s="3"/>
      <c r="CQC10" s="3"/>
      <c r="CQD10" s="3"/>
      <c r="CQE10" s="3"/>
      <c r="CQF10" s="3"/>
      <c r="CQG10" s="3"/>
      <c r="CQH10" s="3"/>
      <c r="CQI10" s="3"/>
      <c r="CQJ10" s="3"/>
      <c r="CQK10" s="3"/>
      <c r="CQL10" s="3"/>
      <c r="CQM10" s="3"/>
      <c r="CQN10" s="3"/>
      <c r="CQO10" s="3"/>
      <c r="CQP10" s="3"/>
      <c r="CQQ10" s="3"/>
      <c r="CQR10" s="3"/>
      <c r="CQS10" s="3"/>
      <c r="CQT10" s="3"/>
      <c r="CQU10" s="3"/>
      <c r="CQV10" s="3"/>
      <c r="CQW10" s="3"/>
      <c r="CQX10" s="3"/>
      <c r="CQY10" s="3"/>
      <c r="CQZ10" s="3"/>
      <c r="CRA10" s="3"/>
      <c r="CRB10" s="3"/>
      <c r="CRC10" s="3"/>
      <c r="CRD10" s="3"/>
      <c r="CRE10" s="3"/>
      <c r="CRF10" s="3"/>
      <c r="CRG10" s="3"/>
      <c r="CRH10" s="3"/>
      <c r="CRI10" s="3"/>
      <c r="CRJ10" s="3"/>
      <c r="CRK10" s="3"/>
      <c r="CRL10" s="3"/>
      <c r="CRM10" s="3"/>
      <c r="CRN10" s="3"/>
      <c r="CRO10" s="3"/>
      <c r="CRP10" s="3"/>
      <c r="CRQ10" s="3"/>
      <c r="CRR10" s="3"/>
      <c r="CRS10" s="3"/>
      <c r="CRT10" s="3"/>
      <c r="CRU10" s="3"/>
      <c r="CRV10" s="3"/>
      <c r="CRW10" s="3"/>
      <c r="CRX10" s="3"/>
      <c r="CRY10" s="3"/>
      <c r="CRZ10" s="3"/>
      <c r="CSA10" s="3"/>
      <c r="CSB10" s="3"/>
      <c r="CSC10" s="3"/>
      <c r="CSD10" s="3"/>
      <c r="CSE10" s="3"/>
      <c r="CSF10" s="3"/>
      <c r="CSG10" s="3"/>
      <c r="CSH10" s="3"/>
      <c r="CSI10" s="3"/>
      <c r="CSJ10" s="3"/>
      <c r="CSK10" s="3"/>
      <c r="CSL10" s="3"/>
      <c r="CSM10" s="3"/>
      <c r="CSN10" s="3"/>
      <c r="CSO10" s="3"/>
      <c r="CSP10" s="3"/>
      <c r="CSQ10" s="3"/>
      <c r="CSR10" s="3"/>
      <c r="CSS10" s="3"/>
      <c r="CST10" s="3"/>
      <c r="CSU10" s="3"/>
      <c r="CSV10" s="3"/>
      <c r="CSW10" s="3"/>
      <c r="CSX10" s="3"/>
      <c r="CSY10" s="3"/>
      <c r="CSZ10" s="3"/>
      <c r="CTA10" s="3"/>
      <c r="CTB10" s="3"/>
      <c r="CTC10" s="3"/>
      <c r="CTD10" s="3"/>
      <c r="CTE10" s="3"/>
      <c r="CTF10" s="3"/>
      <c r="CTG10" s="3"/>
      <c r="CTH10" s="3"/>
      <c r="CTI10" s="3"/>
      <c r="CTJ10" s="3"/>
      <c r="CTK10" s="3"/>
      <c r="CTL10" s="3"/>
      <c r="CTM10" s="3"/>
      <c r="CTN10" s="3"/>
      <c r="CTO10" s="3"/>
      <c r="CTP10" s="3"/>
      <c r="CTQ10" s="3"/>
      <c r="CTR10" s="3"/>
      <c r="CTS10" s="3"/>
      <c r="CTT10" s="3"/>
      <c r="CTU10" s="3"/>
      <c r="CTV10" s="3"/>
      <c r="CTW10" s="3"/>
      <c r="CTX10" s="3"/>
      <c r="CTY10" s="3"/>
      <c r="CTZ10" s="3"/>
      <c r="CUA10" s="3"/>
      <c r="CUB10" s="3"/>
      <c r="CUC10" s="3"/>
      <c r="CUD10" s="3"/>
      <c r="CUE10" s="3"/>
      <c r="CUF10" s="3"/>
      <c r="CUG10" s="3"/>
      <c r="CUH10" s="3"/>
      <c r="CUI10" s="3"/>
      <c r="CUJ10" s="3"/>
      <c r="CUK10" s="3"/>
      <c r="CUL10" s="3"/>
      <c r="CUM10" s="3"/>
      <c r="CUN10" s="3"/>
      <c r="CUO10" s="3"/>
      <c r="CUP10" s="3"/>
      <c r="CUQ10" s="3"/>
      <c r="CUR10" s="3"/>
      <c r="CUS10" s="3"/>
      <c r="CUT10" s="3"/>
      <c r="CUU10" s="3"/>
      <c r="CUV10" s="3"/>
      <c r="CUW10" s="3"/>
      <c r="CUX10" s="3"/>
      <c r="CUY10" s="3"/>
      <c r="CUZ10" s="3"/>
      <c r="CVA10" s="3"/>
      <c r="CVB10" s="3"/>
      <c r="CVC10" s="3"/>
      <c r="CVD10" s="3"/>
      <c r="CVE10" s="3"/>
      <c r="CVF10" s="3"/>
      <c r="CVG10" s="3"/>
      <c r="CVH10" s="3"/>
      <c r="CVI10" s="3"/>
      <c r="CVJ10" s="3"/>
      <c r="CVK10" s="3"/>
      <c r="CVL10" s="3"/>
      <c r="CVM10" s="3"/>
      <c r="CVN10" s="3"/>
      <c r="CVO10" s="3"/>
      <c r="CVP10" s="3"/>
      <c r="CVQ10" s="3"/>
      <c r="CVR10" s="3"/>
      <c r="CVS10" s="3"/>
      <c r="CVT10" s="3"/>
      <c r="CVU10" s="3"/>
      <c r="CVV10" s="3"/>
      <c r="CVW10" s="3"/>
      <c r="CVX10" s="3"/>
      <c r="CVY10" s="3"/>
      <c r="CVZ10" s="3"/>
      <c r="CWA10" s="3"/>
      <c r="CWB10" s="3"/>
      <c r="CWC10" s="3"/>
      <c r="CWD10" s="3"/>
      <c r="CWE10" s="3"/>
      <c r="CWF10" s="3"/>
      <c r="CWG10" s="3"/>
      <c r="CWH10" s="3"/>
      <c r="CWI10" s="3"/>
      <c r="CWJ10" s="3"/>
      <c r="CWK10" s="3"/>
      <c r="CWL10" s="3"/>
      <c r="CWM10" s="3"/>
      <c r="CWN10" s="3"/>
      <c r="CWO10" s="3"/>
      <c r="CWP10" s="3"/>
      <c r="CWQ10" s="3"/>
      <c r="CWR10" s="3"/>
      <c r="CWS10" s="3"/>
      <c r="CWT10" s="3"/>
      <c r="CWU10" s="3"/>
      <c r="CWV10" s="3"/>
      <c r="CWW10" s="3"/>
      <c r="CWX10" s="3"/>
      <c r="CWY10" s="3"/>
      <c r="CWZ10" s="3"/>
      <c r="CXA10" s="3"/>
      <c r="CXB10" s="3"/>
      <c r="CXC10" s="3"/>
      <c r="CXD10" s="3"/>
      <c r="CXE10" s="3"/>
      <c r="CXF10" s="3"/>
      <c r="CXG10" s="3"/>
      <c r="CXH10" s="3"/>
      <c r="CXI10" s="3"/>
      <c r="CXJ10" s="3"/>
      <c r="CXK10" s="3"/>
      <c r="CXL10" s="3"/>
      <c r="CXM10" s="3"/>
      <c r="CXN10" s="3"/>
      <c r="CXO10" s="3"/>
      <c r="CXP10" s="3"/>
      <c r="CXQ10" s="3"/>
      <c r="CXR10" s="3"/>
      <c r="CXS10" s="3"/>
      <c r="CXT10" s="3"/>
      <c r="CXU10" s="3"/>
      <c r="CXV10" s="3"/>
      <c r="CXW10" s="3"/>
      <c r="CXX10" s="3"/>
      <c r="CXY10" s="3"/>
      <c r="CXZ10" s="3"/>
      <c r="CYA10" s="3"/>
      <c r="CYB10" s="3"/>
      <c r="CYC10" s="3"/>
      <c r="CYD10" s="3"/>
      <c r="CYE10" s="3"/>
      <c r="CYF10" s="3"/>
      <c r="CYG10" s="3"/>
      <c r="CYH10" s="3"/>
      <c r="CYI10" s="3"/>
      <c r="CYJ10" s="3"/>
      <c r="CYK10" s="3"/>
      <c r="CYL10" s="3"/>
      <c r="CYM10" s="3"/>
      <c r="CYN10" s="3"/>
      <c r="CYO10" s="3"/>
      <c r="CYP10" s="3"/>
      <c r="CYQ10" s="3"/>
      <c r="CYR10" s="3"/>
      <c r="CYS10" s="3"/>
      <c r="CYT10" s="3"/>
      <c r="CYU10" s="3"/>
      <c r="CYV10" s="3"/>
      <c r="CYW10" s="3"/>
      <c r="CYX10" s="3"/>
      <c r="CYY10" s="3"/>
      <c r="CYZ10" s="3"/>
      <c r="CZA10" s="3"/>
      <c r="CZB10" s="3"/>
      <c r="CZC10" s="3"/>
      <c r="CZD10" s="3"/>
      <c r="CZE10" s="3"/>
      <c r="CZF10" s="3"/>
      <c r="CZG10" s="3"/>
      <c r="CZH10" s="3"/>
      <c r="CZI10" s="3"/>
      <c r="CZJ10" s="3"/>
      <c r="CZK10" s="3"/>
      <c r="CZL10" s="3"/>
      <c r="CZM10" s="3"/>
      <c r="CZN10" s="3"/>
      <c r="CZO10" s="3"/>
      <c r="CZP10" s="3"/>
      <c r="CZQ10" s="3"/>
      <c r="CZR10" s="3"/>
      <c r="CZS10" s="3"/>
      <c r="CZT10" s="3"/>
      <c r="CZU10" s="3"/>
      <c r="CZV10" s="3"/>
      <c r="CZW10" s="3"/>
      <c r="CZX10" s="3"/>
      <c r="CZY10" s="3"/>
      <c r="CZZ10" s="3"/>
      <c r="DAA10" s="3"/>
      <c r="DAB10" s="3"/>
      <c r="DAC10" s="3"/>
      <c r="DAD10" s="3"/>
      <c r="DAE10" s="3"/>
      <c r="DAF10" s="3"/>
      <c r="DAG10" s="3"/>
      <c r="DAH10" s="3"/>
      <c r="DAI10" s="3"/>
      <c r="DAJ10" s="3"/>
      <c r="DAK10" s="3"/>
      <c r="DAL10" s="3"/>
      <c r="DAM10" s="3"/>
      <c r="DAN10" s="3"/>
      <c r="DAO10" s="3"/>
      <c r="DAP10" s="3"/>
      <c r="DAQ10" s="3"/>
      <c r="DAR10" s="3"/>
      <c r="DAS10" s="3"/>
      <c r="DAT10" s="3"/>
      <c r="DAU10" s="3"/>
      <c r="DAV10" s="3"/>
      <c r="DAW10" s="3"/>
      <c r="DAX10" s="3"/>
      <c r="DAY10" s="3"/>
      <c r="DAZ10" s="3"/>
      <c r="DBA10" s="3"/>
      <c r="DBB10" s="3"/>
      <c r="DBC10" s="3"/>
      <c r="DBD10" s="3"/>
      <c r="DBE10" s="3"/>
      <c r="DBF10" s="3"/>
      <c r="DBG10" s="3"/>
      <c r="DBH10" s="3"/>
      <c r="DBI10" s="3"/>
      <c r="DBJ10" s="3"/>
      <c r="DBK10" s="3"/>
      <c r="DBL10" s="3"/>
      <c r="DBM10" s="3"/>
      <c r="DBN10" s="3"/>
      <c r="DBO10" s="3"/>
      <c r="DBP10" s="3"/>
      <c r="DBQ10" s="3"/>
      <c r="DBR10" s="3"/>
      <c r="DBS10" s="3"/>
      <c r="DBT10" s="3"/>
      <c r="DBU10" s="3"/>
      <c r="DBV10" s="3"/>
      <c r="DBW10" s="3"/>
      <c r="DBX10" s="3"/>
      <c r="DBY10" s="3"/>
      <c r="DBZ10" s="3"/>
      <c r="DCA10" s="3"/>
      <c r="DCB10" s="3"/>
      <c r="DCC10" s="3"/>
      <c r="DCD10" s="3"/>
      <c r="DCE10" s="3"/>
      <c r="DCF10" s="3"/>
      <c r="DCG10" s="3"/>
      <c r="DCH10" s="3"/>
      <c r="DCI10" s="3"/>
      <c r="DCJ10" s="3"/>
      <c r="DCK10" s="3"/>
      <c r="DCL10" s="3"/>
      <c r="DCM10" s="3"/>
      <c r="DCN10" s="3"/>
      <c r="DCO10" s="3"/>
      <c r="DCP10" s="3"/>
      <c r="DCQ10" s="3"/>
      <c r="DCR10" s="3"/>
      <c r="DCS10" s="3"/>
      <c r="DCT10" s="3"/>
      <c r="DCU10" s="3"/>
      <c r="DCV10" s="3"/>
      <c r="DCW10" s="3"/>
      <c r="DCX10" s="3"/>
      <c r="DCY10" s="3"/>
      <c r="DCZ10" s="3"/>
      <c r="DDA10" s="3"/>
      <c r="DDB10" s="3"/>
      <c r="DDC10" s="3"/>
      <c r="DDD10" s="3"/>
      <c r="DDE10" s="3"/>
      <c r="DDF10" s="3"/>
      <c r="DDG10" s="3"/>
      <c r="DDH10" s="3"/>
      <c r="DDI10" s="3"/>
      <c r="DDJ10" s="3"/>
      <c r="DDK10" s="3"/>
      <c r="DDL10" s="3"/>
      <c r="DDM10" s="3"/>
      <c r="DDN10" s="3"/>
      <c r="DDO10" s="3"/>
      <c r="DDP10" s="3"/>
      <c r="DDQ10" s="3"/>
      <c r="DDR10" s="3"/>
      <c r="DDS10" s="3"/>
      <c r="DDT10" s="3"/>
      <c r="DDU10" s="3"/>
      <c r="DDV10" s="3"/>
      <c r="DDW10" s="3"/>
      <c r="DDX10" s="3"/>
      <c r="DDY10" s="3"/>
      <c r="DDZ10" s="3"/>
      <c r="DEA10" s="3"/>
      <c r="DEB10" s="3"/>
      <c r="DEC10" s="3"/>
      <c r="DED10" s="3"/>
      <c r="DEE10" s="3"/>
      <c r="DEF10" s="3"/>
      <c r="DEG10" s="3"/>
      <c r="DEH10" s="3"/>
      <c r="DEI10" s="3"/>
      <c r="DEJ10" s="3"/>
      <c r="DEK10" s="3"/>
      <c r="DEL10" s="3"/>
      <c r="DEM10" s="3"/>
      <c r="DEN10" s="3"/>
      <c r="DEO10" s="3"/>
      <c r="DEP10" s="3"/>
      <c r="DEQ10" s="3"/>
      <c r="DER10" s="3"/>
      <c r="DES10" s="3"/>
      <c r="DET10" s="3"/>
      <c r="DEU10" s="3"/>
      <c r="DEV10" s="3"/>
      <c r="DEW10" s="3"/>
      <c r="DEX10" s="3"/>
      <c r="DEY10" s="3"/>
      <c r="DEZ10" s="3"/>
      <c r="DFA10" s="3"/>
      <c r="DFB10" s="3"/>
      <c r="DFC10" s="3"/>
      <c r="DFD10" s="3"/>
      <c r="DFE10" s="3"/>
      <c r="DFF10" s="3"/>
      <c r="DFG10" s="3"/>
      <c r="DFH10" s="3"/>
      <c r="DFI10" s="3"/>
      <c r="DFJ10" s="3"/>
      <c r="DFK10" s="3"/>
      <c r="DFL10" s="3"/>
      <c r="DFM10" s="3"/>
      <c r="DFN10" s="3"/>
      <c r="DFO10" s="3"/>
      <c r="DFP10" s="3"/>
      <c r="DFQ10" s="3"/>
      <c r="DFR10" s="3"/>
      <c r="DFS10" s="3"/>
      <c r="DFT10" s="3"/>
      <c r="DFU10" s="3"/>
      <c r="DFV10" s="3"/>
      <c r="DFW10" s="3"/>
      <c r="DFX10" s="3"/>
      <c r="DFY10" s="3"/>
      <c r="DFZ10" s="3"/>
      <c r="DGA10" s="3"/>
      <c r="DGB10" s="3"/>
      <c r="DGC10" s="3"/>
      <c r="DGD10" s="3"/>
      <c r="DGE10" s="3"/>
      <c r="DGF10" s="3"/>
      <c r="DGG10" s="3"/>
      <c r="DGH10" s="3"/>
      <c r="DGI10" s="3"/>
      <c r="DGJ10" s="3"/>
      <c r="DGK10" s="3"/>
      <c r="DGL10" s="3"/>
      <c r="DGM10" s="3"/>
      <c r="DGN10" s="3"/>
      <c r="DGO10" s="3"/>
      <c r="DGP10" s="3"/>
      <c r="DGQ10" s="3"/>
      <c r="DGR10" s="3"/>
      <c r="DGS10" s="3"/>
      <c r="DGT10" s="3"/>
      <c r="DGU10" s="3"/>
      <c r="DGV10" s="3"/>
      <c r="DGW10" s="3"/>
      <c r="DGX10" s="3"/>
      <c r="DGY10" s="3"/>
      <c r="DGZ10" s="3"/>
      <c r="DHA10" s="3"/>
      <c r="DHB10" s="3"/>
      <c r="DHC10" s="3"/>
      <c r="DHD10" s="3"/>
      <c r="DHE10" s="3"/>
      <c r="DHF10" s="3"/>
      <c r="DHG10" s="3"/>
      <c r="DHH10" s="3"/>
      <c r="DHI10" s="3"/>
      <c r="DHJ10" s="3"/>
      <c r="DHK10" s="3"/>
      <c r="DHL10" s="3"/>
      <c r="DHM10" s="3"/>
      <c r="DHN10" s="3"/>
      <c r="DHO10" s="3"/>
      <c r="DHP10" s="3"/>
      <c r="DHQ10" s="3"/>
      <c r="DHR10" s="3"/>
      <c r="DHS10" s="3"/>
      <c r="DHT10" s="3"/>
      <c r="DHU10" s="3"/>
      <c r="DHV10" s="3"/>
      <c r="DHW10" s="3"/>
      <c r="DHX10" s="3"/>
      <c r="DHY10" s="3"/>
      <c r="DHZ10" s="3"/>
      <c r="DIA10" s="3"/>
      <c r="DIB10" s="3"/>
      <c r="DIC10" s="3"/>
      <c r="DID10" s="3"/>
      <c r="DIE10" s="3"/>
      <c r="DIF10" s="3"/>
      <c r="DIG10" s="3"/>
      <c r="DIH10" s="3"/>
      <c r="DII10" s="3"/>
      <c r="DIJ10" s="3"/>
      <c r="DIK10" s="3"/>
      <c r="DIL10" s="3"/>
      <c r="DIM10" s="3"/>
      <c r="DIN10" s="3"/>
      <c r="DIO10" s="3"/>
      <c r="DIP10" s="3"/>
      <c r="DIQ10" s="3"/>
      <c r="DIR10" s="3"/>
      <c r="DIS10" s="3"/>
      <c r="DIT10" s="3"/>
      <c r="DIU10" s="3"/>
      <c r="DIV10" s="3"/>
      <c r="DIW10" s="3"/>
      <c r="DIX10" s="3"/>
      <c r="DIY10" s="3"/>
      <c r="DIZ10" s="3"/>
      <c r="DJA10" s="3"/>
      <c r="DJB10" s="3"/>
      <c r="DJC10" s="3"/>
      <c r="DJD10" s="3"/>
      <c r="DJE10" s="3"/>
      <c r="DJF10" s="3"/>
      <c r="DJG10" s="3"/>
      <c r="DJH10" s="3"/>
      <c r="DJI10" s="3"/>
      <c r="DJJ10" s="3"/>
      <c r="DJK10" s="3"/>
      <c r="DJL10" s="3"/>
      <c r="DJM10" s="3"/>
      <c r="DJN10" s="3"/>
      <c r="DJO10" s="3"/>
      <c r="DJP10" s="3"/>
      <c r="DJQ10" s="3"/>
      <c r="DJR10" s="3"/>
      <c r="DJS10" s="3"/>
      <c r="DJT10" s="3"/>
      <c r="DJU10" s="3"/>
      <c r="DJV10" s="3"/>
      <c r="DJW10" s="3"/>
      <c r="DJX10" s="3"/>
      <c r="DJY10" s="3"/>
      <c r="DJZ10" s="3"/>
      <c r="DKA10" s="3"/>
      <c r="DKB10" s="3"/>
      <c r="DKC10" s="3"/>
      <c r="DKD10" s="3"/>
      <c r="DKE10" s="3"/>
      <c r="DKF10" s="3"/>
      <c r="DKG10" s="3"/>
      <c r="DKH10" s="3"/>
      <c r="DKI10" s="3"/>
      <c r="DKJ10" s="3"/>
      <c r="DKK10" s="3"/>
      <c r="DKL10" s="3"/>
      <c r="DKM10" s="3"/>
      <c r="DKN10" s="3"/>
      <c r="DKO10" s="3"/>
      <c r="DKP10" s="3"/>
      <c r="DKQ10" s="3"/>
      <c r="DKR10" s="3"/>
      <c r="DKS10" s="3"/>
      <c r="DKT10" s="3"/>
      <c r="DKU10" s="3"/>
      <c r="DKV10" s="3"/>
      <c r="DKW10" s="3"/>
      <c r="DKX10" s="3"/>
      <c r="DKY10" s="3"/>
      <c r="DKZ10" s="3"/>
      <c r="DLA10" s="3"/>
      <c r="DLB10" s="3"/>
      <c r="DLC10" s="3"/>
      <c r="DLD10" s="3"/>
      <c r="DLE10" s="3"/>
      <c r="DLF10" s="3"/>
      <c r="DLG10" s="3"/>
      <c r="DLH10" s="3"/>
      <c r="DLI10" s="3"/>
      <c r="DLJ10" s="3"/>
      <c r="DLK10" s="3"/>
      <c r="DLL10" s="3"/>
      <c r="DLM10" s="3"/>
      <c r="DLN10" s="3"/>
      <c r="DLO10" s="3"/>
      <c r="DLP10" s="3"/>
      <c r="DLQ10" s="3"/>
      <c r="DLR10" s="3"/>
      <c r="DLS10" s="3"/>
      <c r="DLT10" s="3"/>
      <c r="DLU10" s="3"/>
      <c r="DLV10" s="3"/>
      <c r="DLW10" s="3"/>
      <c r="DLX10" s="3"/>
      <c r="DLY10" s="3"/>
      <c r="DLZ10" s="3"/>
      <c r="DMA10" s="3"/>
      <c r="DMB10" s="3"/>
      <c r="DMC10" s="3"/>
      <c r="DMD10" s="3"/>
      <c r="DME10" s="3"/>
      <c r="DMF10" s="3"/>
      <c r="DMG10" s="3"/>
      <c r="DMH10" s="3"/>
      <c r="DMI10" s="3"/>
      <c r="DMJ10" s="3"/>
      <c r="DMK10" s="3"/>
      <c r="DML10" s="3"/>
      <c r="DMM10" s="3"/>
      <c r="DMN10" s="3"/>
      <c r="DMO10" s="3"/>
      <c r="DMP10" s="3"/>
      <c r="DMQ10" s="3"/>
      <c r="DMR10" s="3"/>
      <c r="DMS10" s="3"/>
      <c r="DMT10" s="3"/>
      <c r="DMU10" s="3"/>
      <c r="DMV10" s="3"/>
      <c r="DMW10" s="3"/>
      <c r="DMX10" s="3"/>
      <c r="DMY10" s="3"/>
      <c r="DMZ10" s="3"/>
      <c r="DNA10" s="3"/>
      <c r="DNB10" s="3"/>
      <c r="DNC10" s="3"/>
      <c r="DND10" s="3"/>
      <c r="DNE10" s="3"/>
      <c r="DNF10" s="3"/>
      <c r="DNG10" s="3"/>
      <c r="DNH10" s="3"/>
      <c r="DNI10" s="3"/>
      <c r="DNJ10" s="3"/>
      <c r="DNK10" s="3"/>
      <c r="DNL10" s="3"/>
      <c r="DNM10" s="3"/>
      <c r="DNN10" s="3"/>
      <c r="DNO10" s="3"/>
      <c r="DNP10" s="3"/>
      <c r="DNQ10" s="3"/>
      <c r="DNR10" s="3"/>
      <c r="DNS10" s="3"/>
      <c r="DNT10" s="3"/>
      <c r="DNU10" s="3"/>
      <c r="DNV10" s="3"/>
      <c r="DNW10" s="3"/>
      <c r="DNX10" s="3"/>
      <c r="DNY10" s="3"/>
      <c r="DNZ10" s="3"/>
      <c r="DOA10" s="3"/>
      <c r="DOB10" s="3"/>
      <c r="DOC10" s="3"/>
      <c r="DOD10" s="3"/>
      <c r="DOE10" s="3"/>
      <c r="DOF10" s="3"/>
      <c r="DOG10" s="3"/>
      <c r="DOH10" s="3"/>
      <c r="DOI10" s="3"/>
      <c r="DOJ10" s="3"/>
      <c r="DOK10" s="3"/>
      <c r="DOL10" s="3"/>
      <c r="DOM10" s="3"/>
      <c r="DON10" s="3"/>
      <c r="DOO10" s="3"/>
      <c r="DOP10" s="3"/>
      <c r="DOQ10" s="3"/>
      <c r="DOR10" s="3"/>
      <c r="DOS10" s="3"/>
      <c r="DOT10" s="3"/>
      <c r="DOU10" s="3"/>
      <c r="DOV10" s="3"/>
      <c r="DOW10" s="3"/>
      <c r="DOX10" s="3"/>
      <c r="DOY10" s="3"/>
      <c r="DOZ10" s="3"/>
      <c r="DPA10" s="3"/>
      <c r="DPB10" s="3"/>
      <c r="DPC10" s="3"/>
      <c r="DPD10" s="3"/>
      <c r="DPE10" s="3"/>
      <c r="DPF10" s="3"/>
      <c r="DPG10" s="3"/>
      <c r="DPH10" s="3"/>
      <c r="DPI10" s="3"/>
      <c r="DPJ10" s="3"/>
      <c r="DPK10" s="3"/>
      <c r="DPL10" s="3"/>
      <c r="DPM10" s="3"/>
      <c r="DPN10" s="3"/>
      <c r="DPO10" s="3"/>
      <c r="DPP10" s="3"/>
      <c r="DPQ10" s="3"/>
      <c r="DPR10" s="3"/>
      <c r="DPS10" s="3"/>
      <c r="DPT10" s="3"/>
      <c r="DPU10" s="3"/>
      <c r="DPV10" s="3"/>
      <c r="DPW10" s="3"/>
      <c r="DPX10" s="3"/>
      <c r="DPY10" s="3"/>
      <c r="DPZ10" s="3"/>
      <c r="DQA10" s="3"/>
      <c r="DQB10" s="3"/>
      <c r="DQC10" s="3"/>
      <c r="DQD10" s="3"/>
      <c r="DQE10" s="3"/>
      <c r="DQF10" s="3"/>
      <c r="DQG10" s="3"/>
      <c r="DQH10" s="3"/>
      <c r="DQI10" s="3"/>
      <c r="DQJ10" s="3"/>
      <c r="DQK10" s="3"/>
      <c r="DQL10" s="3"/>
      <c r="DQM10" s="3"/>
      <c r="DQN10" s="3"/>
      <c r="DQO10" s="3"/>
      <c r="DQP10" s="3"/>
      <c r="DQQ10" s="3"/>
      <c r="DQR10" s="3"/>
      <c r="DQS10" s="3"/>
      <c r="DQT10" s="3"/>
      <c r="DQU10" s="3"/>
      <c r="DQV10" s="3"/>
      <c r="DQW10" s="3"/>
      <c r="DQX10" s="3"/>
      <c r="DQY10" s="3"/>
      <c r="DQZ10" s="3"/>
      <c r="DRA10" s="3"/>
      <c r="DRB10" s="3"/>
      <c r="DRC10" s="3"/>
      <c r="DRD10" s="3"/>
      <c r="DRE10" s="3"/>
      <c r="DRF10" s="3"/>
      <c r="DRG10" s="3"/>
      <c r="DRH10" s="3"/>
      <c r="DRI10" s="3"/>
      <c r="DRJ10" s="3"/>
      <c r="DRK10" s="3"/>
      <c r="DRL10" s="3"/>
      <c r="DRM10" s="3"/>
      <c r="DRN10" s="3"/>
      <c r="DRO10" s="3"/>
      <c r="DRP10" s="3"/>
      <c r="DRQ10" s="3"/>
      <c r="DRR10" s="3"/>
      <c r="DRS10" s="3"/>
      <c r="DRT10" s="3"/>
      <c r="DRU10" s="3"/>
      <c r="DRV10" s="3"/>
      <c r="DRW10" s="3"/>
      <c r="DRX10" s="3"/>
      <c r="DRY10" s="3"/>
      <c r="DRZ10" s="3"/>
      <c r="DSA10" s="3"/>
      <c r="DSB10" s="3"/>
      <c r="DSC10" s="3"/>
      <c r="DSD10" s="3"/>
      <c r="DSE10" s="3"/>
      <c r="DSF10" s="3"/>
      <c r="DSG10" s="3"/>
      <c r="DSH10" s="3"/>
      <c r="DSI10" s="3"/>
      <c r="DSJ10" s="3"/>
      <c r="DSK10" s="3"/>
      <c r="DSL10" s="3"/>
      <c r="DSM10" s="3"/>
      <c r="DSN10" s="3"/>
      <c r="DSO10" s="3"/>
      <c r="DSP10" s="3"/>
      <c r="DSQ10" s="3"/>
      <c r="DSR10" s="3"/>
      <c r="DSS10" s="3"/>
      <c r="DST10" s="3"/>
      <c r="DSU10" s="3"/>
      <c r="DSV10" s="3"/>
      <c r="DSW10" s="3"/>
      <c r="DSX10" s="3"/>
      <c r="DSY10" s="3"/>
      <c r="DSZ10" s="3"/>
      <c r="DTA10" s="3"/>
      <c r="DTB10" s="3"/>
      <c r="DTC10" s="3"/>
      <c r="DTD10" s="3"/>
      <c r="DTE10" s="3"/>
      <c r="DTF10" s="3"/>
      <c r="DTG10" s="3"/>
      <c r="DTH10" s="3"/>
      <c r="DTI10" s="3"/>
      <c r="DTJ10" s="3"/>
      <c r="DTK10" s="3"/>
      <c r="DTL10" s="3"/>
      <c r="DTM10" s="3"/>
      <c r="DTN10" s="3"/>
      <c r="DTO10" s="3"/>
      <c r="DTP10" s="3"/>
      <c r="DTQ10" s="3"/>
      <c r="DTR10" s="3"/>
      <c r="DTS10" s="3"/>
      <c r="DTT10" s="3"/>
      <c r="DTU10" s="3"/>
      <c r="DTV10" s="3"/>
      <c r="DTW10" s="3"/>
      <c r="DTX10" s="3"/>
      <c r="DTY10" s="3"/>
      <c r="DTZ10" s="3"/>
      <c r="DUA10" s="3"/>
      <c r="DUB10" s="3"/>
      <c r="DUC10" s="3"/>
      <c r="DUD10" s="3"/>
      <c r="DUE10" s="3"/>
      <c r="DUF10" s="3"/>
      <c r="DUG10" s="3"/>
      <c r="DUH10" s="3"/>
      <c r="DUI10" s="3"/>
      <c r="DUJ10" s="3"/>
      <c r="DUK10" s="3"/>
      <c r="DUL10" s="3"/>
      <c r="DUM10" s="3"/>
      <c r="DUN10" s="3"/>
      <c r="DUO10" s="3"/>
      <c r="DUP10" s="3"/>
      <c r="DUQ10" s="3"/>
      <c r="DUR10" s="3"/>
      <c r="DUS10" s="3"/>
      <c r="DUT10" s="3"/>
      <c r="DUU10" s="3"/>
      <c r="DUV10" s="3"/>
      <c r="DUW10" s="3"/>
      <c r="DUX10" s="3"/>
      <c r="DUY10" s="3"/>
      <c r="DUZ10" s="3"/>
      <c r="DVA10" s="3"/>
      <c r="DVB10" s="3"/>
      <c r="DVC10" s="3"/>
      <c r="DVD10" s="3"/>
      <c r="DVE10" s="3"/>
      <c r="DVF10" s="3"/>
      <c r="DVG10" s="3"/>
      <c r="DVH10" s="3"/>
      <c r="DVI10" s="3"/>
      <c r="DVJ10" s="3"/>
      <c r="DVK10" s="3"/>
      <c r="DVL10" s="3"/>
      <c r="DVM10" s="3"/>
      <c r="DVN10" s="3"/>
      <c r="DVO10" s="3"/>
      <c r="DVP10" s="3"/>
      <c r="DVQ10" s="3"/>
      <c r="DVR10" s="3"/>
      <c r="DVS10" s="3"/>
      <c r="DVT10" s="3"/>
      <c r="DVU10" s="3"/>
      <c r="DVV10" s="3"/>
      <c r="DVW10" s="3"/>
      <c r="DVX10" s="3"/>
      <c r="DVY10" s="3"/>
      <c r="DVZ10" s="3"/>
      <c r="DWA10" s="3"/>
      <c r="DWB10" s="3"/>
      <c r="DWC10" s="3"/>
      <c r="DWD10" s="3"/>
      <c r="DWE10" s="3"/>
      <c r="DWF10" s="3"/>
      <c r="DWG10" s="3"/>
      <c r="DWH10" s="3"/>
      <c r="DWI10" s="3"/>
      <c r="DWJ10" s="3"/>
      <c r="DWK10" s="3"/>
      <c r="DWL10" s="3"/>
      <c r="DWM10" s="3"/>
      <c r="DWN10" s="3"/>
      <c r="DWO10" s="3"/>
      <c r="DWP10" s="3"/>
      <c r="DWQ10" s="3"/>
      <c r="DWR10" s="3"/>
      <c r="DWS10" s="3"/>
      <c r="DWT10" s="3"/>
      <c r="DWU10" s="3"/>
      <c r="DWV10" s="3"/>
      <c r="DWW10" s="3"/>
      <c r="DWX10" s="3"/>
      <c r="DWY10" s="3"/>
      <c r="DWZ10" s="3"/>
      <c r="DXA10" s="3"/>
      <c r="DXB10" s="3"/>
      <c r="DXC10" s="3"/>
      <c r="DXD10" s="3"/>
      <c r="DXE10" s="3"/>
      <c r="DXF10" s="3"/>
      <c r="DXG10" s="3"/>
      <c r="DXH10" s="3"/>
      <c r="DXI10" s="3"/>
      <c r="DXJ10" s="3"/>
      <c r="DXK10" s="3"/>
      <c r="DXL10" s="3"/>
      <c r="DXM10" s="3"/>
      <c r="DXN10" s="3"/>
      <c r="DXO10" s="3"/>
      <c r="DXP10" s="3"/>
      <c r="DXQ10" s="3"/>
      <c r="DXR10" s="3"/>
      <c r="DXS10" s="3"/>
      <c r="DXT10" s="3"/>
      <c r="DXU10" s="3"/>
      <c r="DXV10" s="3"/>
      <c r="DXW10" s="3"/>
      <c r="DXX10" s="3"/>
      <c r="DXY10" s="3"/>
      <c r="DXZ10" s="3"/>
      <c r="DYA10" s="3"/>
      <c r="DYB10" s="3"/>
      <c r="DYC10" s="3"/>
      <c r="DYD10" s="3"/>
      <c r="DYE10" s="3"/>
      <c r="DYF10" s="3"/>
      <c r="DYG10" s="3"/>
      <c r="DYH10" s="3"/>
      <c r="DYI10" s="3"/>
      <c r="DYJ10" s="3"/>
      <c r="DYK10" s="3"/>
      <c r="DYL10" s="3"/>
      <c r="DYM10" s="3"/>
      <c r="DYN10" s="3"/>
      <c r="DYO10" s="3"/>
      <c r="DYP10" s="3"/>
      <c r="DYQ10" s="3"/>
      <c r="DYR10" s="3"/>
      <c r="DYS10" s="3"/>
      <c r="DYT10" s="3"/>
      <c r="DYU10" s="3"/>
      <c r="DYV10" s="3"/>
      <c r="DYW10" s="3"/>
      <c r="DYX10" s="3"/>
      <c r="DYY10" s="3"/>
      <c r="DYZ10" s="3"/>
      <c r="DZA10" s="3"/>
      <c r="DZB10" s="3"/>
      <c r="DZC10" s="3"/>
      <c r="DZD10" s="3"/>
      <c r="DZE10" s="3"/>
      <c r="DZF10" s="3"/>
      <c r="DZG10" s="3"/>
      <c r="DZH10" s="3"/>
      <c r="DZI10" s="3"/>
      <c r="DZJ10" s="3"/>
      <c r="DZK10" s="3"/>
      <c r="DZL10" s="3"/>
      <c r="DZM10" s="3"/>
      <c r="DZN10" s="3"/>
      <c r="DZO10" s="3"/>
      <c r="DZP10" s="3"/>
      <c r="DZQ10" s="3"/>
      <c r="DZR10" s="3"/>
      <c r="DZS10" s="3"/>
      <c r="DZT10" s="3"/>
      <c r="DZU10" s="3"/>
      <c r="DZV10" s="3"/>
      <c r="DZW10" s="3"/>
      <c r="DZX10" s="3"/>
      <c r="DZY10" s="3"/>
      <c r="DZZ10" s="3"/>
      <c r="EAA10" s="3"/>
      <c r="EAB10" s="3"/>
      <c r="EAC10" s="3"/>
      <c r="EAD10" s="3"/>
      <c r="EAE10" s="3"/>
      <c r="EAF10" s="3"/>
      <c r="EAG10" s="3"/>
      <c r="EAH10" s="3"/>
      <c r="EAI10" s="3"/>
      <c r="EAJ10" s="3"/>
      <c r="EAK10" s="3"/>
      <c r="EAL10" s="3"/>
      <c r="EAM10" s="3"/>
      <c r="EAN10" s="3"/>
      <c r="EAO10" s="3"/>
      <c r="EAP10" s="3"/>
      <c r="EAQ10" s="3"/>
      <c r="EAR10" s="3"/>
      <c r="EAS10" s="3"/>
      <c r="EAT10" s="3"/>
      <c r="EAU10" s="3"/>
      <c r="EAV10" s="3"/>
      <c r="EAW10" s="3"/>
      <c r="EAX10" s="3"/>
      <c r="EAY10" s="3"/>
      <c r="EAZ10" s="3"/>
      <c r="EBA10" s="3"/>
      <c r="EBB10" s="3"/>
      <c r="EBC10" s="3"/>
      <c r="EBD10" s="3"/>
      <c r="EBE10" s="3"/>
      <c r="EBF10" s="3"/>
      <c r="EBG10" s="3"/>
      <c r="EBH10" s="3"/>
      <c r="EBI10" s="3"/>
      <c r="EBJ10" s="3"/>
      <c r="EBK10" s="3"/>
      <c r="EBL10" s="3"/>
      <c r="EBM10" s="3"/>
      <c r="EBN10" s="3"/>
      <c r="EBO10" s="3"/>
      <c r="EBP10" s="3"/>
      <c r="EBQ10" s="3"/>
      <c r="EBR10" s="3"/>
      <c r="EBS10" s="3"/>
      <c r="EBT10" s="3"/>
      <c r="EBU10" s="3"/>
      <c r="EBV10" s="3"/>
      <c r="EBW10" s="3"/>
      <c r="EBX10" s="3"/>
      <c r="EBY10" s="3"/>
      <c r="EBZ10" s="3"/>
      <c r="ECA10" s="3"/>
      <c r="ECB10" s="3"/>
      <c r="ECC10" s="3"/>
      <c r="ECD10" s="3"/>
      <c r="ECE10" s="3"/>
      <c r="ECF10" s="3"/>
      <c r="ECG10" s="3"/>
      <c r="ECH10" s="3"/>
      <c r="ECI10" s="3"/>
      <c r="ECJ10" s="3"/>
      <c r="ECK10" s="3"/>
      <c r="ECL10" s="3"/>
      <c r="ECM10" s="3"/>
      <c r="ECN10" s="3"/>
      <c r="ECO10" s="3"/>
      <c r="ECP10" s="3"/>
      <c r="ECQ10" s="3"/>
      <c r="ECR10" s="3"/>
      <c r="ECS10" s="3"/>
      <c r="ECT10" s="3"/>
      <c r="ECU10" s="3"/>
      <c r="ECV10" s="3"/>
      <c r="ECW10" s="3"/>
      <c r="ECX10" s="3"/>
      <c r="ECY10" s="3"/>
      <c r="ECZ10" s="3"/>
      <c r="EDA10" s="3"/>
      <c r="EDB10" s="3"/>
      <c r="EDC10" s="3"/>
      <c r="EDD10" s="3"/>
      <c r="EDE10" s="3"/>
      <c r="EDF10" s="3"/>
      <c r="EDG10" s="3"/>
      <c r="EDH10" s="3"/>
      <c r="EDI10" s="3"/>
      <c r="EDJ10" s="3"/>
      <c r="EDK10" s="3"/>
      <c r="EDL10" s="3"/>
      <c r="EDM10" s="3"/>
      <c r="EDN10" s="3"/>
      <c r="EDO10" s="3"/>
      <c r="EDP10" s="3"/>
      <c r="EDQ10" s="3"/>
      <c r="EDR10" s="3"/>
      <c r="EDS10" s="3"/>
      <c r="EDT10" s="3"/>
      <c r="EDU10" s="3"/>
      <c r="EDV10" s="3"/>
      <c r="EDW10" s="3"/>
      <c r="EDX10" s="3"/>
      <c r="EDY10" s="3"/>
      <c r="EDZ10" s="3"/>
      <c r="EEA10" s="3"/>
      <c r="EEB10" s="3"/>
      <c r="EEC10" s="3"/>
      <c r="EED10" s="3"/>
      <c r="EEE10" s="3"/>
      <c r="EEF10" s="3"/>
      <c r="EEG10" s="3"/>
      <c r="EEH10" s="3"/>
      <c r="EEI10" s="3"/>
      <c r="EEJ10" s="3"/>
      <c r="EEK10" s="3"/>
      <c r="EEL10" s="3"/>
      <c r="EEM10" s="3"/>
      <c r="EEN10" s="3"/>
      <c r="EEO10" s="3"/>
      <c r="EEP10" s="3"/>
      <c r="EEQ10" s="3"/>
      <c r="EER10" s="3"/>
      <c r="EES10" s="3"/>
      <c r="EET10" s="3"/>
      <c r="EEU10" s="3"/>
      <c r="EEV10" s="3"/>
      <c r="EEW10" s="3"/>
      <c r="EEX10" s="3"/>
      <c r="EEY10" s="3"/>
      <c r="EEZ10" s="3"/>
      <c r="EFA10" s="3"/>
      <c r="EFB10" s="3"/>
      <c r="EFC10" s="3"/>
      <c r="EFD10" s="3"/>
      <c r="EFE10" s="3"/>
      <c r="EFF10" s="3"/>
      <c r="EFG10" s="3"/>
      <c r="EFH10" s="3"/>
      <c r="EFI10" s="3"/>
      <c r="EFJ10" s="3"/>
      <c r="EFK10" s="3"/>
      <c r="EFL10" s="3"/>
      <c r="EFM10" s="3"/>
      <c r="EFN10" s="3"/>
      <c r="EFO10" s="3"/>
      <c r="EFP10" s="3"/>
      <c r="EFQ10" s="3"/>
      <c r="EFR10" s="3"/>
      <c r="EFS10" s="3"/>
      <c r="EFT10" s="3"/>
      <c r="EFU10" s="3"/>
      <c r="EFV10" s="3"/>
      <c r="EFW10" s="3"/>
      <c r="EFX10" s="3"/>
      <c r="EFY10" s="3"/>
      <c r="EFZ10" s="3"/>
      <c r="EGA10" s="3"/>
      <c r="EGB10" s="3"/>
      <c r="EGC10" s="3"/>
      <c r="EGD10" s="3"/>
      <c r="EGE10" s="3"/>
      <c r="EGF10" s="3"/>
      <c r="EGG10" s="3"/>
      <c r="EGH10" s="3"/>
      <c r="EGI10" s="3"/>
      <c r="EGJ10" s="3"/>
      <c r="EGK10" s="3"/>
      <c r="EGL10" s="3"/>
      <c r="EGM10" s="3"/>
      <c r="EGN10" s="3"/>
      <c r="EGO10" s="3"/>
      <c r="EGP10" s="3"/>
      <c r="EGQ10" s="3"/>
      <c r="EGR10" s="3"/>
      <c r="EGS10" s="3"/>
      <c r="EGT10" s="3"/>
      <c r="EGU10" s="3"/>
      <c r="EGV10" s="3"/>
      <c r="EGW10" s="3"/>
      <c r="EGX10" s="3"/>
      <c r="EGY10" s="3"/>
      <c r="EGZ10" s="3"/>
      <c r="EHA10" s="3"/>
      <c r="EHB10" s="3"/>
      <c r="EHC10" s="3"/>
      <c r="EHD10" s="3"/>
      <c r="EHE10" s="3"/>
      <c r="EHF10" s="3"/>
      <c r="EHG10" s="3"/>
      <c r="EHH10" s="3"/>
      <c r="EHI10" s="3"/>
      <c r="EHJ10" s="3"/>
      <c r="EHK10" s="3"/>
      <c r="EHL10" s="3"/>
      <c r="EHM10" s="3"/>
      <c r="EHN10" s="3"/>
      <c r="EHO10" s="3"/>
      <c r="EHP10" s="3"/>
      <c r="EHQ10" s="3"/>
      <c r="EHR10" s="3"/>
      <c r="EHS10" s="3"/>
      <c r="EHT10" s="3"/>
      <c r="EHU10" s="3"/>
      <c r="EHV10" s="3"/>
      <c r="EHW10" s="3"/>
      <c r="EHX10" s="3"/>
      <c r="EHY10" s="3"/>
      <c r="EHZ10" s="3"/>
      <c r="EIA10" s="3"/>
      <c r="EIB10" s="3"/>
      <c r="EIC10" s="3"/>
      <c r="EID10" s="3"/>
      <c r="EIE10" s="3"/>
      <c r="EIF10" s="3"/>
      <c r="EIG10" s="3"/>
      <c r="EIH10" s="3"/>
      <c r="EII10" s="3"/>
      <c r="EIJ10" s="3"/>
      <c r="EIK10" s="3"/>
      <c r="EIL10" s="3"/>
      <c r="EIM10" s="3"/>
      <c r="EIN10" s="3"/>
      <c r="EIO10" s="3"/>
      <c r="EIP10" s="3"/>
      <c r="EIQ10" s="3"/>
      <c r="EIR10" s="3"/>
      <c r="EIS10" s="3"/>
      <c r="EIT10" s="3"/>
      <c r="EIU10" s="3"/>
      <c r="EIV10" s="3"/>
      <c r="EIW10" s="3"/>
      <c r="EIX10" s="3"/>
      <c r="EIY10" s="3"/>
      <c r="EIZ10" s="3"/>
      <c r="EJA10" s="3"/>
      <c r="EJB10" s="3"/>
      <c r="EJC10" s="3"/>
      <c r="EJD10" s="3"/>
      <c r="EJE10" s="3"/>
      <c r="EJF10" s="3"/>
      <c r="EJG10" s="3"/>
      <c r="EJH10" s="3"/>
      <c r="EJI10" s="3"/>
      <c r="EJJ10" s="3"/>
      <c r="EJK10" s="3"/>
      <c r="EJL10" s="3"/>
      <c r="EJM10" s="3"/>
      <c r="EJN10" s="3"/>
      <c r="EJO10" s="3"/>
      <c r="EJP10" s="3"/>
      <c r="EJQ10" s="3"/>
      <c r="EJR10" s="3"/>
      <c r="EJS10" s="3"/>
      <c r="EJT10" s="3"/>
      <c r="EJU10" s="3"/>
      <c r="EJV10" s="3"/>
      <c r="EJW10" s="3"/>
      <c r="EJX10" s="3"/>
      <c r="EJY10" s="3"/>
      <c r="EJZ10" s="3"/>
      <c r="EKA10" s="3"/>
      <c r="EKB10" s="3"/>
      <c r="EKC10" s="3"/>
      <c r="EKD10" s="3"/>
      <c r="EKE10" s="3"/>
      <c r="EKF10" s="3"/>
      <c r="EKG10" s="3"/>
      <c r="EKH10" s="3"/>
      <c r="EKI10" s="3"/>
      <c r="EKJ10" s="3"/>
      <c r="EKK10" s="3"/>
      <c r="EKL10" s="3"/>
      <c r="EKM10" s="3"/>
      <c r="EKN10" s="3"/>
      <c r="EKO10" s="3"/>
      <c r="EKP10" s="3"/>
      <c r="EKQ10" s="3"/>
      <c r="EKR10" s="3"/>
      <c r="EKS10" s="3"/>
      <c r="EKT10" s="3"/>
      <c r="EKU10" s="3"/>
      <c r="EKV10" s="3"/>
      <c r="EKW10" s="3"/>
      <c r="EKX10" s="3"/>
      <c r="EKY10" s="3"/>
      <c r="EKZ10" s="3"/>
      <c r="ELA10" s="3"/>
      <c r="ELB10" s="3"/>
      <c r="ELC10" s="3"/>
      <c r="ELD10" s="3"/>
      <c r="ELE10" s="3"/>
      <c r="ELF10" s="3"/>
      <c r="ELG10" s="3"/>
      <c r="ELH10" s="3"/>
      <c r="ELI10" s="3"/>
      <c r="ELJ10" s="3"/>
      <c r="ELK10" s="3"/>
      <c r="ELL10" s="3"/>
      <c r="ELM10" s="3"/>
      <c r="ELN10" s="3"/>
      <c r="ELO10" s="3"/>
      <c r="ELP10" s="3"/>
      <c r="ELQ10" s="3"/>
      <c r="ELR10" s="3"/>
      <c r="ELS10" s="3"/>
      <c r="ELT10" s="3"/>
      <c r="ELU10" s="3"/>
      <c r="ELV10" s="3"/>
      <c r="ELW10" s="3"/>
      <c r="ELX10" s="3"/>
      <c r="ELY10" s="3"/>
      <c r="ELZ10" s="3"/>
      <c r="EMA10" s="3"/>
      <c r="EMB10" s="3"/>
      <c r="EMC10" s="3"/>
      <c r="EMD10" s="3"/>
      <c r="EME10" s="3"/>
      <c r="EMF10" s="3"/>
      <c r="EMG10" s="3"/>
      <c r="EMH10" s="3"/>
      <c r="EMI10" s="3"/>
      <c r="EMJ10" s="3"/>
      <c r="EMK10" s="3"/>
      <c r="EML10" s="3"/>
      <c r="EMM10" s="3"/>
      <c r="EMN10" s="3"/>
      <c r="EMO10" s="3"/>
      <c r="EMP10" s="3"/>
      <c r="EMQ10" s="3"/>
      <c r="EMR10" s="3"/>
      <c r="EMS10" s="3"/>
      <c r="EMT10" s="3"/>
      <c r="EMU10" s="3"/>
      <c r="EMV10" s="3"/>
      <c r="EMW10" s="3"/>
      <c r="EMX10" s="3"/>
      <c r="EMY10" s="3"/>
      <c r="EMZ10" s="3"/>
      <c r="ENA10" s="3"/>
      <c r="ENB10" s="3"/>
      <c r="ENC10" s="3"/>
      <c r="END10" s="3"/>
      <c r="ENE10" s="3"/>
      <c r="ENF10" s="3"/>
      <c r="ENG10" s="3"/>
      <c r="ENH10" s="3"/>
      <c r="ENI10" s="3"/>
      <c r="ENJ10" s="3"/>
      <c r="ENK10" s="3"/>
      <c r="ENL10" s="3"/>
      <c r="ENM10" s="3"/>
      <c r="ENN10" s="3"/>
      <c r="ENO10" s="3"/>
      <c r="ENP10" s="3"/>
      <c r="ENQ10" s="3"/>
      <c r="ENR10" s="3"/>
      <c r="ENS10" s="3"/>
      <c r="ENT10" s="3"/>
      <c r="ENU10" s="3"/>
      <c r="ENV10" s="3"/>
      <c r="ENW10" s="3"/>
      <c r="ENX10" s="3"/>
      <c r="ENY10" s="3"/>
      <c r="ENZ10" s="3"/>
      <c r="EOA10" s="3"/>
      <c r="EOB10" s="3"/>
      <c r="EOC10" s="3"/>
      <c r="EOD10" s="3"/>
      <c r="EOE10" s="3"/>
      <c r="EOF10" s="3"/>
      <c r="EOG10" s="3"/>
      <c r="EOH10" s="3"/>
      <c r="EOI10" s="3"/>
      <c r="EOJ10" s="3"/>
      <c r="EOK10" s="3"/>
      <c r="EOL10" s="3"/>
      <c r="EOM10" s="3"/>
      <c r="EON10" s="3"/>
      <c r="EOO10" s="3"/>
      <c r="EOP10" s="3"/>
      <c r="EOQ10" s="3"/>
      <c r="EOR10" s="3"/>
      <c r="EOS10" s="3"/>
      <c r="EOT10" s="3"/>
      <c r="EOU10" s="3"/>
      <c r="EOV10" s="3"/>
      <c r="EOW10" s="3"/>
      <c r="EOX10" s="3"/>
      <c r="EOY10" s="3"/>
      <c r="EOZ10" s="3"/>
      <c r="EPA10" s="3"/>
      <c r="EPB10" s="3"/>
      <c r="EPC10" s="3"/>
      <c r="EPD10" s="3"/>
      <c r="EPE10" s="3"/>
      <c r="EPF10" s="3"/>
      <c r="EPG10" s="3"/>
      <c r="EPH10" s="3"/>
      <c r="EPI10" s="3"/>
      <c r="EPJ10" s="3"/>
      <c r="EPK10" s="3"/>
      <c r="EPL10" s="3"/>
      <c r="EPM10" s="3"/>
      <c r="EPN10" s="3"/>
      <c r="EPO10" s="3"/>
      <c r="EPP10" s="3"/>
      <c r="EPQ10" s="3"/>
      <c r="EPR10" s="3"/>
      <c r="EPS10" s="3"/>
      <c r="EPT10" s="3"/>
      <c r="EPU10" s="3"/>
      <c r="EPV10" s="3"/>
      <c r="EPW10" s="3"/>
      <c r="EPX10" s="3"/>
      <c r="EPY10" s="3"/>
      <c r="EPZ10" s="3"/>
      <c r="EQA10" s="3"/>
      <c r="EQB10" s="3"/>
      <c r="EQC10" s="3"/>
      <c r="EQD10" s="3"/>
      <c r="EQE10" s="3"/>
      <c r="EQF10" s="3"/>
      <c r="EQG10" s="3"/>
      <c r="EQH10" s="3"/>
      <c r="EQI10" s="3"/>
      <c r="EQJ10" s="3"/>
      <c r="EQK10" s="3"/>
      <c r="EQL10" s="3"/>
      <c r="EQM10" s="3"/>
      <c r="EQN10" s="3"/>
      <c r="EQO10" s="3"/>
      <c r="EQP10" s="3"/>
      <c r="EQQ10" s="3"/>
      <c r="EQR10" s="3"/>
      <c r="EQS10" s="3"/>
      <c r="EQT10" s="3"/>
      <c r="EQU10" s="3"/>
      <c r="EQV10" s="3"/>
      <c r="EQW10" s="3"/>
      <c r="EQX10" s="3"/>
      <c r="EQY10" s="3"/>
      <c r="EQZ10" s="3"/>
      <c r="ERA10" s="3"/>
      <c r="ERB10" s="3"/>
      <c r="ERC10" s="3"/>
      <c r="ERD10" s="3"/>
      <c r="ERE10" s="3"/>
      <c r="ERF10" s="3"/>
      <c r="ERG10" s="3"/>
      <c r="ERH10" s="3"/>
      <c r="ERI10" s="3"/>
      <c r="ERJ10" s="3"/>
      <c r="ERK10" s="3"/>
      <c r="ERL10" s="3"/>
      <c r="ERM10" s="3"/>
      <c r="ERN10" s="3"/>
      <c r="ERO10" s="3"/>
      <c r="ERP10" s="3"/>
      <c r="ERQ10" s="3"/>
      <c r="ERR10" s="3"/>
      <c r="ERS10" s="3"/>
      <c r="ERT10" s="3"/>
      <c r="ERU10" s="3"/>
      <c r="ERV10" s="3"/>
      <c r="ERW10" s="3"/>
      <c r="ERX10" s="3"/>
      <c r="ERY10" s="3"/>
      <c r="ERZ10" s="3"/>
      <c r="ESA10" s="3"/>
      <c r="ESB10" s="3"/>
      <c r="ESC10" s="3"/>
      <c r="ESD10" s="3"/>
      <c r="ESE10" s="3"/>
      <c r="ESF10" s="3"/>
      <c r="ESG10" s="3"/>
      <c r="ESH10" s="3"/>
      <c r="ESI10" s="3"/>
      <c r="ESJ10" s="3"/>
      <c r="ESK10" s="3"/>
      <c r="ESL10" s="3"/>
      <c r="ESM10" s="3"/>
      <c r="ESN10" s="3"/>
      <c r="ESO10" s="3"/>
      <c r="ESP10" s="3"/>
      <c r="ESQ10" s="3"/>
      <c r="ESR10" s="3"/>
      <c r="ESS10" s="3"/>
      <c r="EST10" s="3"/>
      <c r="ESU10" s="3"/>
      <c r="ESV10" s="3"/>
      <c r="ESW10" s="3"/>
      <c r="ESX10" s="3"/>
      <c r="ESY10" s="3"/>
      <c r="ESZ10" s="3"/>
      <c r="ETA10" s="3"/>
      <c r="ETB10" s="3"/>
      <c r="ETC10" s="3"/>
      <c r="ETD10" s="3"/>
      <c r="ETE10" s="3"/>
      <c r="ETF10" s="3"/>
      <c r="ETG10" s="3"/>
      <c r="ETH10" s="3"/>
      <c r="ETI10" s="3"/>
      <c r="ETJ10" s="3"/>
      <c r="ETK10" s="3"/>
      <c r="ETL10" s="3"/>
      <c r="ETM10" s="3"/>
      <c r="ETN10" s="3"/>
      <c r="ETO10" s="3"/>
      <c r="ETP10" s="3"/>
      <c r="ETQ10" s="3"/>
      <c r="ETR10" s="3"/>
      <c r="ETS10" s="3"/>
      <c r="ETT10" s="3"/>
      <c r="ETU10" s="3"/>
      <c r="ETV10" s="3"/>
      <c r="ETW10" s="3"/>
      <c r="ETX10" s="3"/>
      <c r="ETY10" s="3"/>
      <c r="ETZ10" s="3"/>
      <c r="EUA10" s="3"/>
      <c r="EUB10" s="3"/>
      <c r="EUC10" s="3"/>
      <c r="EUD10" s="3"/>
      <c r="EUE10" s="3"/>
      <c r="EUF10" s="3"/>
      <c r="EUG10" s="3"/>
      <c r="EUH10" s="3"/>
      <c r="EUI10" s="3"/>
      <c r="EUJ10" s="3"/>
      <c r="EUK10" s="3"/>
      <c r="EUL10" s="3"/>
      <c r="EUM10" s="3"/>
      <c r="EUN10" s="3"/>
      <c r="EUO10" s="3"/>
      <c r="EUP10" s="3"/>
      <c r="EUQ10" s="3"/>
      <c r="EUR10" s="3"/>
      <c r="EUS10" s="3"/>
      <c r="EUT10" s="3"/>
      <c r="EUU10" s="3"/>
      <c r="EUV10" s="3"/>
      <c r="EUW10" s="3"/>
      <c r="EUX10" s="3"/>
      <c r="EUY10" s="3"/>
      <c r="EUZ10" s="3"/>
      <c r="EVA10" s="3"/>
      <c r="EVB10" s="3"/>
      <c r="EVC10" s="3"/>
      <c r="EVD10" s="3"/>
      <c r="EVE10" s="3"/>
      <c r="EVF10" s="3"/>
      <c r="EVG10" s="3"/>
      <c r="EVH10" s="3"/>
      <c r="EVI10" s="3"/>
      <c r="EVJ10" s="3"/>
      <c r="EVK10" s="3"/>
      <c r="EVL10" s="3"/>
      <c r="EVM10" s="3"/>
      <c r="EVN10" s="3"/>
      <c r="EVO10" s="3"/>
      <c r="EVP10" s="3"/>
      <c r="EVQ10" s="3"/>
      <c r="EVR10" s="3"/>
      <c r="EVS10" s="3"/>
      <c r="EVT10" s="3"/>
      <c r="EVU10" s="3"/>
      <c r="EVV10" s="3"/>
      <c r="EVW10" s="3"/>
      <c r="EVX10" s="3"/>
      <c r="EVY10" s="3"/>
      <c r="EVZ10" s="3"/>
      <c r="EWA10" s="3"/>
      <c r="EWB10" s="3"/>
      <c r="EWC10" s="3"/>
      <c r="EWD10" s="3"/>
      <c r="EWE10" s="3"/>
      <c r="EWF10" s="3"/>
      <c r="EWG10" s="3"/>
      <c r="EWH10" s="3"/>
      <c r="EWI10" s="3"/>
      <c r="EWJ10" s="3"/>
      <c r="EWK10" s="3"/>
      <c r="EWL10" s="3"/>
      <c r="EWM10" s="3"/>
      <c r="EWN10" s="3"/>
      <c r="EWO10" s="3"/>
      <c r="EWP10" s="3"/>
      <c r="EWQ10" s="3"/>
      <c r="EWR10" s="3"/>
      <c r="EWS10" s="3"/>
      <c r="EWT10" s="3"/>
      <c r="EWU10" s="3"/>
      <c r="EWV10" s="3"/>
      <c r="EWW10" s="3"/>
      <c r="EWX10" s="3"/>
      <c r="EWY10" s="3"/>
      <c r="EWZ10" s="3"/>
      <c r="EXA10" s="3"/>
      <c r="EXB10" s="3"/>
      <c r="EXC10" s="3"/>
      <c r="EXD10" s="3"/>
      <c r="EXE10" s="3"/>
      <c r="EXF10" s="3"/>
      <c r="EXG10" s="3"/>
      <c r="EXH10" s="3"/>
      <c r="EXI10" s="3"/>
      <c r="EXJ10" s="3"/>
      <c r="EXK10" s="3"/>
      <c r="EXL10" s="3"/>
      <c r="EXM10" s="3"/>
      <c r="EXN10" s="3"/>
      <c r="EXO10" s="3"/>
      <c r="EXP10" s="3"/>
      <c r="EXQ10" s="3"/>
      <c r="EXR10" s="3"/>
      <c r="EXS10" s="3"/>
      <c r="EXT10" s="3"/>
      <c r="EXU10" s="3"/>
      <c r="EXV10" s="3"/>
      <c r="EXW10" s="3"/>
      <c r="EXX10" s="3"/>
      <c r="EXY10" s="3"/>
      <c r="EXZ10" s="3"/>
      <c r="EYA10" s="3"/>
      <c r="EYB10" s="3"/>
      <c r="EYC10" s="3"/>
      <c r="EYD10" s="3"/>
      <c r="EYE10" s="3"/>
      <c r="EYF10" s="3"/>
      <c r="EYG10" s="3"/>
      <c r="EYH10" s="3"/>
      <c r="EYI10" s="3"/>
      <c r="EYJ10" s="3"/>
      <c r="EYK10" s="3"/>
      <c r="EYL10" s="3"/>
      <c r="EYM10" s="3"/>
      <c r="EYN10" s="3"/>
      <c r="EYO10" s="3"/>
      <c r="EYP10" s="3"/>
      <c r="EYQ10" s="3"/>
      <c r="EYR10" s="3"/>
      <c r="EYS10" s="3"/>
      <c r="EYT10" s="3"/>
      <c r="EYU10" s="3"/>
      <c r="EYV10" s="3"/>
      <c r="EYW10" s="3"/>
      <c r="EYX10" s="3"/>
      <c r="EYY10" s="3"/>
      <c r="EYZ10" s="3"/>
      <c r="EZA10" s="3"/>
      <c r="EZB10" s="3"/>
      <c r="EZC10" s="3"/>
      <c r="EZD10" s="3"/>
      <c r="EZE10" s="3"/>
      <c r="EZF10" s="3"/>
      <c r="EZG10" s="3"/>
      <c r="EZH10" s="3"/>
      <c r="EZI10" s="3"/>
      <c r="EZJ10" s="3"/>
      <c r="EZK10" s="3"/>
      <c r="EZL10" s="3"/>
      <c r="EZM10" s="3"/>
      <c r="EZN10" s="3"/>
      <c r="EZO10" s="3"/>
      <c r="EZP10" s="3"/>
      <c r="EZQ10" s="3"/>
      <c r="EZR10" s="3"/>
      <c r="EZS10" s="3"/>
      <c r="EZT10" s="3"/>
      <c r="EZU10" s="3"/>
      <c r="EZV10" s="3"/>
      <c r="EZW10" s="3"/>
      <c r="EZX10" s="3"/>
      <c r="EZY10" s="3"/>
      <c r="EZZ10" s="3"/>
      <c r="FAA10" s="3"/>
      <c r="FAB10" s="3"/>
      <c r="FAC10" s="3"/>
      <c r="FAD10" s="3"/>
      <c r="FAE10" s="3"/>
      <c r="FAF10" s="3"/>
      <c r="FAG10" s="3"/>
      <c r="FAH10" s="3"/>
      <c r="FAI10" s="3"/>
      <c r="FAJ10" s="3"/>
      <c r="FAK10" s="3"/>
      <c r="FAL10" s="3"/>
      <c r="FAM10" s="3"/>
      <c r="FAN10" s="3"/>
      <c r="FAO10" s="3"/>
      <c r="FAP10" s="3"/>
      <c r="FAQ10" s="3"/>
      <c r="FAR10" s="3"/>
      <c r="FAS10" s="3"/>
      <c r="FAT10" s="3"/>
      <c r="FAU10" s="3"/>
      <c r="FAV10" s="3"/>
      <c r="FAW10" s="3"/>
      <c r="FAX10" s="3"/>
      <c r="FAY10" s="3"/>
      <c r="FAZ10" s="3"/>
      <c r="FBA10" s="3"/>
      <c r="FBB10" s="3"/>
      <c r="FBC10" s="3"/>
      <c r="FBD10" s="3"/>
      <c r="FBE10" s="3"/>
      <c r="FBF10" s="3"/>
      <c r="FBG10" s="3"/>
      <c r="FBH10" s="3"/>
      <c r="FBI10" s="3"/>
      <c r="FBJ10" s="3"/>
      <c r="FBK10" s="3"/>
      <c r="FBL10" s="3"/>
      <c r="FBM10" s="3"/>
      <c r="FBN10" s="3"/>
      <c r="FBO10" s="3"/>
      <c r="FBP10" s="3"/>
      <c r="FBQ10" s="3"/>
      <c r="FBR10" s="3"/>
      <c r="FBS10" s="3"/>
      <c r="FBT10" s="3"/>
      <c r="FBU10" s="3"/>
      <c r="FBV10" s="3"/>
      <c r="FBW10" s="3"/>
      <c r="FBX10" s="3"/>
      <c r="FBY10" s="3"/>
      <c r="FBZ10" s="3"/>
      <c r="FCA10" s="3"/>
      <c r="FCB10" s="3"/>
      <c r="FCC10" s="3"/>
      <c r="FCD10" s="3"/>
      <c r="FCE10" s="3"/>
      <c r="FCF10" s="3"/>
      <c r="FCG10" s="3"/>
      <c r="FCH10" s="3"/>
      <c r="FCI10" s="3"/>
      <c r="FCJ10" s="3"/>
      <c r="FCK10" s="3"/>
      <c r="FCL10" s="3"/>
      <c r="FCM10" s="3"/>
      <c r="FCN10" s="3"/>
      <c r="FCO10" s="3"/>
      <c r="FCP10" s="3"/>
      <c r="FCQ10" s="3"/>
      <c r="FCR10" s="3"/>
      <c r="FCS10" s="3"/>
      <c r="FCT10" s="3"/>
      <c r="FCU10" s="3"/>
      <c r="FCV10" s="3"/>
      <c r="FCW10" s="3"/>
      <c r="FCX10" s="3"/>
      <c r="FCY10" s="3"/>
      <c r="FCZ10" s="3"/>
      <c r="FDA10" s="3"/>
      <c r="FDB10" s="3"/>
      <c r="FDC10" s="3"/>
      <c r="FDD10" s="3"/>
      <c r="FDE10" s="3"/>
      <c r="FDF10" s="3"/>
      <c r="FDG10" s="3"/>
      <c r="FDH10" s="3"/>
      <c r="FDI10" s="3"/>
      <c r="FDJ10" s="3"/>
      <c r="FDK10" s="3"/>
      <c r="FDL10" s="3"/>
      <c r="FDM10" s="3"/>
      <c r="FDN10" s="3"/>
      <c r="FDO10" s="3"/>
      <c r="FDP10" s="3"/>
      <c r="FDQ10" s="3"/>
      <c r="FDR10" s="3"/>
      <c r="FDS10" s="3"/>
      <c r="FDT10" s="3"/>
      <c r="FDU10" s="3"/>
      <c r="FDV10" s="3"/>
      <c r="FDW10" s="3"/>
      <c r="FDX10" s="3"/>
      <c r="FDY10" s="3"/>
      <c r="FDZ10" s="3"/>
      <c r="FEA10" s="3"/>
      <c r="FEB10" s="3"/>
      <c r="FEC10" s="3"/>
      <c r="FED10" s="3"/>
      <c r="FEE10" s="3"/>
      <c r="FEF10" s="3"/>
      <c r="FEG10" s="3"/>
      <c r="FEH10" s="3"/>
      <c r="FEI10" s="3"/>
      <c r="FEJ10" s="3"/>
      <c r="FEK10" s="3"/>
      <c r="FEL10" s="3"/>
      <c r="FEM10" s="3"/>
      <c r="FEN10" s="3"/>
      <c r="FEO10" s="3"/>
      <c r="FEP10" s="3"/>
      <c r="FEQ10" s="3"/>
      <c r="FER10" s="3"/>
      <c r="FES10" s="3"/>
      <c r="FET10" s="3"/>
      <c r="FEU10" s="3"/>
      <c r="FEV10" s="3"/>
      <c r="FEW10" s="3"/>
      <c r="FEX10" s="3"/>
      <c r="FEY10" s="3"/>
      <c r="FEZ10" s="3"/>
      <c r="FFA10" s="3"/>
      <c r="FFB10" s="3"/>
      <c r="FFC10" s="3"/>
      <c r="FFD10" s="3"/>
      <c r="FFE10" s="3"/>
      <c r="FFF10" s="3"/>
      <c r="FFG10" s="3"/>
      <c r="FFH10" s="3"/>
      <c r="FFI10" s="3"/>
      <c r="FFJ10" s="3"/>
      <c r="FFK10" s="3"/>
      <c r="FFL10" s="3"/>
      <c r="FFM10" s="3"/>
      <c r="FFN10" s="3"/>
      <c r="FFO10" s="3"/>
      <c r="FFP10" s="3"/>
      <c r="FFQ10" s="3"/>
      <c r="FFR10" s="3"/>
      <c r="FFS10" s="3"/>
      <c r="FFT10" s="3"/>
      <c r="FFU10" s="3"/>
      <c r="FFV10" s="3"/>
      <c r="FFW10" s="3"/>
      <c r="FFX10" s="3"/>
      <c r="FFY10" s="3"/>
      <c r="FFZ10" s="3"/>
      <c r="FGA10" s="3"/>
      <c r="FGB10" s="3"/>
      <c r="FGC10" s="3"/>
      <c r="FGD10" s="3"/>
      <c r="FGE10" s="3"/>
      <c r="FGF10" s="3"/>
      <c r="FGG10" s="3"/>
      <c r="FGH10" s="3"/>
      <c r="FGI10" s="3"/>
      <c r="FGJ10" s="3"/>
      <c r="FGK10" s="3"/>
      <c r="FGL10" s="3"/>
      <c r="FGM10" s="3"/>
      <c r="FGN10" s="3"/>
      <c r="FGO10" s="3"/>
      <c r="FGP10" s="3"/>
      <c r="FGQ10" s="3"/>
      <c r="FGR10" s="3"/>
      <c r="FGS10" s="3"/>
      <c r="FGT10" s="3"/>
      <c r="FGU10" s="3"/>
      <c r="FGV10" s="3"/>
      <c r="FGW10" s="3"/>
      <c r="FGX10" s="3"/>
      <c r="FGY10" s="3"/>
      <c r="FGZ10" s="3"/>
      <c r="FHA10" s="3"/>
      <c r="FHB10" s="3"/>
      <c r="FHC10" s="3"/>
      <c r="FHD10" s="3"/>
      <c r="FHE10" s="3"/>
      <c r="FHF10" s="3"/>
      <c r="FHG10" s="3"/>
      <c r="FHH10" s="3"/>
      <c r="FHI10" s="3"/>
      <c r="FHJ10" s="3"/>
      <c r="FHK10" s="3"/>
      <c r="FHL10" s="3"/>
      <c r="FHM10" s="3"/>
      <c r="FHN10" s="3"/>
      <c r="FHO10" s="3"/>
      <c r="FHP10" s="3"/>
      <c r="FHQ10" s="3"/>
      <c r="FHR10" s="3"/>
      <c r="FHS10" s="3"/>
      <c r="FHT10" s="3"/>
      <c r="FHU10" s="3"/>
      <c r="FHV10" s="3"/>
      <c r="FHW10" s="3"/>
      <c r="FHX10" s="3"/>
      <c r="FHY10" s="3"/>
      <c r="FHZ10" s="3"/>
      <c r="FIA10" s="3"/>
      <c r="FIB10" s="3"/>
      <c r="FIC10" s="3"/>
      <c r="FID10" s="3"/>
      <c r="FIE10" s="3"/>
      <c r="FIF10" s="3"/>
      <c r="FIG10" s="3"/>
      <c r="FIH10" s="3"/>
      <c r="FII10" s="3"/>
      <c r="FIJ10" s="3"/>
      <c r="FIK10" s="3"/>
      <c r="FIL10" s="3"/>
      <c r="FIM10" s="3"/>
      <c r="FIN10" s="3"/>
      <c r="FIO10" s="3"/>
      <c r="FIP10" s="3"/>
      <c r="FIQ10" s="3"/>
      <c r="FIR10" s="3"/>
      <c r="FIS10" s="3"/>
      <c r="FIT10" s="3"/>
      <c r="FIU10" s="3"/>
      <c r="FIV10" s="3"/>
      <c r="FIW10" s="3"/>
      <c r="FIX10" s="3"/>
      <c r="FIY10" s="3"/>
      <c r="FIZ10" s="3"/>
      <c r="FJA10" s="3"/>
      <c r="FJB10" s="3"/>
      <c r="FJC10" s="3"/>
      <c r="FJD10" s="3"/>
      <c r="FJE10" s="3"/>
      <c r="FJF10" s="3"/>
      <c r="FJG10" s="3"/>
      <c r="FJH10" s="3"/>
      <c r="FJI10" s="3"/>
      <c r="FJJ10" s="3"/>
      <c r="FJK10" s="3"/>
      <c r="FJL10" s="3"/>
      <c r="FJM10" s="3"/>
      <c r="FJN10" s="3"/>
      <c r="FJO10" s="3"/>
      <c r="FJP10" s="3"/>
      <c r="FJQ10" s="3"/>
      <c r="FJR10" s="3"/>
      <c r="FJS10" s="3"/>
      <c r="FJT10" s="3"/>
      <c r="FJU10" s="3"/>
      <c r="FJV10" s="3"/>
      <c r="FJW10" s="3"/>
      <c r="FJX10" s="3"/>
      <c r="FJY10" s="3"/>
      <c r="FJZ10" s="3"/>
      <c r="FKA10" s="3"/>
      <c r="FKB10" s="3"/>
      <c r="FKC10" s="3"/>
      <c r="FKD10" s="3"/>
      <c r="FKE10" s="3"/>
      <c r="FKF10" s="3"/>
      <c r="FKG10" s="3"/>
      <c r="FKH10" s="3"/>
      <c r="FKI10" s="3"/>
      <c r="FKJ10" s="3"/>
      <c r="FKK10" s="3"/>
      <c r="FKL10" s="3"/>
      <c r="FKM10" s="3"/>
      <c r="FKN10" s="3"/>
      <c r="FKO10" s="3"/>
      <c r="FKP10" s="3"/>
      <c r="FKQ10" s="3"/>
      <c r="FKR10" s="3"/>
      <c r="FKS10" s="3"/>
      <c r="FKT10" s="3"/>
      <c r="FKU10" s="3"/>
      <c r="FKV10" s="3"/>
      <c r="FKW10" s="3"/>
      <c r="FKX10" s="3"/>
      <c r="FKY10" s="3"/>
      <c r="FKZ10" s="3"/>
      <c r="FLA10" s="3"/>
      <c r="FLB10" s="3"/>
      <c r="FLC10" s="3"/>
      <c r="FLD10" s="3"/>
      <c r="FLE10" s="3"/>
      <c r="FLF10" s="3"/>
      <c r="FLG10" s="3"/>
      <c r="FLH10" s="3"/>
      <c r="FLI10" s="3"/>
      <c r="FLJ10" s="3"/>
      <c r="FLK10" s="3"/>
      <c r="FLL10" s="3"/>
      <c r="FLM10" s="3"/>
      <c r="FLN10" s="3"/>
      <c r="FLO10" s="3"/>
      <c r="FLP10" s="3"/>
      <c r="FLQ10" s="3"/>
      <c r="FLR10" s="3"/>
      <c r="FLS10" s="3"/>
      <c r="FLT10" s="3"/>
      <c r="FLU10" s="3"/>
      <c r="FLV10" s="3"/>
      <c r="FLW10" s="3"/>
      <c r="FLX10" s="3"/>
      <c r="FLY10" s="3"/>
      <c r="FLZ10" s="3"/>
      <c r="FMA10" s="3"/>
      <c r="FMB10" s="3"/>
      <c r="FMC10" s="3"/>
      <c r="FMD10" s="3"/>
      <c r="FME10" s="3"/>
      <c r="FMF10" s="3"/>
      <c r="FMG10" s="3"/>
      <c r="FMH10" s="3"/>
      <c r="FMI10" s="3"/>
      <c r="FMJ10" s="3"/>
      <c r="FMK10" s="3"/>
      <c r="FML10" s="3"/>
      <c r="FMM10" s="3"/>
      <c r="FMN10" s="3"/>
      <c r="FMO10" s="3"/>
      <c r="FMP10" s="3"/>
      <c r="FMQ10" s="3"/>
      <c r="FMR10" s="3"/>
      <c r="FMS10" s="3"/>
      <c r="FMT10" s="3"/>
      <c r="FMU10" s="3"/>
      <c r="FMV10" s="3"/>
      <c r="FMW10" s="3"/>
      <c r="FMX10" s="3"/>
      <c r="FMY10" s="3"/>
      <c r="FMZ10" s="3"/>
      <c r="FNA10" s="3"/>
      <c r="FNB10" s="3"/>
      <c r="FNC10" s="3"/>
      <c r="FND10" s="3"/>
      <c r="FNE10" s="3"/>
      <c r="FNF10" s="3"/>
      <c r="FNG10" s="3"/>
      <c r="FNH10" s="3"/>
      <c r="FNI10" s="3"/>
      <c r="FNJ10" s="3"/>
      <c r="FNK10" s="3"/>
      <c r="FNL10" s="3"/>
      <c r="FNM10" s="3"/>
      <c r="FNN10" s="3"/>
      <c r="FNO10" s="3"/>
      <c r="FNP10" s="3"/>
      <c r="FNQ10" s="3"/>
      <c r="FNR10" s="3"/>
      <c r="FNS10" s="3"/>
      <c r="FNT10" s="3"/>
      <c r="FNU10" s="3"/>
      <c r="FNV10" s="3"/>
      <c r="FNW10" s="3"/>
      <c r="FNX10" s="3"/>
      <c r="FNY10" s="3"/>
      <c r="FNZ10" s="3"/>
      <c r="FOA10" s="3"/>
      <c r="FOB10" s="3"/>
      <c r="FOC10" s="3"/>
      <c r="FOD10" s="3"/>
      <c r="FOE10" s="3"/>
      <c r="FOF10" s="3"/>
      <c r="FOG10" s="3"/>
      <c r="FOH10" s="3"/>
      <c r="FOI10" s="3"/>
      <c r="FOJ10" s="3"/>
      <c r="FOK10" s="3"/>
      <c r="FOL10" s="3"/>
      <c r="FOM10" s="3"/>
      <c r="FON10" s="3"/>
      <c r="FOO10" s="3"/>
      <c r="FOP10" s="3"/>
      <c r="FOQ10" s="3"/>
      <c r="FOR10" s="3"/>
      <c r="FOS10" s="3"/>
      <c r="FOT10" s="3"/>
      <c r="FOU10" s="3"/>
      <c r="FOV10" s="3"/>
      <c r="FOW10" s="3"/>
      <c r="FOX10" s="3"/>
      <c r="FOY10" s="3"/>
      <c r="FOZ10" s="3"/>
      <c r="FPA10" s="3"/>
      <c r="FPB10" s="3"/>
      <c r="FPC10" s="3"/>
      <c r="FPD10" s="3"/>
      <c r="FPE10" s="3"/>
      <c r="FPF10" s="3"/>
      <c r="FPG10" s="3"/>
      <c r="FPH10" s="3"/>
      <c r="FPI10" s="3"/>
      <c r="FPJ10" s="3"/>
      <c r="FPK10" s="3"/>
      <c r="FPL10" s="3"/>
      <c r="FPM10" s="3"/>
      <c r="FPN10" s="3"/>
      <c r="FPO10" s="3"/>
      <c r="FPP10" s="3"/>
      <c r="FPQ10" s="3"/>
      <c r="FPR10" s="3"/>
      <c r="FPS10" s="3"/>
      <c r="FPT10" s="3"/>
      <c r="FPU10" s="3"/>
      <c r="FPV10" s="3"/>
      <c r="FPW10" s="3"/>
      <c r="FPX10" s="3"/>
      <c r="FPY10" s="3"/>
      <c r="FPZ10" s="3"/>
      <c r="FQA10" s="3"/>
      <c r="FQB10" s="3"/>
      <c r="FQC10" s="3"/>
      <c r="FQD10" s="3"/>
      <c r="FQE10" s="3"/>
      <c r="FQF10" s="3"/>
      <c r="FQG10" s="3"/>
      <c r="FQH10" s="3"/>
      <c r="FQI10" s="3"/>
      <c r="FQJ10" s="3"/>
      <c r="FQK10" s="3"/>
      <c r="FQL10" s="3"/>
      <c r="FQM10" s="3"/>
      <c r="FQN10" s="3"/>
      <c r="FQO10" s="3"/>
      <c r="FQP10" s="3"/>
      <c r="FQQ10" s="3"/>
      <c r="FQR10" s="3"/>
      <c r="FQS10" s="3"/>
      <c r="FQT10" s="3"/>
      <c r="FQU10" s="3"/>
      <c r="FQV10" s="3"/>
      <c r="FQW10" s="3"/>
      <c r="FQX10" s="3"/>
      <c r="FQY10" s="3"/>
      <c r="FQZ10" s="3"/>
      <c r="FRA10" s="3"/>
      <c r="FRB10" s="3"/>
      <c r="FRC10" s="3"/>
      <c r="FRD10" s="3"/>
      <c r="FRE10" s="3"/>
      <c r="FRF10" s="3"/>
      <c r="FRG10" s="3"/>
      <c r="FRH10" s="3"/>
      <c r="FRI10" s="3"/>
      <c r="FRJ10" s="3"/>
      <c r="FRK10" s="3"/>
      <c r="FRL10" s="3"/>
      <c r="FRM10" s="3"/>
      <c r="FRN10" s="3"/>
      <c r="FRO10" s="3"/>
      <c r="FRP10" s="3"/>
      <c r="FRQ10" s="3"/>
      <c r="FRR10" s="3"/>
      <c r="FRS10" s="3"/>
      <c r="FRT10" s="3"/>
      <c r="FRU10" s="3"/>
      <c r="FRV10" s="3"/>
      <c r="FRW10" s="3"/>
      <c r="FRX10" s="3"/>
      <c r="FRY10" s="3"/>
      <c r="FRZ10" s="3"/>
      <c r="FSA10" s="3"/>
      <c r="FSB10" s="3"/>
      <c r="FSC10" s="3"/>
      <c r="FSD10" s="3"/>
      <c r="FSE10" s="3"/>
      <c r="FSF10" s="3"/>
      <c r="FSG10" s="3"/>
      <c r="FSH10" s="3"/>
      <c r="FSI10" s="3"/>
      <c r="FSJ10" s="3"/>
      <c r="FSK10" s="3"/>
      <c r="FSL10" s="3"/>
      <c r="FSM10" s="3"/>
      <c r="FSN10" s="3"/>
      <c r="FSO10" s="3"/>
      <c r="FSP10" s="3"/>
      <c r="FSQ10" s="3"/>
      <c r="FSR10" s="3"/>
      <c r="FSS10" s="3"/>
      <c r="FST10" s="3"/>
      <c r="FSU10" s="3"/>
      <c r="FSV10" s="3"/>
      <c r="FSW10" s="3"/>
      <c r="FSX10" s="3"/>
      <c r="FSY10" s="3"/>
      <c r="FSZ10" s="3"/>
      <c r="FTA10" s="3"/>
      <c r="FTB10" s="3"/>
      <c r="FTC10" s="3"/>
      <c r="FTD10" s="3"/>
      <c r="FTE10" s="3"/>
      <c r="FTF10" s="3"/>
      <c r="FTG10" s="3"/>
      <c r="FTH10" s="3"/>
      <c r="FTI10" s="3"/>
      <c r="FTJ10" s="3"/>
      <c r="FTK10" s="3"/>
      <c r="FTL10" s="3"/>
      <c r="FTM10" s="3"/>
      <c r="FTN10" s="3"/>
      <c r="FTO10" s="3"/>
      <c r="FTP10" s="3"/>
      <c r="FTQ10" s="3"/>
      <c r="FTR10" s="3"/>
      <c r="FTS10" s="3"/>
      <c r="FTT10" s="3"/>
      <c r="FTU10" s="3"/>
      <c r="FTV10" s="3"/>
      <c r="FTW10" s="3"/>
      <c r="FTX10" s="3"/>
      <c r="FTY10" s="3"/>
      <c r="FTZ10" s="3"/>
      <c r="FUA10" s="3"/>
      <c r="FUB10" s="3"/>
      <c r="FUC10" s="3"/>
      <c r="FUD10" s="3"/>
      <c r="FUE10" s="3"/>
      <c r="FUF10" s="3"/>
      <c r="FUG10" s="3"/>
      <c r="FUH10" s="3"/>
      <c r="FUI10" s="3"/>
      <c r="FUJ10" s="3"/>
      <c r="FUK10" s="3"/>
      <c r="FUL10" s="3"/>
      <c r="FUM10" s="3"/>
      <c r="FUN10" s="3"/>
      <c r="FUO10" s="3"/>
      <c r="FUP10" s="3"/>
      <c r="FUQ10" s="3"/>
      <c r="FUR10" s="3"/>
      <c r="FUS10" s="3"/>
      <c r="FUT10" s="3"/>
      <c r="FUU10" s="3"/>
      <c r="FUV10" s="3"/>
      <c r="FUW10" s="3"/>
      <c r="FUX10" s="3"/>
      <c r="FUY10" s="3"/>
      <c r="FUZ10" s="3"/>
      <c r="FVA10" s="3"/>
      <c r="FVB10" s="3"/>
      <c r="FVC10" s="3"/>
      <c r="FVD10" s="3"/>
      <c r="FVE10" s="3"/>
      <c r="FVF10" s="3"/>
      <c r="FVG10" s="3"/>
      <c r="FVH10" s="3"/>
      <c r="FVI10" s="3"/>
      <c r="FVJ10" s="3"/>
      <c r="FVK10" s="3"/>
      <c r="FVL10" s="3"/>
      <c r="FVM10" s="3"/>
      <c r="FVN10" s="3"/>
      <c r="FVO10" s="3"/>
      <c r="FVP10" s="3"/>
      <c r="FVQ10" s="3"/>
      <c r="FVR10" s="3"/>
      <c r="FVS10" s="3"/>
      <c r="FVT10" s="3"/>
      <c r="FVU10" s="3"/>
      <c r="FVV10" s="3"/>
      <c r="FVW10" s="3"/>
      <c r="FVX10" s="3"/>
      <c r="FVY10" s="3"/>
      <c r="FVZ10" s="3"/>
      <c r="FWA10" s="3"/>
      <c r="FWB10" s="3"/>
      <c r="FWC10" s="3"/>
      <c r="FWD10" s="3"/>
      <c r="FWE10" s="3"/>
      <c r="FWF10" s="3"/>
      <c r="FWG10" s="3"/>
      <c r="FWH10" s="3"/>
      <c r="FWI10" s="3"/>
      <c r="FWJ10" s="3"/>
      <c r="FWK10" s="3"/>
      <c r="FWL10" s="3"/>
      <c r="FWM10" s="3"/>
      <c r="FWN10" s="3"/>
      <c r="FWO10" s="3"/>
      <c r="FWP10" s="3"/>
      <c r="FWQ10" s="3"/>
      <c r="FWR10" s="3"/>
      <c r="FWS10" s="3"/>
      <c r="FWT10" s="3"/>
      <c r="FWU10" s="3"/>
      <c r="FWV10" s="3"/>
      <c r="FWW10" s="3"/>
      <c r="FWX10" s="3"/>
      <c r="FWY10" s="3"/>
      <c r="FWZ10" s="3"/>
      <c r="FXA10" s="3"/>
      <c r="FXB10" s="3"/>
      <c r="FXC10" s="3"/>
      <c r="FXD10" s="3"/>
      <c r="FXE10" s="3"/>
      <c r="FXF10" s="3"/>
      <c r="FXG10" s="3"/>
      <c r="FXH10" s="3"/>
      <c r="FXI10" s="3"/>
      <c r="FXJ10" s="3"/>
      <c r="FXK10" s="3"/>
      <c r="FXL10" s="3"/>
      <c r="FXM10" s="3"/>
      <c r="FXN10" s="3"/>
      <c r="FXO10" s="3"/>
      <c r="FXP10" s="3"/>
      <c r="FXQ10" s="3"/>
      <c r="FXR10" s="3"/>
      <c r="FXS10" s="3"/>
      <c r="FXT10" s="3"/>
      <c r="FXU10" s="3"/>
      <c r="FXV10" s="3"/>
      <c r="FXW10" s="3"/>
      <c r="FXX10" s="3"/>
      <c r="FXY10" s="3"/>
      <c r="FXZ10" s="3"/>
      <c r="FYA10" s="3"/>
      <c r="FYB10" s="3"/>
      <c r="FYC10" s="3"/>
      <c r="FYD10" s="3"/>
      <c r="FYE10" s="3"/>
      <c r="FYF10" s="3"/>
      <c r="FYG10" s="3"/>
      <c r="FYH10" s="3"/>
      <c r="FYI10" s="3"/>
      <c r="FYJ10" s="3"/>
      <c r="FYK10" s="3"/>
      <c r="FYL10" s="3"/>
      <c r="FYM10" s="3"/>
      <c r="FYN10" s="3"/>
      <c r="FYO10" s="3"/>
      <c r="FYP10" s="3"/>
      <c r="FYQ10" s="3"/>
      <c r="FYR10" s="3"/>
      <c r="FYS10" s="3"/>
      <c r="FYT10" s="3"/>
      <c r="FYU10" s="3"/>
      <c r="FYV10" s="3"/>
      <c r="FYW10" s="3"/>
      <c r="FYX10" s="3"/>
      <c r="FYY10" s="3"/>
      <c r="FYZ10" s="3"/>
      <c r="FZA10" s="3"/>
      <c r="FZB10" s="3"/>
      <c r="FZC10" s="3"/>
      <c r="FZD10" s="3"/>
      <c r="FZE10" s="3"/>
      <c r="FZF10" s="3"/>
      <c r="FZG10" s="3"/>
      <c r="FZH10" s="3"/>
      <c r="FZI10" s="3"/>
      <c r="FZJ10" s="3"/>
      <c r="FZK10" s="3"/>
      <c r="FZL10" s="3"/>
      <c r="FZM10" s="3"/>
      <c r="FZN10" s="3"/>
      <c r="FZO10" s="3"/>
      <c r="FZP10" s="3"/>
      <c r="FZQ10" s="3"/>
      <c r="FZR10" s="3"/>
      <c r="FZS10" s="3"/>
      <c r="FZT10" s="3"/>
      <c r="FZU10" s="3"/>
      <c r="FZV10" s="3"/>
      <c r="FZW10" s="3"/>
      <c r="FZX10" s="3"/>
      <c r="FZY10" s="3"/>
      <c r="FZZ10" s="3"/>
      <c r="GAA10" s="3"/>
      <c r="GAB10" s="3"/>
      <c r="GAC10" s="3"/>
      <c r="GAD10" s="3"/>
      <c r="GAE10" s="3"/>
      <c r="GAF10" s="3"/>
      <c r="GAG10" s="3"/>
      <c r="GAH10" s="3"/>
      <c r="GAI10" s="3"/>
      <c r="GAJ10" s="3"/>
      <c r="GAK10" s="3"/>
      <c r="GAL10" s="3"/>
      <c r="GAM10" s="3"/>
      <c r="GAN10" s="3"/>
      <c r="GAO10" s="3"/>
      <c r="GAP10" s="3"/>
      <c r="GAQ10" s="3"/>
      <c r="GAR10" s="3"/>
      <c r="GAS10" s="3"/>
      <c r="GAT10" s="3"/>
      <c r="GAU10" s="3"/>
      <c r="GAV10" s="3"/>
      <c r="GAW10" s="3"/>
      <c r="GAX10" s="3"/>
      <c r="GAY10" s="3"/>
      <c r="GAZ10" s="3"/>
      <c r="GBA10" s="3"/>
      <c r="GBB10" s="3"/>
      <c r="GBC10" s="3"/>
      <c r="GBD10" s="3"/>
      <c r="GBE10" s="3"/>
      <c r="GBF10" s="3"/>
      <c r="GBG10" s="3"/>
      <c r="GBH10" s="3"/>
      <c r="GBI10" s="3"/>
      <c r="GBJ10" s="3"/>
      <c r="GBK10" s="3"/>
      <c r="GBL10" s="3"/>
      <c r="GBM10" s="3"/>
      <c r="GBN10" s="3"/>
      <c r="GBO10" s="3"/>
      <c r="GBP10" s="3"/>
      <c r="GBQ10" s="3"/>
      <c r="GBR10" s="3"/>
      <c r="GBS10" s="3"/>
      <c r="GBT10" s="3"/>
      <c r="GBU10" s="3"/>
      <c r="GBV10" s="3"/>
      <c r="GBW10" s="3"/>
      <c r="GBX10" s="3"/>
      <c r="GBY10" s="3"/>
      <c r="GBZ10" s="3"/>
      <c r="GCA10" s="3"/>
      <c r="GCB10" s="3"/>
      <c r="GCC10" s="3"/>
      <c r="GCD10" s="3"/>
      <c r="GCE10" s="3"/>
      <c r="GCF10" s="3"/>
      <c r="GCG10" s="3"/>
      <c r="GCH10" s="3"/>
      <c r="GCI10" s="3"/>
      <c r="GCJ10" s="3"/>
      <c r="GCK10" s="3"/>
      <c r="GCL10" s="3"/>
      <c r="GCM10" s="3"/>
      <c r="GCN10" s="3"/>
      <c r="GCO10" s="3"/>
      <c r="GCP10" s="3"/>
      <c r="GCQ10" s="3"/>
      <c r="GCR10" s="3"/>
      <c r="GCS10" s="3"/>
      <c r="GCT10" s="3"/>
      <c r="GCU10" s="3"/>
      <c r="GCV10" s="3"/>
      <c r="GCW10" s="3"/>
      <c r="GCX10" s="3"/>
      <c r="GCY10" s="3"/>
      <c r="GCZ10" s="3"/>
      <c r="GDA10" s="3"/>
      <c r="GDB10" s="3"/>
      <c r="GDC10" s="3"/>
      <c r="GDD10" s="3"/>
      <c r="GDE10" s="3"/>
      <c r="GDF10" s="3"/>
      <c r="GDG10" s="3"/>
      <c r="GDH10" s="3"/>
      <c r="GDI10" s="3"/>
      <c r="GDJ10" s="3"/>
      <c r="GDK10" s="3"/>
      <c r="GDL10" s="3"/>
      <c r="GDM10" s="3"/>
      <c r="GDN10" s="3"/>
      <c r="GDO10" s="3"/>
      <c r="GDP10" s="3"/>
      <c r="GDQ10" s="3"/>
      <c r="GDR10" s="3"/>
      <c r="GDS10" s="3"/>
      <c r="GDT10" s="3"/>
      <c r="GDU10" s="3"/>
      <c r="GDV10" s="3"/>
      <c r="GDW10" s="3"/>
      <c r="GDX10" s="3"/>
      <c r="GDY10" s="3"/>
      <c r="GDZ10" s="3"/>
      <c r="GEA10" s="3"/>
      <c r="GEB10" s="3"/>
      <c r="GEC10" s="3"/>
      <c r="GED10" s="3"/>
      <c r="GEE10" s="3"/>
      <c r="GEF10" s="3"/>
      <c r="GEG10" s="3"/>
      <c r="GEH10" s="3"/>
      <c r="GEI10" s="3"/>
      <c r="GEJ10" s="3"/>
      <c r="GEK10" s="3"/>
      <c r="GEL10" s="3"/>
      <c r="GEM10" s="3"/>
      <c r="GEN10" s="3"/>
      <c r="GEO10" s="3"/>
      <c r="GEP10" s="3"/>
      <c r="GEQ10" s="3"/>
      <c r="GER10" s="3"/>
      <c r="GES10" s="3"/>
      <c r="GET10" s="3"/>
      <c r="GEU10" s="3"/>
      <c r="GEV10" s="3"/>
      <c r="GEW10" s="3"/>
      <c r="GEX10" s="3"/>
      <c r="GEY10" s="3"/>
      <c r="GEZ10" s="3"/>
      <c r="GFA10" s="3"/>
      <c r="GFB10" s="3"/>
      <c r="GFC10" s="3"/>
      <c r="GFD10" s="3"/>
      <c r="GFE10" s="3"/>
      <c r="GFF10" s="3"/>
      <c r="GFG10" s="3"/>
      <c r="GFH10" s="3"/>
      <c r="GFI10" s="3"/>
      <c r="GFJ10" s="3"/>
      <c r="GFK10" s="3"/>
      <c r="GFL10" s="3"/>
      <c r="GFM10" s="3"/>
      <c r="GFN10" s="3"/>
      <c r="GFO10" s="3"/>
      <c r="GFP10" s="3"/>
      <c r="GFQ10" s="3"/>
      <c r="GFR10" s="3"/>
      <c r="GFS10" s="3"/>
      <c r="GFT10" s="3"/>
      <c r="GFU10" s="3"/>
      <c r="GFV10" s="3"/>
      <c r="GFW10" s="3"/>
      <c r="GFX10" s="3"/>
      <c r="GFY10" s="3"/>
      <c r="GFZ10" s="3"/>
      <c r="GGA10" s="3"/>
      <c r="GGB10" s="3"/>
      <c r="GGC10" s="3"/>
      <c r="GGD10" s="3"/>
      <c r="GGE10" s="3"/>
      <c r="GGF10" s="3"/>
      <c r="GGG10" s="3"/>
      <c r="GGH10" s="3"/>
      <c r="GGI10" s="3"/>
      <c r="GGJ10" s="3"/>
      <c r="GGK10" s="3"/>
      <c r="GGL10" s="3"/>
      <c r="GGM10" s="3"/>
      <c r="GGN10" s="3"/>
      <c r="GGO10" s="3"/>
      <c r="GGP10" s="3"/>
      <c r="GGQ10" s="3"/>
      <c r="GGR10" s="3"/>
      <c r="GGS10" s="3"/>
      <c r="GGT10" s="3"/>
      <c r="GGU10" s="3"/>
      <c r="GGV10" s="3"/>
      <c r="GGW10" s="3"/>
      <c r="GGX10" s="3"/>
      <c r="GGY10" s="3"/>
      <c r="GGZ10" s="3"/>
      <c r="GHA10" s="3"/>
      <c r="GHB10" s="3"/>
      <c r="GHC10" s="3"/>
      <c r="GHD10" s="3"/>
      <c r="GHE10" s="3"/>
      <c r="GHF10" s="3"/>
      <c r="GHG10" s="3"/>
      <c r="GHH10" s="3"/>
      <c r="GHI10" s="3"/>
      <c r="GHJ10" s="3"/>
      <c r="GHK10" s="3"/>
      <c r="GHL10" s="3"/>
      <c r="GHM10" s="3"/>
      <c r="GHN10" s="3"/>
      <c r="GHO10" s="3"/>
      <c r="GHP10" s="3"/>
      <c r="GHQ10" s="3"/>
      <c r="GHR10" s="3"/>
      <c r="GHS10" s="3"/>
      <c r="GHT10" s="3"/>
      <c r="GHU10" s="3"/>
      <c r="GHV10" s="3"/>
      <c r="GHW10" s="3"/>
      <c r="GHX10" s="3"/>
      <c r="GHY10" s="3"/>
      <c r="GHZ10" s="3"/>
      <c r="GIA10" s="3"/>
      <c r="GIB10" s="3"/>
      <c r="GIC10" s="3"/>
      <c r="GID10" s="3"/>
      <c r="GIE10" s="3"/>
      <c r="GIF10" s="3"/>
      <c r="GIG10" s="3"/>
      <c r="GIH10" s="3"/>
      <c r="GII10" s="3"/>
      <c r="GIJ10" s="3"/>
      <c r="GIK10" s="3"/>
      <c r="GIL10" s="3"/>
      <c r="GIM10" s="3"/>
      <c r="GIN10" s="3"/>
      <c r="GIO10" s="3"/>
      <c r="GIP10" s="3"/>
      <c r="GIQ10" s="3"/>
      <c r="GIR10" s="3"/>
      <c r="GIS10" s="3"/>
      <c r="GIT10" s="3"/>
      <c r="GIU10" s="3"/>
      <c r="GIV10" s="3"/>
      <c r="GIW10" s="3"/>
      <c r="GIX10" s="3"/>
      <c r="GIY10" s="3"/>
      <c r="GIZ10" s="3"/>
      <c r="GJA10" s="3"/>
      <c r="GJB10" s="3"/>
      <c r="GJC10" s="3"/>
      <c r="GJD10" s="3"/>
      <c r="GJE10" s="3"/>
      <c r="GJF10" s="3"/>
      <c r="GJG10" s="3"/>
      <c r="GJH10" s="3"/>
      <c r="GJI10" s="3"/>
      <c r="GJJ10" s="3"/>
      <c r="GJK10" s="3"/>
      <c r="GJL10" s="3"/>
      <c r="GJM10" s="3"/>
      <c r="GJN10" s="3"/>
      <c r="GJO10" s="3"/>
      <c r="GJP10" s="3"/>
      <c r="GJQ10" s="3"/>
      <c r="GJR10" s="3"/>
      <c r="GJS10" s="3"/>
      <c r="GJT10" s="3"/>
      <c r="GJU10" s="3"/>
      <c r="GJV10" s="3"/>
      <c r="GJW10" s="3"/>
      <c r="GJX10" s="3"/>
      <c r="GJY10" s="3"/>
      <c r="GJZ10" s="3"/>
      <c r="GKA10" s="3"/>
      <c r="GKB10" s="3"/>
      <c r="GKC10" s="3"/>
      <c r="GKD10" s="3"/>
      <c r="GKE10" s="3"/>
      <c r="GKF10" s="3"/>
      <c r="GKG10" s="3"/>
      <c r="GKH10" s="3"/>
      <c r="GKI10" s="3"/>
      <c r="GKJ10" s="3"/>
      <c r="GKK10" s="3"/>
      <c r="GKL10" s="3"/>
      <c r="GKM10" s="3"/>
      <c r="GKN10" s="3"/>
      <c r="GKO10" s="3"/>
      <c r="GKP10" s="3"/>
      <c r="GKQ10" s="3"/>
      <c r="GKR10" s="3"/>
      <c r="GKS10" s="3"/>
      <c r="GKT10" s="3"/>
      <c r="GKU10" s="3"/>
      <c r="GKV10" s="3"/>
      <c r="GKW10" s="3"/>
      <c r="GKX10" s="3"/>
      <c r="GKY10" s="3"/>
      <c r="GKZ10" s="3"/>
      <c r="GLA10" s="3"/>
      <c r="GLB10" s="3"/>
      <c r="GLC10" s="3"/>
      <c r="GLD10" s="3"/>
      <c r="GLE10" s="3"/>
      <c r="GLF10" s="3"/>
      <c r="GLG10" s="3"/>
      <c r="GLH10" s="3"/>
      <c r="GLI10" s="3"/>
      <c r="GLJ10" s="3"/>
      <c r="GLK10" s="3"/>
      <c r="GLL10" s="3"/>
      <c r="GLM10" s="3"/>
      <c r="GLN10" s="3"/>
      <c r="GLO10" s="3"/>
      <c r="GLP10" s="3"/>
      <c r="GLQ10" s="3"/>
      <c r="GLR10" s="3"/>
      <c r="GLS10" s="3"/>
      <c r="GLT10" s="3"/>
      <c r="GLU10" s="3"/>
      <c r="GLV10" s="3"/>
      <c r="GLW10" s="3"/>
      <c r="GLX10" s="3"/>
      <c r="GLY10" s="3"/>
      <c r="GLZ10" s="3"/>
      <c r="GMA10" s="3"/>
      <c r="GMB10" s="3"/>
      <c r="GMC10" s="3"/>
      <c r="GMD10" s="3"/>
      <c r="GME10" s="3"/>
      <c r="GMF10" s="3"/>
      <c r="GMG10" s="3"/>
      <c r="GMH10" s="3"/>
      <c r="GMI10" s="3"/>
      <c r="GMJ10" s="3"/>
      <c r="GMK10" s="3"/>
      <c r="GML10" s="3"/>
      <c r="GMM10" s="3"/>
      <c r="GMN10" s="3"/>
      <c r="GMO10" s="3"/>
      <c r="GMP10" s="3"/>
      <c r="GMQ10" s="3"/>
      <c r="GMR10" s="3"/>
      <c r="GMS10" s="3"/>
      <c r="GMT10" s="3"/>
      <c r="GMU10" s="3"/>
      <c r="GMV10" s="3"/>
      <c r="GMW10" s="3"/>
      <c r="GMX10" s="3"/>
      <c r="GMY10" s="3"/>
      <c r="GMZ10" s="3"/>
      <c r="GNA10" s="3"/>
      <c r="GNB10" s="3"/>
      <c r="GNC10" s="3"/>
      <c r="GND10" s="3"/>
      <c r="GNE10" s="3"/>
      <c r="GNF10" s="3"/>
      <c r="GNG10" s="3"/>
      <c r="GNH10" s="3"/>
      <c r="GNI10" s="3"/>
      <c r="GNJ10" s="3"/>
      <c r="GNK10" s="3"/>
      <c r="GNL10" s="3"/>
      <c r="GNM10" s="3"/>
      <c r="GNN10" s="3"/>
      <c r="GNO10" s="3"/>
      <c r="GNP10" s="3"/>
      <c r="GNQ10" s="3"/>
      <c r="GNR10" s="3"/>
      <c r="GNS10" s="3"/>
      <c r="GNT10" s="3"/>
      <c r="GNU10" s="3"/>
      <c r="GNV10" s="3"/>
      <c r="GNW10" s="3"/>
      <c r="GNX10" s="3"/>
      <c r="GNY10" s="3"/>
      <c r="GNZ10" s="3"/>
      <c r="GOA10" s="3"/>
      <c r="GOB10" s="3"/>
      <c r="GOC10" s="3"/>
      <c r="GOD10" s="3"/>
      <c r="GOE10" s="3"/>
      <c r="GOF10" s="3"/>
      <c r="GOG10" s="3"/>
      <c r="GOH10" s="3"/>
      <c r="GOI10" s="3"/>
      <c r="GOJ10" s="3"/>
      <c r="GOK10" s="3"/>
      <c r="GOL10" s="3"/>
      <c r="GOM10" s="3"/>
      <c r="GON10" s="3"/>
      <c r="GOO10" s="3"/>
      <c r="GOP10" s="3"/>
      <c r="GOQ10" s="3"/>
      <c r="GOR10" s="3"/>
      <c r="GOS10" s="3"/>
      <c r="GOT10" s="3"/>
      <c r="GOU10" s="3"/>
      <c r="GOV10" s="3"/>
      <c r="GOW10" s="3"/>
      <c r="GOX10" s="3"/>
      <c r="GOY10" s="3"/>
      <c r="GOZ10" s="3"/>
      <c r="GPA10" s="3"/>
      <c r="GPB10" s="3"/>
      <c r="GPC10" s="3"/>
      <c r="GPD10" s="3"/>
      <c r="GPE10" s="3"/>
      <c r="GPF10" s="3"/>
      <c r="GPG10" s="3"/>
      <c r="GPH10" s="3"/>
      <c r="GPI10" s="3"/>
      <c r="GPJ10" s="3"/>
      <c r="GPK10" s="3"/>
      <c r="GPL10" s="3"/>
      <c r="GPM10" s="3"/>
      <c r="GPN10" s="3"/>
      <c r="GPO10" s="3"/>
      <c r="GPP10" s="3"/>
      <c r="GPQ10" s="3"/>
      <c r="GPR10" s="3"/>
      <c r="GPS10" s="3"/>
      <c r="GPT10" s="3"/>
      <c r="GPU10" s="3"/>
      <c r="GPV10" s="3"/>
      <c r="GPW10" s="3"/>
      <c r="GPX10" s="3"/>
      <c r="GPY10" s="3"/>
      <c r="GPZ10" s="3"/>
      <c r="GQA10" s="3"/>
      <c r="GQB10" s="3"/>
      <c r="GQC10" s="3"/>
      <c r="GQD10" s="3"/>
      <c r="GQE10" s="3"/>
      <c r="GQF10" s="3"/>
      <c r="GQG10" s="3"/>
      <c r="GQH10" s="3"/>
      <c r="GQI10" s="3"/>
      <c r="GQJ10" s="3"/>
      <c r="GQK10" s="3"/>
      <c r="GQL10" s="3"/>
      <c r="GQM10" s="3"/>
      <c r="GQN10" s="3"/>
      <c r="GQO10" s="3"/>
      <c r="GQP10" s="3"/>
      <c r="GQQ10" s="3"/>
      <c r="GQR10" s="3"/>
      <c r="GQS10" s="3"/>
      <c r="GQT10" s="3"/>
      <c r="GQU10" s="3"/>
      <c r="GQV10" s="3"/>
      <c r="GQW10" s="3"/>
      <c r="GQX10" s="3"/>
      <c r="GQY10" s="3"/>
      <c r="GQZ10" s="3"/>
      <c r="GRA10" s="3"/>
      <c r="GRB10" s="3"/>
      <c r="GRC10" s="3"/>
      <c r="GRD10" s="3"/>
      <c r="GRE10" s="3"/>
      <c r="GRF10" s="3"/>
      <c r="GRG10" s="3"/>
      <c r="GRH10" s="3"/>
      <c r="GRI10" s="3"/>
      <c r="GRJ10" s="3"/>
      <c r="GRK10" s="3"/>
      <c r="GRL10" s="3"/>
      <c r="GRM10" s="3"/>
      <c r="GRN10" s="3"/>
      <c r="GRO10" s="3"/>
      <c r="GRP10" s="3"/>
      <c r="GRQ10" s="3"/>
      <c r="GRR10" s="3"/>
      <c r="GRS10" s="3"/>
      <c r="GRT10" s="3"/>
      <c r="GRU10" s="3"/>
      <c r="GRV10" s="3"/>
      <c r="GRW10" s="3"/>
      <c r="GRX10" s="3"/>
      <c r="GRY10" s="3"/>
      <c r="GRZ10" s="3"/>
      <c r="GSA10" s="3"/>
      <c r="GSB10" s="3"/>
      <c r="GSC10" s="3"/>
      <c r="GSD10" s="3"/>
      <c r="GSE10" s="3"/>
      <c r="GSF10" s="3"/>
      <c r="GSG10" s="3"/>
      <c r="GSH10" s="3"/>
      <c r="GSI10" s="3"/>
      <c r="GSJ10" s="3"/>
      <c r="GSK10" s="3"/>
      <c r="GSL10" s="3"/>
      <c r="GSM10" s="3"/>
      <c r="GSN10" s="3"/>
      <c r="GSO10" s="3"/>
      <c r="GSP10" s="3"/>
      <c r="GSQ10" s="3"/>
      <c r="GSR10" s="3"/>
      <c r="GSS10" s="3"/>
      <c r="GST10" s="3"/>
      <c r="GSU10" s="3"/>
      <c r="GSV10" s="3"/>
      <c r="GSW10" s="3"/>
      <c r="GSX10" s="3"/>
      <c r="GSY10" s="3"/>
      <c r="GSZ10" s="3"/>
      <c r="GTA10" s="3"/>
      <c r="GTB10" s="3"/>
      <c r="GTC10" s="3"/>
      <c r="GTD10" s="3"/>
      <c r="GTE10" s="3"/>
      <c r="GTF10" s="3"/>
      <c r="GTG10" s="3"/>
      <c r="GTH10" s="3"/>
      <c r="GTI10" s="3"/>
      <c r="GTJ10" s="3"/>
      <c r="GTK10" s="3"/>
      <c r="GTL10" s="3"/>
      <c r="GTM10" s="3"/>
      <c r="GTN10" s="3"/>
      <c r="GTO10" s="3"/>
      <c r="GTP10" s="3"/>
      <c r="GTQ10" s="3"/>
      <c r="GTR10" s="3"/>
      <c r="GTS10" s="3"/>
      <c r="GTT10" s="3"/>
      <c r="GTU10" s="3"/>
      <c r="GTV10" s="3"/>
      <c r="GTW10" s="3"/>
      <c r="GTX10" s="3"/>
      <c r="GTY10" s="3"/>
      <c r="GTZ10" s="3"/>
      <c r="GUA10" s="3"/>
      <c r="GUB10" s="3"/>
      <c r="GUC10" s="3"/>
      <c r="GUD10" s="3"/>
      <c r="GUE10" s="3"/>
      <c r="GUF10" s="3"/>
      <c r="GUG10" s="3"/>
      <c r="GUH10" s="3"/>
      <c r="GUI10" s="3"/>
      <c r="GUJ10" s="3"/>
      <c r="GUK10" s="3"/>
      <c r="GUL10" s="3"/>
      <c r="GUM10" s="3"/>
      <c r="GUN10" s="3"/>
      <c r="GUO10" s="3"/>
      <c r="GUP10" s="3"/>
      <c r="GUQ10" s="3"/>
      <c r="GUR10" s="3"/>
      <c r="GUS10" s="3"/>
      <c r="GUT10" s="3"/>
      <c r="GUU10" s="3"/>
      <c r="GUV10" s="3"/>
      <c r="GUW10" s="3"/>
      <c r="GUX10" s="3"/>
      <c r="GUY10" s="3"/>
      <c r="GUZ10" s="3"/>
      <c r="GVA10" s="3"/>
      <c r="GVB10" s="3"/>
      <c r="GVC10" s="3"/>
      <c r="GVD10" s="3"/>
      <c r="GVE10" s="3"/>
      <c r="GVF10" s="3"/>
      <c r="GVG10" s="3"/>
      <c r="GVH10" s="3"/>
      <c r="GVI10" s="3"/>
      <c r="GVJ10" s="3"/>
      <c r="GVK10" s="3"/>
      <c r="GVL10" s="3"/>
      <c r="GVM10" s="3"/>
      <c r="GVN10" s="3"/>
      <c r="GVO10" s="3"/>
      <c r="GVP10" s="3"/>
      <c r="GVQ10" s="3"/>
      <c r="GVR10" s="3"/>
      <c r="GVS10" s="3"/>
      <c r="GVT10" s="3"/>
      <c r="GVU10" s="3"/>
      <c r="GVV10" s="3"/>
      <c r="GVW10" s="3"/>
      <c r="GVX10" s="3"/>
      <c r="GVY10" s="3"/>
      <c r="GVZ10" s="3"/>
      <c r="GWA10" s="3"/>
      <c r="GWB10" s="3"/>
      <c r="GWC10" s="3"/>
      <c r="GWD10" s="3"/>
      <c r="GWE10" s="3"/>
      <c r="GWF10" s="3"/>
      <c r="GWG10" s="3"/>
      <c r="GWH10" s="3"/>
      <c r="GWI10" s="3"/>
      <c r="GWJ10" s="3"/>
      <c r="GWK10" s="3"/>
      <c r="GWL10" s="3"/>
      <c r="GWM10" s="3"/>
      <c r="GWN10" s="3"/>
      <c r="GWO10" s="3"/>
      <c r="GWP10" s="3"/>
      <c r="GWQ10" s="3"/>
      <c r="GWR10" s="3"/>
      <c r="GWS10" s="3"/>
      <c r="GWT10" s="3"/>
      <c r="GWU10" s="3"/>
      <c r="GWV10" s="3"/>
      <c r="GWW10" s="3"/>
      <c r="GWX10" s="3"/>
      <c r="GWY10" s="3"/>
      <c r="GWZ10" s="3"/>
      <c r="GXA10" s="3"/>
      <c r="GXB10" s="3"/>
      <c r="GXC10" s="3"/>
      <c r="GXD10" s="3"/>
      <c r="GXE10" s="3"/>
      <c r="GXF10" s="3"/>
      <c r="GXG10" s="3"/>
      <c r="GXH10" s="3"/>
      <c r="GXI10" s="3"/>
      <c r="GXJ10" s="3"/>
      <c r="GXK10" s="3"/>
      <c r="GXL10" s="3"/>
      <c r="GXM10" s="3"/>
      <c r="GXN10" s="3"/>
      <c r="GXO10" s="3"/>
      <c r="GXP10" s="3"/>
      <c r="GXQ10" s="3"/>
      <c r="GXR10" s="3"/>
      <c r="GXS10" s="3"/>
      <c r="GXT10" s="3"/>
      <c r="GXU10" s="3"/>
      <c r="GXV10" s="3"/>
      <c r="GXW10" s="3"/>
      <c r="GXX10" s="3"/>
      <c r="GXY10" s="3"/>
      <c r="GXZ10" s="3"/>
      <c r="GYA10" s="3"/>
      <c r="GYB10" s="3"/>
      <c r="GYC10" s="3"/>
      <c r="GYD10" s="3"/>
      <c r="GYE10" s="3"/>
      <c r="GYF10" s="3"/>
      <c r="GYG10" s="3"/>
      <c r="GYH10" s="3"/>
      <c r="GYI10" s="3"/>
      <c r="GYJ10" s="3"/>
      <c r="GYK10" s="3"/>
      <c r="GYL10" s="3"/>
      <c r="GYM10" s="3"/>
      <c r="GYN10" s="3"/>
      <c r="GYO10" s="3"/>
      <c r="GYP10" s="3"/>
      <c r="GYQ10" s="3"/>
      <c r="GYR10" s="3"/>
      <c r="GYS10" s="3"/>
      <c r="GYT10" s="3"/>
      <c r="GYU10" s="3"/>
      <c r="GYV10" s="3"/>
      <c r="GYW10" s="3"/>
      <c r="GYX10" s="3"/>
      <c r="GYY10" s="3"/>
      <c r="GYZ10" s="3"/>
      <c r="GZA10" s="3"/>
      <c r="GZB10" s="3"/>
      <c r="GZC10" s="3"/>
      <c r="GZD10" s="3"/>
      <c r="GZE10" s="3"/>
      <c r="GZF10" s="3"/>
      <c r="GZG10" s="3"/>
      <c r="GZH10" s="3"/>
      <c r="GZI10" s="3"/>
      <c r="GZJ10" s="3"/>
      <c r="GZK10" s="3"/>
      <c r="GZL10" s="3"/>
      <c r="GZM10" s="3"/>
      <c r="GZN10" s="3"/>
      <c r="GZO10" s="3"/>
      <c r="GZP10" s="3"/>
      <c r="GZQ10" s="3"/>
      <c r="GZR10" s="3"/>
      <c r="GZS10" s="3"/>
      <c r="GZT10" s="3"/>
      <c r="GZU10" s="3"/>
      <c r="GZV10" s="3"/>
      <c r="GZW10" s="3"/>
      <c r="GZX10" s="3"/>
      <c r="GZY10" s="3"/>
      <c r="GZZ10" s="3"/>
      <c r="HAA10" s="3"/>
      <c r="HAB10" s="3"/>
      <c r="HAC10" s="3"/>
      <c r="HAD10" s="3"/>
      <c r="HAE10" s="3"/>
      <c r="HAF10" s="3"/>
      <c r="HAG10" s="3"/>
      <c r="HAH10" s="3"/>
      <c r="HAI10" s="3"/>
      <c r="HAJ10" s="3"/>
      <c r="HAK10" s="3"/>
      <c r="HAL10" s="3"/>
      <c r="HAM10" s="3"/>
      <c r="HAN10" s="3"/>
      <c r="HAO10" s="3"/>
      <c r="HAP10" s="3"/>
      <c r="HAQ10" s="3"/>
      <c r="HAR10" s="3"/>
      <c r="HAS10" s="3"/>
      <c r="HAT10" s="3"/>
      <c r="HAU10" s="3"/>
      <c r="HAV10" s="3"/>
      <c r="HAW10" s="3"/>
      <c r="HAX10" s="3"/>
      <c r="HAY10" s="3"/>
      <c r="HAZ10" s="3"/>
      <c r="HBA10" s="3"/>
      <c r="HBB10" s="3"/>
      <c r="HBC10" s="3"/>
      <c r="HBD10" s="3"/>
      <c r="HBE10" s="3"/>
      <c r="HBF10" s="3"/>
      <c r="HBG10" s="3"/>
      <c r="HBH10" s="3"/>
      <c r="HBI10" s="3"/>
      <c r="HBJ10" s="3"/>
      <c r="HBK10" s="3"/>
      <c r="HBL10" s="3"/>
      <c r="HBM10" s="3"/>
      <c r="HBN10" s="3"/>
      <c r="HBO10" s="3"/>
      <c r="HBP10" s="3"/>
      <c r="HBQ10" s="3"/>
      <c r="HBR10" s="3"/>
      <c r="HBS10" s="3"/>
      <c r="HBT10" s="3"/>
      <c r="HBU10" s="3"/>
      <c r="HBV10" s="3"/>
      <c r="HBW10" s="3"/>
      <c r="HBX10" s="3"/>
      <c r="HBY10" s="3"/>
      <c r="HBZ10" s="3"/>
      <c r="HCA10" s="3"/>
      <c r="HCB10" s="3"/>
      <c r="HCC10" s="3"/>
      <c r="HCD10" s="3"/>
      <c r="HCE10" s="3"/>
      <c r="HCF10" s="3"/>
      <c r="HCG10" s="3"/>
      <c r="HCH10" s="3"/>
      <c r="HCI10" s="3"/>
      <c r="HCJ10" s="3"/>
      <c r="HCK10" s="3"/>
      <c r="HCL10" s="3"/>
      <c r="HCM10" s="3"/>
      <c r="HCN10" s="3"/>
      <c r="HCO10" s="3"/>
      <c r="HCP10" s="3"/>
      <c r="HCQ10" s="3"/>
      <c r="HCR10" s="3"/>
      <c r="HCS10" s="3"/>
      <c r="HCT10" s="3"/>
      <c r="HCU10" s="3"/>
      <c r="HCV10" s="3"/>
      <c r="HCW10" s="3"/>
      <c r="HCX10" s="3"/>
      <c r="HCY10" s="3"/>
      <c r="HCZ10" s="3"/>
      <c r="HDA10" s="3"/>
      <c r="HDB10" s="3"/>
      <c r="HDC10" s="3"/>
      <c r="HDD10" s="3"/>
      <c r="HDE10" s="3"/>
      <c r="HDF10" s="3"/>
      <c r="HDG10" s="3"/>
      <c r="HDH10" s="3"/>
      <c r="HDI10" s="3"/>
      <c r="HDJ10" s="3"/>
      <c r="HDK10" s="3"/>
      <c r="HDL10" s="3"/>
      <c r="HDM10" s="3"/>
      <c r="HDN10" s="3"/>
      <c r="HDO10" s="3"/>
      <c r="HDP10" s="3"/>
      <c r="HDQ10" s="3"/>
      <c r="HDR10" s="3"/>
      <c r="HDS10" s="3"/>
      <c r="HDT10" s="3"/>
      <c r="HDU10" s="3"/>
      <c r="HDV10" s="3"/>
      <c r="HDW10" s="3"/>
      <c r="HDX10" s="3"/>
      <c r="HDY10" s="3"/>
      <c r="HDZ10" s="3"/>
      <c r="HEA10" s="3"/>
      <c r="HEB10" s="3"/>
      <c r="HEC10" s="3"/>
      <c r="HED10" s="3"/>
      <c r="HEE10" s="3"/>
      <c r="HEF10" s="3"/>
      <c r="HEG10" s="3"/>
      <c r="HEH10" s="3"/>
      <c r="HEI10" s="3"/>
      <c r="HEJ10" s="3"/>
      <c r="HEK10" s="3"/>
      <c r="HEL10" s="3"/>
      <c r="HEM10" s="3"/>
      <c r="HEN10" s="3"/>
      <c r="HEO10" s="3"/>
      <c r="HEP10" s="3"/>
      <c r="HEQ10" s="3"/>
      <c r="HER10" s="3"/>
      <c r="HES10" s="3"/>
      <c r="HET10" s="3"/>
      <c r="HEU10" s="3"/>
      <c r="HEV10" s="3"/>
      <c r="HEW10" s="3"/>
      <c r="HEX10" s="3"/>
      <c r="HEY10" s="3"/>
      <c r="HEZ10" s="3"/>
      <c r="HFA10" s="3"/>
      <c r="HFB10" s="3"/>
      <c r="HFC10" s="3"/>
      <c r="HFD10" s="3"/>
      <c r="HFE10" s="3"/>
      <c r="HFF10" s="3"/>
      <c r="HFG10" s="3"/>
      <c r="HFH10" s="3"/>
      <c r="HFI10" s="3"/>
      <c r="HFJ10" s="3"/>
      <c r="HFK10" s="3"/>
      <c r="HFL10" s="3"/>
      <c r="HFM10" s="3"/>
      <c r="HFN10" s="3"/>
      <c r="HFO10" s="3"/>
      <c r="HFP10" s="3"/>
      <c r="HFQ10" s="3"/>
      <c r="HFR10" s="3"/>
      <c r="HFS10" s="3"/>
      <c r="HFT10" s="3"/>
      <c r="HFU10" s="3"/>
      <c r="HFV10" s="3"/>
      <c r="HFW10" s="3"/>
      <c r="HFX10" s="3"/>
      <c r="HFY10" s="3"/>
      <c r="HFZ10" s="3"/>
      <c r="HGA10" s="3"/>
      <c r="HGB10" s="3"/>
      <c r="HGC10" s="3"/>
      <c r="HGD10" s="3"/>
      <c r="HGE10" s="3"/>
      <c r="HGF10" s="3"/>
      <c r="HGG10" s="3"/>
      <c r="HGH10" s="3"/>
      <c r="HGI10" s="3"/>
      <c r="HGJ10" s="3"/>
      <c r="HGK10" s="3"/>
      <c r="HGL10" s="3"/>
      <c r="HGM10" s="3"/>
      <c r="HGN10" s="3"/>
      <c r="HGO10" s="3"/>
      <c r="HGP10" s="3"/>
      <c r="HGQ10" s="3"/>
      <c r="HGR10" s="3"/>
      <c r="HGS10" s="3"/>
      <c r="HGT10" s="3"/>
      <c r="HGU10" s="3"/>
      <c r="HGV10" s="3"/>
      <c r="HGW10" s="3"/>
      <c r="HGX10" s="3"/>
      <c r="HGY10" s="3"/>
      <c r="HGZ10" s="3"/>
      <c r="HHA10" s="3"/>
      <c r="HHB10" s="3"/>
      <c r="HHC10" s="3"/>
      <c r="HHD10" s="3"/>
      <c r="HHE10" s="3"/>
      <c r="HHF10" s="3"/>
      <c r="HHG10" s="3"/>
      <c r="HHH10" s="3"/>
      <c r="HHI10" s="3"/>
      <c r="HHJ10" s="3"/>
      <c r="HHK10" s="3"/>
      <c r="HHL10" s="3"/>
      <c r="HHM10" s="3"/>
      <c r="HHN10" s="3"/>
      <c r="HHO10" s="3"/>
      <c r="HHP10" s="3"/>
      <c r="HHQ10" s="3"/>
      <c r="HHR10" s="3"/>
      <c r="HHS10" s="3"/>
      <c r="HHT10" s="3"/>
      <c r="HHU10" s="3"/>
      <c r="HHV10" s="3"/>
      <c r="HHW10" s="3"/>
      <c r="HHX10" s="3"/>
      <c r="HHY10" s="3"/>
      <c r="HHZ10" s="3"/>
      <c r="HIA10" s="3"/>
      <c r="HIB10" s="3"/>
      <c r="HIC10" s="3"/>
      <c r="HID10" s="3"/>
      <c r="HIE10" s="3"/>
      <c r="HIF10" s="3"/>
      <c r="HIG10" s="3"/>
      <c r="HIH10" s="3"/>
      <c r="HII10" s="3"/>
      <c r="HIJ10" s="3"/>
      <c r="HIK10" s="3"/>
      <c r="HIL10" s="3"/>
      <c r="HIM10" s="3"/>
      <c r="HIN10" s="3"/>
      <c r="HIO10" s="3"/>
      <c r="HIP10" s="3"/>
      <c r="HIQ10" s="3"/>
      <c r="HIR10" s="3"/>
      <c r="HIS10" s="3"/>
      <c r="HIT10" s="3"/>
      <c r="HIU10" s="3"/>
      <c r="HIV10" s="3"/>
      <c r="HIW10" s="3"/>
      <c r="HIX10" s="3"/>
      <c r="HIY10" s="3"/>
      <c r="HIZ10" s="3"/>
      <c r="HJA10" s="3"/>
      <c r="HJB10" s="3"/>
      <c r="HJC10" s="3"/>
      <c r="HJD10" s="3"/>
      <c r="HJE10" s="3"/>
      <c r="HJF10" s="3"/>
      <c r="HJG10" s="3"/>
      <c r="HJH10" s="3"/>
      <c r="HJI10" s="3"/>
      <c r="HJJ10" s="3"/>
      <c r="HJK10" s="3"/>
      <c r="HJL10" s="3"/>
      <c r="HJM10" s="3"/>
      <c r="HJN10" s="3"/>
      <c r="HJO10" s="3"/>
      <c r="HJP10" s="3"/>
      <c r="HJQ10" s="3"/>
      <c r="HJR10" s="3"/>
      <c r="HJS10" s="3"/>
      <c r="HJT10" s="3"/>
      <c r="HJU10" s="3"/>
      <c r="HJV10" s="3"/>
      <c r="HJW10" s="3"/>
      <c r="HJX10" s="3"/>
      <c r="HJY10" s="3"/>
      <c r="HJZ10" s="3"/>
      <c r="HKA10" s="3"/>
      <c r="HKB10" s="3"/>
      <c r="HKC10" s="3"/>
      <c r="HKD10" s="3"/>
      <c r="HKE10" s="3"/>
      <c r="HKF10" s="3"/>
      <c r="HKG10" s="3"/>
      <c r="HKH10" s="3"/>
      <c r="HKI10" s="3"/>
      <c r="HKJ10" s="3"/>
      <c r="HKK10" s="3"/>
      <c r="HKL10" s="3"/>
      <c r="HKM10" s="3"/>
      <c r="HKN10" s="3"/>
      <c r="HKO10" s="3"/>
      <c r="HKP10" s="3"/>
      <c r="HKQ10" s="3"/>
      <c r="HKR10" s="3"/>
      <c r="HKS10" s="3"/>
      <c r="HKT10" s="3"/>
      <c r="HKU10" s="3"/>
      <c r="HKV10" s="3"/>
      <c r="HKW10" s="3"/>
      <c r="HKX10" s="3"/>
      <c r="HKY10" s="3"/>
      <c r="HKZ10" s="3"/>
      <c r="HLA10" s="3"/>
      <c r="HLB10" s="3"/>
      <c r="HLC10" s="3"/>
      <c r="HLD10" s="3"/>
      <c r="HLE10" s="3"/>
      <c r="HLF10" s="3"/>
      <c r="HLG10" s="3"/>
      <c r="HLH10" s="3"/>
      <c r="HLI10" s="3"/>
      <c r="HLJ10" s="3"/>
      <c r="HLK10" s="3"/>
      <c r="HLL10" s="3"/>
      <c r="HLM10" s="3"/>
      <c r="HLN10" s="3"/>
      <c r="HLO10" s="3"/>
      <c r="HLP10" s="3"/>
      <c r="HLQ10" s="3"/>
      <c r="HLR10" s="3"/>
      <c r="HLS10" s="3"/>
      <c r="HLT10" s="3"/>
      <c r="HLU10" s="3"/>
      <c r="HLV10" s="3"/>
      <c r="HLW10" s="3"/>
      <c r="HLX10" s="3"/>
      <c r="HLY10" s="3"/>
      <c r="HLZ10" s="3"/>
      <c r="HMA10" s="3"/>
      <c r="HMB10" s="3"/>
      <c r="HMC10" s="3"/>
      <c r="HMD10" s="3"/>
      <c r="HME10" s="3"/>
      <c r="HMF10" s="3"/>
      <c r="HMG10" s="3"/>
      <c r="HMH10" s="3"/>
      <c r="HMI10" s="3"/>
      <c r="HMJ10" s="3"/>
      <c r="HMK10" s="3"/>
      <c r="HML10" s="3"/>
      <c r="HMM10" s="3"/>
      <c r="HMN10" s="3"/>
      <c r="HMO10" s="3"/>
      <c r="HMP10" s="3"/>
      <c r="HMQ10" s="3"/>
      <c r="HMR10" s="3"/>
      <c r="HMS10" s="3"/>
      <c r="HMT10" s="3"/>
      <c r="HMU10" s="3"/>
      <c r="HMV10" s="3"/>
      <c r="HMW10" s="3"/>
      <c r="HMX10" s="3"/>
      <c r="HMY10" s="3"/>
      <c r="HMZ10" s="3"/>
      <c r="HNA10" s="3"/>
      <c r="HNB10" s="3"/>
      <c r="HNC10" s="3"/>
      <c r="HND10" s="3"/>
      <c r="HNE10" s="3"/>
      <c r="HNF10" s="3"/>
      <c r="HNG10" s="3"/>
      <c r="HNH10" s="3"/>
      <c r="HNI10" s="3"/>
      <c r="HNJ10" s="3"/>
      <c r="HNK10" s="3"/>
      <c r="HNL10" s="3"/>
      <c r="HNM10" s="3"/>
      <c r="HNN10" s="3"/>
      <c r="HNO10" s="3"/>
      <c r="HNP10" s="3"/>
      <c r="HNQ10" s="3"/>
      <c r="HNR10" s="3"/>
      <c r="HNS10" s="3"/>
      <c r="HNT10" s="3"/>
      <c r="HNU10" s="3"/>
      <c r="HNV10" s="3"/>
      <c r="HNW10" s="3"/>
      <c r="HNX10" s="3"/>
      <c r="HNY10" s="3"/>
      <c r="HNZ10" s="3"/>
      <c r="HOA10" s="3"/>
      <c r="HOB10" s="3"/>
      <c r="HOC10" s="3"/>
      <c r="HOD10" s="3"/>
      <c r="HOE10" s="3"/>
      <c r="HOF10" s="3"/>
      <c r="HOG10" s="3"/>
      <c r="HOH10" s="3"/>
      <c r="HOI10" s="3"/>
      <c r="HOJ10" s="3"/>
      <c r="HOK10" s="3"/>
      <c r="HOL10" s="3"/>
      <c r="HOM10" s="3"/>
      <c r="HON10" s="3"/>
      <c r="HOO10" s="3"/>
      <c r="HOP10" s="3"/>
      <c r="HOQ10" s="3"/>
      <c r="HOR10" s="3"/>
      <c r="HOS10" s="3"/>
      <c r="HOT10" s="3"/>
      <c r="HOU10" s="3"/>
      <c r="HOV10" s="3"/>
      <c r="HOW10" s="3"/>
      <c r="HOX10" s="3"/>
      <c r="HOY10" s="3"/>
      <c r="HOZ10" s="3"/>
      <c r="HPA10" s="3"/>
      <c r="HPB10" s="3"/>
      <c r="HPC10" s="3"/>
      <c r="HPD10" s="3"/>
      <c r="HPE10" s="3"/>
      <c r="HPF10" s="3"/>
      <c r="HPG10" s="3"/>
      <c r="HPH10" s="3"/>
      <c r="HPI10" s="3"/>
      <c r="HPJ10" s="3"/>
      <c r="HPK10" s="3"/>
      <c r="HPL10" s="3"/>
      <c r="HPM10" s="3"/>
      <c r="HPN10" s="3"/>
      <c r="HPO10" s="3"/>
      <c r="HPP10" s="3"/>
      <c r="HPQ10" s="3"/>
      <c r="HPR10" s="3"/>
      <c r="HPS10" s="3"/>
      <c r="HPT10" s="3"/>
      <c r="HPU10" s="3"/>
      <c r="HPV10" s="3"/>
      <c r="HPW10" s="3"/>
      <c r="HPX10" s="3"/>
      <c r="HPY10" s="3"/>
      <c r="HPZ10" s="3"/>
      <c r="HQA10" s="3"/>
      <c r="HQB10" s="3"/>
      <c r="HQC10" s="3"/>
      <c r="HQD10" s="3"/>
      <c r="HQE10" s="3"/>
      <c r="HQF10" s="3"/>
      <c r="HQG10" s="3"/>
      <c r="HQH10" s="3"/>
      <c r="HQI10" s="3"/>
      <c r="HQJ10" s="3"/>
      <c r="HQK10" s="3"/>
      <c r="HQL10" s="3"/>
      <c r="HQM10" s="3"/>
      <c r="HQN10" s="3"/>
      <c r="HQO10" s="3"/>
      <c r="HQP10" s="3"/>
      <c r="HQQ10" s="3"/>
      <c r="HQR10" s="3"/>
      <c r="HQS10" s="3"/>
      <c r="HQT10" s="3"/>
      <c r="HQU10" s="3"/>
      <c r="HQV10" s="3"/>
      <c r="HQW10" s="3"/>
      <c r="HQX10" s="3"/>
      <c r="HQY10" s="3"/>
      <c r="HQZ10" s="3"/>
      <c r="HRA10" s="3"/>
      <c r="HRB10" s="3"/>
      <c r="HRC10" s="3"/>
      <c r="HRD10" s="3"/>
      <c r="HRE10" s="3"/>
      <c r="HRF10" s="3"/>
      <c r="HRG10" s="3"/>
      <c r="HRH10" s="3"/>
      <c r="HRI10" s="3"/>
      <c r="HRJ10" s="3"/>
      <c r="HRK10" s="3"/>
      <c r="HRL10" s="3"/>
      <c r="HRM10" s="3"/>
      <c r="HRN10" s="3"/>
      <c r="HRO10" s="3"/>
      <c r="HRP10" s="3"/>
      <c r="HRQ10" s="3"/>
      <c r="HRR10" s="3"/>
      <c r="HRS10" s="3"/>
      <c r="HRT10" s="3"/>
      <c r="HRU10" s="3"/>
      <c r="HRV10" s="3"/>
      <c r="HRW10" s="3"/>
      <c r="HRX10" s="3"/>
      <c r="HRY10" s="3"/>
      <c r="HRZ10" s="3"/>
      <c r="HSA10" s="3"/>
      <c r="HSB10" s="3"/>
      <c r="HSC10" s="3"/>
      <c r="HSD10" s="3"/>
      <c r="HSE10" s="3"/>
      <c r="HSF10" s="3"/>
      <c r="HSG10" s="3"/>
      <c r="HSH10" s="3"/>
      <c r="HSI10" s="3"/>
      <c r="HSJ10" s="3"/>
      <c r="HSK10" s="3"/>
      <c r="HSL10" s="3"/>
      <c r="HSM10" s="3"/>
      <c r="HSN10" s="3"/>
      <c r="HSO10" s="3"/>
      <c r="HSP10" s="3"/>
      <c r="HSQ10" s="3"/>
      <c r="HSR10" s="3"/>
      <c r="HSS10" s="3"/>
      <c r="HST10" s="3"/>
      <c r="HSU10" s="3"/>
      <c r="HSV10" s="3"/>
      <c r="HSW10" s="3"/>
      <c r="HSX10" s="3"/>
      <c r="HSY10" s="3"/>
      <c r="HSZ10" s="3"/>
      <c r="HTA10" s="3"/>
      <c r="HTB10" s="3"/>
      <c r="HTC10" s="3"/>
      <c r="HTD10" s="3"/>
      <c r="HTE10" s="3"/>
      <c r="HTF10" s="3"/>
      <c r="HTG10" s="3"/>
      <c r="HTH10" s="3"/>
      <c r="HTI10" s="3"/>
      <c r="HTJ10" s="3"/>
      <c r="HTK10" s="3"/>
      <c r="HTL10" s="3"/>
      <c r="HTM10" s="3"/>
      <c r="HTN10" s="3"/>
      <c r="HTO10" s="3"/>
      <c r="HTP10" s="3"/>
      <c r="HTQ10" s="3"/>
      <c r="HTR10" s="3"/>
      <c r="HTS10" s="3"/>
      <c r="HTT10" s="3"/>
      <c r="HTU10" s="3"/>
      <c r="HTV10" s="3"/>
      <c r="HTW10" s="3"/>
      <c r="HTX10" s="3"/>
      <c r="HTY10" s="3"/>
      <c r="HTZ10" s="3"/>
      <c r="HUA10" s="3"/>
      <c r="HUB10" s="3"/>
      <c r="HUC10" s="3"/>
      <c r="HUD10" s="3"/>
      <c r="HUE10" s="3"/>
      <c r="HUF10" s="3"/>
      <c r="HUG10" s="3"/>
      <c r="HUH10" s="3"/>
      <c r="HUI10" s="3"/>
      <c r="HUJ10" s="3"/>
      <c r="HUK10" s="3"/>
      <c r="HUL10" s="3"/>
      <c r="HUM10" s="3"/>
      <c r="HUN10" s="3"/>
      <c r="HUO10" s="3"/>
      <c r="HUP10" s="3"/>
      <c r="HUQ10" s="3"/>
      <c r="HUR10" s="3"/>
      <c r="HUS10" s="3"/>
      <c r="HUT10" s="3"/>
      <c r="HUU10" s="3"/>
      <c r="HUV10" s="3"/>
      <c r="HUW10" s="3"/>
      <c r="HUX10" s="3"/>
      <c r="HUY10" s="3"/>
      <c r="HUZ10" s="3"/>
      <c r="HVA10" s="3"/>
      <c r="HVB10" s="3"/>
      <c r="HVC10" s="3"/>
      <c r="HVD10" s="3"/>
      <c r="HVE10" s="3"/>
      <c r="HVF10" s="3"/>
      <c r="HVG10" s="3"/>
      <c r="HVH10" s="3"/>
      <c r="HVI10" s="3"/>
      <c r="HVJ10" s="3"/>
      <c r="HVK10" s="3"/>
      <c r="HVL10" s="3"/>
      <c r="HVM10" s="3"/>
      <c r="HVN10" s="3"/>
      <c r="HVO10" s="3"/>
      <c r="HVP10" s="3"/>
      <c r="HVQ10" s="3"/>
      <c r="HVR10" s="3"/>
      <c r="HVS10" s="3"/>
      <c r="HVT10" s="3"/>
      <c r="HVU10" s="3"/>
      <c r="HVV10" s="3"/>
      <c r="HVW10" s="3"/>
      <c r="HVX10" s="3"/>
      <c r="HVY10" s="3"/>
      <c r="HVZ10" s="3"/>
      <c r="HWA10" s="3"/>
      <c r="HWB10" s="3"/>
      <c r="HWC10" s="3"/>
      <c r="HWD10" s="3"/>
      <c r="HWE10" s="3"/>
      <c r="HWF10" s="3"/>
      <c r="HWG10" s="3"/>
      <c r="HWH10" s="3"/>
      <c r="HWI10" s="3"/>
      <c r="HWJ10" s="3"/>
      <c r="HWK10" s="3"/>
      <c r="HWL10" s="3"/>
      <c r="HWM10" s="3"/>
      <c r="HWN10" s="3"/>
      <c r="HWO10" s="3"/>
      <c r="HWP10" s="3"/>
      <c r="HWQ10" s="3"/>
      <c r="HWR10" s="3"/>
      <c r="HWS10" s="3"/>
      <c r="HWT10" s="3"/>
      <c r="HWU10" s="3"/>
      <c r="HWV10" s="3"/>
      <c r="HWW10" s="3"/>
      <c r="HWX10" s="3"/>
      <c r="HWY10" s="3"/>
      <c r="HWZ10" s="3"/>
      <c r="HXA10" s="3"/>
      <c r="HXB10" s="3"/>
      <c r="HXC10" s="3"/>
      <c r="HXD10" s="3"/>
      <c r="HXE10" s="3"/>
      <c r="HXF10" s="3"/>
      <c r="HXG10" s="3"/>
      <c r="HXH10" s="3"/>
      <c r="HXI10" s="3"/>
      <c r="HXJ10" s="3"/>
      <c r="HXK10" s="3"/>
      <c r="HXL10" s="3"/>
      <c r="HXM10" s="3"/>
      <c r="HXN10" s="3"/>
      <c r="HXO10" s="3"/>
      <c r="HXP10" s="3"/>
      <c r="HXQ10" s="3"/>
      <c r="HXR10" s="3"/>
      <c r="HXS10" s="3"/>
      <c r="HXT10" s="3"/>
      <c r="HXU10" s="3"/>
      <c r="HXV10" s="3"/>
      <c r="HXW10" s="3"/>
      <c r="HXX10" s="3"/>
      <c r="HXY10" s="3"/>
      <c r="HXZ10" s="3"/>
      <c r="HYA10" s="3"/>
      <c r="HYB10" s="3"/>
      <c r="HYC10" s="3"/>
      <c r="HYD10" s="3"/>
      <c r="HYE10" s="3"/>
      <c r="HYF10" s="3"/>
      <c r="HYG10" s="3"/>
      <c r="HYH10" s="3"/>
      <c r="HYI10" s="3"/>
      <c r="HYJ10" s="3"/>
      <c r="HYK10" s="3"/>
      <c r="HYL10" s="3"/>
      <c r="HYM10" s="3"/>
      <c r="HYN10" s="3"/>
      <c r="HYO10" s="3"/>
      <c r="HYP10" s="3"/>
      <c r="HYQ10" s="3"/>
      <c r="HYR10" s="3"/>
      <c r="HYS10" s="3"/>
      <c r="HYT10" s="3"/>
      <c r="HYU10" s="3"/>
      <c r="HYV10" s="3"/>
      <c r="HYW10" s="3"/>
      <c r="HYX10" s="3"/>
      <c r="HYY10" s="3"/>
      <c r="HYZ10" s="3"/>
      <c r="HZA10" s="3"/>
      <c r="HZB10" s="3"/>
      <c r="HZC10" s="3"/>
      <c r="HZD10" s="3"/>
      <c r="HZE10" s="3"/>
      <c r="HZF10" s="3"/>
      <c r="HZG10" s="3"/>
      <c r="HZH10" s="3"/>
      <c r="HZI10" s="3"/>
      <c r="HZJ10" s="3"/>
      <c r="HZK10" s="3"/>
      <c r="HZL10" s="3"/>
      <c r="HZM10" s="3"/>
      <c r="HZN10" s="3"/>
      <c r="HZO10" s="3"/>
      <c r="HZP10" s="3"/>
      <c r="HZQ10" s="3"/>
      <c r="HZR10" s="3"/>
      <c r="HZS10" s="3"/>
      <c r="HZT10" s="3"/>
      <c r="HZU10" s="3"/>
      <c r="HZV10" s="3"/>
      <c r="HZW10" s="3"/>
      <c r="HZX10" s="3"/>
      <c r="HZY10" s="3"/>
      <c r="HZZ10" s="3"/>
      <c r="IAA10" s="3"/>
      <c r="IAB10" s="3"/>
      <c r="IAC10" s="3"/>
      <c r="IAD10" s="3"/>
      <c r="IAE10" s="3"/>
      <c r="IAF10" s="3"/>
      <c r="IAG10" s="3"/>
      <c r="IAH10" s="3"/>
      <c r="IAI10" s="3"/>
      <c r="IAJ10" s="3"/>
      <c r="IAK10" s="3"/>
      <c r="IAL10" s="3"/>
      <c r="IAM10" s="3"/>
      <c r="IAN10" s="3"/>
      <c r="IAO10" s="3"/>
      <c r="IAP10" s="3"/>
      <c r="IAQ10" s="3"/>
      <c r="IAR10" s="3"/>
      <c r="IAS10" s="3"/>
      <c r="IAT10" s="3"/>
      <c r="IAU10" s="3"/>
      <c r="IAV10" s="3"/>
      <c r="IAW10" s="3"/>
      <c r="IAX10" s="3"/>
      <c r="IAY10" s="3"/>
      <c r="IAZ10" s="3"/>
      <c r="IBA10" s="3"/>
      <c r="IBB10" s="3"/>
      <c r="IBC10" s="3"/>
      <c r="IBD10" s="3"/>
      <c r="IBE10" s="3"/>
      <c r="IBF10" s="3"/>
      <c r="IBG10" s="3"/>
      <c r="IBH10" s="3"/>
      <c r="IBI10" s="3"/>
      <c r="IBJ10" s="3"/>
      <c r="IBK10" s="3"/>
      <c r="IBL10" s="3"/>
      <c r="IBM10" s="3"/>
      <c r="IBN10" s="3"/>
      <c r="IBO10" s="3"/>
      <c r="IBP10" s="3"/>
      <c r="IBQ10" s="3"/>
      <c r="IBR10" s="3"/>
      <c r="IBS10" s="3"/>
      <c r="IBT10" s="3"/>
      <c r="IBU10" s="3"/>
      <c r="IBV10" s="3"/>
      <c r="IBW10" s="3"/>
      <c r="IBX10" s="3"/>
      <c r="IBY10" s="3"/>
      <c r="IBZ10" s="3"/>
      <c r="ICA10" s="3"/>
      <c r="ICB10" s="3"/>
      <c r="ICC10" s="3"/>
      <c r="ICD10" s="3"/>
      <c r="ICE10" s="3"/>
      <c r="ICF10" s="3"/>
      <c r="ICG10" s="3"/>
      <c r="ICH10" s="3"/>
      <c r="ICI10" s="3"/>
      <c r="ICJ10" s="3"/>
      <c r="ICK10" s="3"/>
      <c r="ICL10" s="3"/>
      <c r="ICM10" s="3"/>
      <c r="ICN10" s="3"/>
      <c r="ICO10" s="3"/>
      <c r="ICP10" s="3"/>
      <c r="ICQ10" s="3"/>
      <c r="ICR10" s="3"/>
      <c r="ICS10" s="3"/>
      <c r="ICT10" s="3"/>
      <c r="ICU10" s="3"/>
      <c r="ICV10" s="3"/>
      <c r="ICW10" s="3"/>
      <c r="ICX10" s="3"/>
      <c r="ICY10" s="3"/>
      <c r="ICZ10" s="3"/>
      <c r="IDA10" s="3"/>
      <c r="IDB10" s="3"/>
      <c r="IDC10" s="3"/>
      <c r="IDD10" s="3"/>
      <c r="IDE10" s="3"/>
      <c r="IDF10" s="3"/>
      <c r="IDG10" s="3"/>
      <c r="IDH10" s="3"/>
      <c r="IDI10" s="3"/>
      <c r="IDJ10" s="3"/>
      <c r="IDK10" s="3"/>
      <c r="IDL10" s="3"/>
      <c r="IDM10" s="3"/>
      <c r="IDN10" s="3"/>
      <c r="IDO10" s="3"/>
      <c r="IDP10" s="3"/>
      <c r="IDQ10" s="3"/>
      <c r="IDR10" s="3"/>
      <c r="IDS10" s="3"/>
      <c r="IDT10" s="3"/>
      <c r="IDU10" s="3"/>
      <c r="IDV10" s="3"/>
      <c r="IDW10" s="3"/>
      <c r="IDX10" s="3"/>
      <c r="IDY10" s="3"/>
      <c r="IDZ10" s="3"/>
      <c r="IEA10" s="3"/>
      <c r="IEB10" s="3"/>
      <c r="IEC10" s="3"/>
      <c r="IED10" s="3"/>
      <c r="IEE10" s="3"/>
      <c r="IEF10" s="3"/>
      <c r="IEG10" s="3"/>
      <c r="IEH10" s="3"/>
      <c r="IEI10" s="3"/>
      <c r="IEJ10" s="3"/>
      <c r="IEK10" s="3"/>
      <c r="IEL10" s="3"/>
      <c r="IEM10" s="3"/>
      <c r="IEN10" s="3"/>
      <c r="IEO10" s="3"/>
      <c r="IEP10" s="3"/>
      <c r="IEQ10" s="3"/>
      <c r="IER10" s="3"/>
      <c r="IES10" s="3"/>
      <c r="IET10" s="3"/>
      <c r="IEU10" s="3"/>
      <c r="IEV10" s="3"/>
      <c r="IEW10" s="3"/>
      <c r="IEX10" s="3"/>
      <c r="IEY10" s="3"/>
      <c r="IEZ10" s="3"/>
      <c r="IFA10" s="3"/>
      <c r="IFB10" s="3"/>
      <c r="IFC10" s="3"/>
      <c r="IFD10" s="3"/>
      <c r="IFE10" s="3"/>
      <c r="IFF10" s="3"/>
      <c r="IFG10" s="3"/>
      <c r="IFH10" s="3"/>
      <c r="IFI10" s="3"/>
      <c r="IFJ10" s="3"/>
      <c r="IFK10" s="3"/>
      <c r="IFL10" s="3"/>
      <c r="IFM10" s="3"/>
      <c r="IFN10" s="3"/>
      <c r="IFO10" s="3"/>
      <c r="IFP10" s="3"/>
      <c r="IFQ10" s="3"/>
      <c r="IFR10" s="3"/>
      <c r="IFS10" s="3"/>
      <c r="IFT10" s="3"/>
      <c r="IFU10" s="3"/>
      <c r="IFV10" s="3"/>
      <c r="IFW10" s="3"/>
      <c r="IFX10" s="3"/>
      <c r="IFY10" s="3"/>
      <c r="IFZ10" s="3"/>
      <c r="IGA10" s="3"/>
      <c r="IGB10" s="3"/>
      <c r="IGC10" s="3"/>
      <c r="IGD10" s="3"/>
      <c r="IGE10" s="3"/>
      <c r="IGF10" s="3"/>
      <c r="IGG10" s="3"/>
      <c r="IGH10" s="3"/>
      <c r="IGI10" s="3"/>
      <c r="IGJ10" s="3"/>
      <c r="IGK10" s="3"/>
      <c r="IGL10" s="3"/>
      <c r="IGM10" s="3"/>
      <c r="IGN10" s="3"/>
      <c r="IGO10" s="3"/>
      <c r="IGP10" s="3"/>
      <c r="IGQ10" s="3"/>
      <c r="IGR10" s="3"/>
      <c r="IGS10" s="3"/>
      <c r="IGT10" s="3"/>
      <c r="IGU10" s="3"/>
      <c r="IGV10" s="3"/>
      <c r="IGW10" s="3"/>
      <c r="IGX10" s="3"/>
      <c r="IGY10" s="3"/>
      <c r="IGZ10" s="3"/>
      <c r="IHA10" s="3"/>
      <c r="IHB10" s="3"/>
      <c r="IHC10" s="3"/>
      <c r="IHD10" s="3"/>
      <c r="IHE10" s="3"/>
      <c r="IHF10" s="3"/>
      <c r="IHG10" s="3"/>
      <c r="IHH10" s="3"/>
      <c r="IHI10" s="3"/>
      <c r="IHJ10" s="3"/>
      <c r="IHK10" s="3"/>
      <c r="IHL10" s="3"/>
      <c r="IHM10" s="3"/>
      <c r="IHN10" s="3"/>
      <c r="IHO10" s="3"/>
      <c r="IHP10" s="3"/>
      <c r="IHQ10" s="3"/>
      <c r="IHR10" s="3"/>
      <c r="IHS10" s="3"/>
      <c r="IHT10" s="3"/>
      <c r="IHU10" s="3"/>
      <c r="IHV10" s="3"/>
      <c r="IHW10" s="3"/>
      <c r="IHX10" s="3"/>
      <c r="IHY10" s="3"/>
      <c r="IHZ10" s="3"/>
      <c r="IIA10" s="3"/>
      <c r="IIB10" s="3"/>
      <c r="IIC10" s="3"/>
      <c r="IID10" s="3"/>
      <c r="IIE10" s="3"/>
      <c r="IIF10" s="3"/>
      <c r="IIG10" s="3"/>
      <c r="IIH10" s="3"/>
      <c r="III10" s="3"/>
      <c r="IIJ10" s="3"/>
      <c r="IIK10" s="3"/>
      <c r="IIL10" s="3"/>
      <c r="IIM10" s="3"/>
      <c r="IIN10" s="3"/>
      <c r="IIO10" s="3"/>
      <c r="IIP10" s="3"/>
      <c r="IIQ10" s="3"/>
      <c r="IIR10" s="3"/>
      <c r="IIS10" s="3"/>
      <c r="IIT10" s="3"/>
      <c r="IIU10" s="3"/>
      <c r="IIV10" s="3"/>
      <c r="IIW10" s="3"/>
      <c r="IIX10" s="3"/>
      <c r="IIY10" s="3"/>
      <c r="IIZ10" s="3"/>
      <c r="IJA10" s="3"/>
      <c r="IJB10" s="3"/>
      <c r="IJC10" s="3"/>
      <c r="IJD10" s="3"/>
      <c r="IJE10" s="3"/>
      <c r="IJF10" s="3"/>
      <c r="IJG10" s="3"/>
      <c r="IJH10" s="3"/>
      <c r="IJI10" s="3"/>
      <c r="IJJ10" s="3"/>
      <c r="IJK10" s="3"/>
      <c r="IJL10" s="3"/>
      <c r="IJM10" s="3"/>
      <c r="IJN10" s="3"/>
      <c r="IJO10" s="3"/>
      <c r="IJP10" s="3"/>
      <c r="IJQ10" s="3"/>
      <c r="IJR10" s="3"/>
      <c r="IJS10" s="3"/>
      <c r="IJT10" s="3"/>
      <c r="IJU10" s="3"/>
      <c r="IJV10" s="3"/>
      <c r="IJW10" s="3"/>
      <c r="IJX10" s="3"/>
      <c r="IJY10" s="3"/>
      <c r="IJZ10" s="3"/>
      <c r="IKA10" s="3"/>
      <c r="IKB10" s="3"/>
      <c r="IKC10" s="3"/>
      <c r="IKD10" s="3"/>
      <c r="IKE10" s="3"/>
      <c r="IKF10" s="3"/>
      <c r="IKG10" s="3"/>
      <c r="IKH10" s="3"/>
      <c r="IKI10" s="3"/>
      <c r="IKJ10" s="3"/>
      <c r="IKK10" s="3"/>
      <c r="IKL10" s="3"/>
      <c r="IKM10" s="3"/>
      <c r="IKN10" s="3"/>
      <c r="IKO10" s="3"/>
      <c r="IKP10" s="3"/>
      <c r="IKQ10" s="3"/>
      <c r="IKR10" s="3"/>
      <c r="IKS10" s="3"/>
      <c r="IKT10" s="3"/>
      <c r="IKU10" s="3"/>
      <c r="IKV10" s="3"/>
      <c r="IKW10" s="3"/>
      <c r="IKX10" s="3"/>
      <c r="IKY10" s="3"/>
      <c r="IKZ10" s="3"/>
      <c r="ILA10" s="3"/>
      <c r="ILB10" s="3"/>
      <c r="ILC10" s="3"/>
      <c r="ILD10" s="3"/>
      <c r="ILE10" s="3"/>
      <c r="ILF10" s="3"/>
      <c r="ILG10" s="3"/>
      <c r="ILH10" s="3"/>
      <c r="ILI10" s="3"/>
      <c r="ILJ10" s="3"/>
      <c r="ILK10" s="3"/>
      <c r="ILL10" s="3"/>
      <c r="ILM10" s="3"/>
      <c r="ILN10" s="3"/>
      <c r="ILO10" s="3"/>
      <c r="ILP10" s="3"/>
      <c r="ILQ10" s="3"/>
      <c r="ILR10" s="3"/>
      <c r="ILS10" s="3"/>
      <c r="ILT10" s="3"/>
      <c r="ILU10" s="3"/>
      <c r="ILV10" s="3"/>
      <c r="ILW10" s="3"/>
      <c r="ILX10" s="3"/>
      <c r="ILY10" s="3"/>
      <c r="ILZ10" s="3"/>
      <c r="IMA10" s="3"/>
      <c r="IMB10" s="3"/>
      <c r="IMC10" s="3"/>
      <c r="IMD10" s="3"/>
      <c r="IME10" s="3"/>
      <c r="IMF10" s="3"/>
      <c r="IMG10" s="3"/>
      <c r="IMH10" s="3"/>
      <c r="IMI10" s="3"/>
      <c r="IMJ10" s="3"/>
      <c r="IMK10" s="3"/>
      <c r="IML10" s="3"/>
      <c r="IMM10" s="3"/>
      <c r="IMN10" s="3"/>
      <c r="IMO10" s="3"/>
      <c r="IMP10" s="3"/>
      <c r="IMQ10" s="3"/>
      <c r="IMR10" s="3"/>
      <c r="IMS10" s="3"/>
      <c r="IMT10" s="3"/>
      <c r="IMU10" s="3"/>
      <c r="IMV10" s="3"/>
      <c r="IMW10" s="3"/>
      <c r="IMX10" s="3"/>
      <c r="IMY10" s="3"/>
      <c r="IMZ10" s="3"/>
      <c r="INA10" s="3"/>
      <c r="INB10" s="3"/>
      <c r="INC10" s="3"/>
      <c r="IND10" s="3"/>
      <c r="INE10" s="3"/>
      <c r="INF10" s="3"/>
      <c r="ING10" s="3"/>
      <c r="INH10" s="3"/>
      <c r="INI10" s="3"/>
      <c r="INJ10" s="3"/>
      <c r="INK10" s="3"/>
      <c r="INL10" s="3"/>
      <c r="INM10" s="3"/>
      <c r="INN10" s="3"/>
      <c r="INO10" s="3"/>
      <c r="INP10" s="3"/>
      <c r="INQ10" s="3"/>
      <c r="INR10" s="3"/>
      <c r="INS10" s="3"/>
      <c r="INT10" s="3"/>
      <c r="INU10" s="3"/>
      <c r="INV10" s="3"/>
      <c r="INW10" s="3"/>
      <c r="INX10" s="3"/>
      <c r="INY10" s="3"/>
      <c r="INZ10" s="3"/>
      <c r="IOA10" s="3"/>
      <c r="IOB10" s="3"/>
      <c r="IOC10" s="3"/>
      <c r="IOD10" s="3"/>
      <c r="IOE10" s="3"/>
      <c r="IOF10" s="3"/>
      <c r="IOG10" s="3"/>
      <c r="IOH10" s="3"/>
      <c r="IOI10" s="3"/>
      <c r="IOJ10" s="3"/>
      <c r="IOK10" s="3"/>
      <c r="IOL10" s="3"/>
      <c r="IOM10" s="3"/>
      <c r="ION10" s="3"/>
      <c r="IOO10" s="3"/>
      <c r="IOP10" s="3"/>
      <c r="IOQ10" s="3"/>
      <c r="IOR10" s="3"/>
      <c r="IOS10" s="3"/>
      <c r="IOT10" s="3"/>
      <c r="IOU10" s="3"/>
      <c r="IOV10" s="3"/>
      <c r="IOW10" s="3"/>
      <c r="IOX10" s="3"/>
      <c r="IOY10" s="3"/>
      <c r="IOZ10" s="3"/>
      <c r="IPA10" s="3"/>
      <c r="IPB10" s="3"/>
      <c r="IPC10" s="3"/>
      <c r="IPD10" s="3"/>
      <c r="IPE10" s="3"/>
      <c r="IPF10" s="3"/>
      <c r="IPG10" s="3"/>
      <c r="IPH10" s="3"/>
      <c r="IPI10" s="3"/>
      <c r="IPJ10" s="3"/>
      <c r="IPK10" s="3"/>
      <c r="IPL10" s="3"/>
      <c r="IPM10" s="3"/>
      <c r="IPN10" s="3"/>
      <c r="IPO10" s="3"/>
      <c r="IPP10" s="3"/>
      <c r="IPQ10" s="3"/>
      <c r="IPR10" s="3"/>
      <c r="IPS10" s="3"/>
      <c r="IPT10" s="3"/>
      <c r="IPU10" s="3"/>
      <c r="IPV10" s="3"/>
      <c r="IPW10" s="3"/>
      <c r="IPX10" s="3"/>
      <c r="IPY10" s="3"/>
      <c r="IPZ10" s="3"/>
      <c r="IQA10" s="3"/>
      <c r="IQB10" s="3"/>
      <c r="IQC10" s="3"/>
      <c r="IQD10" s="3"/>
      <c r="IQE10" s="3"/>
      <c r="IQF10" s="3"/>
      <c r="IQG10" s="3"/>
      <c r="IQH10" s="3"/>
      <c r="IQI10" s="3"/>
      <c r="IQJ10" s="3"/>
      <c r="IQK10" s="3"/>
      <c r="IQL10" s="3"/>
      <c r="IQM10" s="3"/>
      <c r="IQN10" s="3"/>
      <c r="IQO10" s="3"/>
      <c r="IQP10" s="3"/>
      <c r="IQQ10" s="3"/>
      <c r="IQR10" s="3"/>
      <c r="IQS10" s="3"/>
      <c r="IQT10" s="3"/>
      <c r="IQU10" s="3"/>
      <c r="IQV10" s="3"/>
      <c r="IQW10" s="3"/>
      <c r="IQX10" s="3"/>
      <c r="IQY10" s="3"/>
      <c r="IQZ10" s="3"/>
      <c r="IRA10" s="3"/>
      <c r="IRB10" s="3"/>
      <c r="IRC10" s="3"/>
      <c r="IRD10" s="3"/>
      <c r="IRE10" s="3"/>
      <c r="IRF10" s="3"/>
      <c r="IRG10" s="3"/>
      <c r="IRH10" s="3"/>
      <c r="IRI10" s="3"/>
      <c r="IRJ10" s="3"/>
      <c r="IRK10" s="3"/>
      <c r="IRL10" s="3"/>
      <c r="IRM10" s="3"/>
      <c r="IRN10" s="3"/>
      <c r="IRO10" s="3"/>
      <c r="IRP10" s="3"/>
      <c r="IRQ10" s="3"/>
      <c r="IRR10" s="3"/>
      <c r="IRS10" s="3"/>
      <c r="IRT10" s="3"/>
      <c r="IRU10" s="3"/>
      <c r="IRV10" s="3"/>
      <c r="IRW10" s="3"/>
      <c r="IRX10" s="3"/>
      <c r="IRY10" s="3"/>
      <c r="IRZ10" s="3"/>
      <c r="ISA10" s="3"/>
      <c r="ISB10" s="3"/>
      <c r="ISC10" s="3"/>
      <c r="ISD10" s="3"/>
      <c r="ISE10" s="3"/>
      <c r="ISF10" s="3"/>
      <c r="ISG10" s="3"/>
      <c r="ISH10" s="3"/>
      <c r="ISI10" s="3"/>
      <c r="ISJ10" s="3"/>
      <c r="ISK10" s="3"/>
      <c r="ISL10" s="3"/>
      <c r="ISM10" s="3"/>
      <c r="ISN10" s="3"/>
      <c r="ISO10" s="3"/>
      <c r="ISP10" s="3"/>
      <c r="ISQ10" s="3"/>
      <c r="ISR10" s="3"/>
      <c r="ISS10" s="3"/>
      <c r="IST10" s="3"/>
      <c r="ISU10" s="3"/>
      <c r="ISV10" s="3"/>
      <c r="ISW10" s="3"/>
      <c r="ISX10" s="3"/>
      <c r="ISY10" s="3"/>
      <c r="ISZ10" s="3"/>
      <c r="ITA10" s="3"/>
      <c r="ITB10" s="3"/>
      <c r="ITC10" s="3"/>
      <c r="ITD10" s="3"/>
      <c r="ITE10" s="3"/>
      <c r="ITF10" s="3"/>
      <c r="ITG10" s="3"/>
      <c r="ITH10" s="3"/>
      <c r="ITI10" s="3"/>
      <c r="ITJ10" s="3"/>
      <c r="ITK10" s="3"/>
      <c r="ITL10" s="3"/>
      <c r="ITM10" s="3"/>
      <c r="ITN10" s="3"/>
      <c r="ITO10" s="3"/>
      <c r="ITP10" s="3"/>
      <c r="ITQ10" s="3"/>
      <c r="ITR10" s="3"/>
      <c r="ITS10" s="3"/>
      <c r="ITT10" s="3"/>
      <c r="ITU10" s="3"/>
      <c r="ITV10" s="3"/>
      <c r="ITW10" s="3"/>
      <c r="ITX10" s="3"/>
      <c r="ITY10" s="3"/>
      <c r="ITZ10" s="3"/>
      <c r="IUA10" s="3"/>
      <c r="IUB10" s="3"/>
      <c r="IUC10" s="3"/>
      <c r="IUD10" s="3"/>
      <c r="IUE10" s="3"/>
      <c r="IUF10" s="3"/>
      <c r="IUG10" s="3"/>
      <c r="IUH10" s="3"/>
      <c r="IUI10" s="3"/>
      <c r="IUJ10" s="3"/>
      <c r="IUK10" s="3"/>
      <c r="IUL10" s="3"/>
      <c r="IUM10" s="3"/>
      <c r="IUN10" s="3"/>
      <c r="IUO10" s="3"/>
      <c r="IUP10" s="3"/>
      <c r="IUQ10" s="3"/>
      <c r="IUR10" s="3"/>
      <c r="IUS10" s="3"/>
      <c r="IUT10" s="3"/>
      <c r="IUU10" s="3"/>
      <c r="IUV10" s="3"/>
      <c r="IUW10" s="3"/>
      <c r="IUX10" s="3"/>
      <c r="IUY10" s="3"/>
      <c r="IUZ10" s="3"/>
      <c r="IVA10" s="3"/>
      <c r="IVB10" s="3"/>
      <c r="IVC10" s="3"/>
      <c r="IVD10" s="3"/>
      <c r="IVE10" s="3"/>
      <c r="IVF10" s="3"/>
      <c r="IVG10" s="3"/>
      <c r="IVH10" s="3"/>
      <c r="IVI10" s="3"/>
      <c r="IVJ10" s="3"/>
      <c r="IVK10" s="3"/>
      <c r="IVL10" s="3"/>
      <c r="IVM10" s="3"/>
      <c r="IVN10" s="3"/>
      <c r="IVO10" s="3"/>
      <c r="IVP10" s="3"/>
      <c r="IVQ10" s="3"/>
      <c r="IVR10" s="3"/>
      <c r="IVS10" s="3"/>
      <c r="IVT10" s="3"/>
      <c r="IVU10" s="3"/>
      <c r="IVV10" s="3"/>
      <c r="IVW10" s="3"/>
      <c r="IVX10" s="3"/>
      <c r="IVY10" s="3"/>
      <c r="IVZ10" s="3"/>
      <c r="IWA10" s="3"/>
      <c r="IWB10" s="3"/>
      <c r="IWC10" s="3"/>
      <c r="IWD10" s="3"/>
      <c r="IWE10" s="3"/>
      <c r="IWF10" s="3"/>
      <c r="IWG10" s="3"/>
      <c r="IWH10" s="3"/>
      <c r="IWI10" s="3"/>
      <c r="IWJ10" s="3"/>
      <c r="IWK10" s="3"/>
      <c r="IWL10" s="3"/>
      <c r="IWM10" s="3"/>
      <c r="IWN10" s="3"/>
      <c r="IWO10" s="3"/>
      <c r="IWP10" s="3"/>
      <c r="IWQ10" s="3"/>
      <c r="IWR10" s="3"/>
      <c r="IWS10" s="3"/>
      <c r="IWT10" s="3"/>
      <c r="IWU10" s="3"/>
      <c r="IWV10" s="3"/>
      <c r="IWW10" s="3"/>
      <c r="IWX10" s="3"/>
      <c r="IWY10" s="3"/>
      <c r="IWZ10" s="3"/>
      <c r="IXA10" s="3"/>
      <c r="IXB10" s="3"/>
      <c r="IXC10" s="3"/>
      <c r="IXD10" s="3"/>
      <c r="IXE10" s="3"/>
      <c r="IXF10" s="3"/>
      <c r="IXG10" s="3"/>
      <c r="IXH10" s="3"/>
      <c r="IXI10" s="3"/>
      <c r="IXJ10" s="3"/>
      <c r="IXK10" s="3"/>
      <c r="IXL10" s="3"/>
      <c r="IXM10" s="3"/>
      <c r="IXN10" s="3"/>
      <c r="IXO10" s="3"/>
      <c r="IXP10" s="3"/>
      <c r="IXQ10" s="3"/>
      <c r="IXR10" s="3"/>
      <c r="IXS10" s="3"/>
      <c r="IXT10" s="3"/>
      <c r="IXU10" s="3"/>
      <c r="IXV10" s="3"/>
      <c r="IXW10" s="3"/>
      <c r="IXX10" s="3"/>
      <c r="IXY10" s="3"/>
      <c r="IXZ10" s="3"/>
      <c r="IYA10" s="3"/>
      <c r="IYB10" s="3"/>
      <c r="IYC10" s="3"/>
      <c r="IYD10" s="3"/>
      <c r="IYE10" s="3"/>
      <c r="IYF10" s="3"/>
      <c r="IYG10" s="3"/>
      <c r="IYH10" s="3"/>
      <c r="IYI10" s="3"/>
      <c r="IYJ10" s="3"/>
      <c r="IYK10" s="3"/>
      <c r="IYL10" s="3"/>
      <c r="IYM10" s="3"/>
      <c r="IYN10" s="3"/>
      <c r="IYO10" s="3"/>
      <c r="IYP10" s="3"/>
      <c r="IYQ10" s="3"/>
      <c r="IYR10" s="3"/>
      <c r="IYS10" s="3"/>
      <c r="IYT10" s="3"/>
      <c r="IYU10" s="3"/>
      <c r="IYV10" s="3"/>
      <c r="IYW10" s="3"/>
      <c r="IYX10" s="3"/>
      <c r="IYY10" s="3"/>
      <c r="IYZ10" s="3"/>
      <c r="IZA10" s="3"/>
      <c r="IZB10" s="3"/>
      <c r="IZC10" s="3"/>
      <c r="IZD10" s="3"/>
      <c r="IZE10" s="3"/>
      <c r="IZF10" s="3"/>
      <c r="IZG10" s="3"/>
      <c r="IZH10" s="3"/>
      <c r="IZI10" s="3"/>
      <c r="IZJ10" s="3"/>
      <c r="IZK10" s="3"/>
      <c r="IZL10" s="3"/>
      <c r="IZM10" s="3"/>
      <c r="IZN10" s="3"/>
      <c r="IZO10" s="3"/>
      <c r="IZP10" s="3"/>
      <c r="IZQ10" s="3"/>
      <c r="IZR10" s="3"/>
      <c r="IZS10" s="3"/>
      <c r="IZT10" s="3"/>
      <c r="IZU10" s="3"/>
      <c r="IZV10" s="3"/>
      <c r="IZW10" s="3"/>
      <c r="IZX10" s="3"/>
      <c r="IZY10" s="3"/>
      <c r="IZZ10" s="3"/>
      <c r="JAA10" s="3"/>
      <c r="JAB10" s="3"/>
      <c r="JAC10" s="3"/>
      <c r="JAD10" s="3"/>
      <c r="JAE10" s="3"/>
      <c r="JAF10" s="3"/>
      <c r="JAG10" s="3"/>
      <c r="JAH10" s="3"/>
      <c r="JAI10" s="3"/>
      <c r="JAJ10" s="3"/>
      <c r="JAK10" s="3"/>
      <c r="JAL10" s="3"/>
      <c r="JAM10" s="3"/>
      <c r="JAN10" s="3"/>
      <c r="JAO10" s="3"/>
      <c r="JAP10" s="3"/>
      <c r="JAQ10" s="3"/>
      <c r="JAR10" s="3"/>
      <c r="JAS10" s="3"/>
      <c r="JAT10" s="3"/>
      <c r="JAU10" s="3"/>
      <c r="JAV10" s="3"/>
      <c r="JAW10" s="3"/>
      <c r="JAX10" s="3"/>
      <c r="JAY10" s="3"/>
      <c r="JAZ10" s="3"/>
      <c r="JBA10" s="3"/>
      <c r="JBB10" s="3"/>
      <c r="JBC10" s="3"/>
      <c r="JBD10" s="3"/>
      <c r="JBE10" s="3"/>
      <c r="JBF10" s="3"/>
      <c r="JBG10" s="3"/>
      <c r="JBH10" s="3"/>
      <c r="JBI10" s="3"/>
      <c r="JBJ10" s="3"/>
      <c r="JBK10" s="3"/>
      <c r="JBL10" s="3"/>
      <c r="JBM10" s="3"/>
      <c r="JBN10" s="3"/>
      <c r="JBO10" s="3"/>
      <c r="JBP10" s="3"/>
      <c r="JBQ10" s="3"/>
      <c r="JBR10" s="3"/>
      <c r="JBS10" s="3"/>
      <c r="JBT10" s="3"/>
      <c r="JBU10" s="3"/>
      <c r="JBV10" s="3"/>
      <c r="JBW10" s="3"/>
      <c r="JBX10" s="3"/>
      <c r="JBY10" s="3"/>
      <c r="JBZ10" s="3"/>
      <c r="JCA10" s="3"/>
      <c r="JCB10" s="3"/>
      <c r="JCC10" s="3"/>
      <c r="JCD10" s="3"/>
      <c r="JCE10" s="3"/>
      <c r="JCF10" s="3"/>
      <c r="JCG10" s="3"/>
      <c r="JCH10" s="3"/>
      <c r="JCI10" s="3"/>
      <c r="JCJ10" s="3"/>
      <c r="JCK10" s="3"/>
      <c r="JCL10" s="3"/>
      <c r="JCM10" s="3"/>
      <c r="JCN10" s="3"/>
      <c r="JCO10" s="3"/>
      <c r="JCP10" s="3"/>
      <c r="JCQ10" s="3"/>
      <c r="JCR10" s="3"/>
      <c r="JCS10" s="3"/>
      <c r="JCT10" s="3"/>
      <c r="JCU10" s="3"/>
      <c r="JCV10" s="3"/>
      <c r="JCW10" s="3"/>
      <c r="JCX10" s="3"/>
      <c r="JCY10" s="3"/>
      <c r="JCZ10" s="3"/>
      <c r="JDA10" s="3"/>
      <c r="JDB10" s="3"/>
      <c r="JDC10" s="3"/>
      <c r="JDD10" s="3"/>
      <c r="JDE10" s="3"/>
      <c r="JDF10" s="3"/>
      <c r="JDG10" s="3"/>
      <c r="JDH10" s="3"/>
      <c r="JDI10" s="3"/>
      <c r="JDJ10" s="3"/>
      <c r="JDK10" s="3"/>
      <c r="JDL10" s="3"/>
      <c r="JDM10" s="3"/>
      <c r="JDN10" s="3"/>
      <c r="JDO10" s="3"/>
      <c r="JDP10" s="3"/>
      <c r="JDQ10" s="3"/>
      <c r="JDR10" s="3"/>
      <c r="JDS10" s="3"/>
      <c r="JDT10" s="3"/>
      <c r="JDU10" s="3"/>
      <c r="JDV10" s="3"/>
      <c r="JDW10" s="3"/>
      <c r="JDX10" s="3"/>
      <c r="JDY10" s="3"/>
      <c r="JDZ10" s="3"/>
      <c r="JEA10" s="3"/>
      <c r="JEB10" s="3"/>
      <c r="JEC10" s="3"/>
      <c r="JED10" s="3"/>
      <c r="JEE10" s="3"/>
      <c r="JEF10" s="3"/>
      <c r="JEG10" s="3"/>
      <c r="JEH10" s="3"/>
      <c r="JEI10" s="3"/>
      <c r="JEJ10" s="3"/>
      <c r="JEK10" s="3"/>
      <c r="JEL10" s="3"/>
      <c r="JEM10" s="3"/>
      <c r="JEN10" s="3"/>
      <c r="JEO10" s="3"/>
      <c r="JEP10" s="3"/>
      <c r="JEQ10" s="3"/>
      <c r="JER10" s="3"/>
      <c r="JES10" s="3"/>
      <c r="JET10" s="3"/>
      <c r="JEU10" s="3"/>
      <c r="JEV10" s="3"/>
      <c r="JEW10" s="3"/>
      <c r="JEX10" s="3"/>
      <c r="JEY10" s="3"/>
      <c r="JEZ10" s="3"/>
      <c r="JFA10" s="3"/>
      <c r="JFB10" s="3"/>
      <c r="JFC10" s="3"/>
      <c r="JFD10" s="3"/>
      <c r="JFE10" s="3"/>
      <c r="JFF10" s="3"/>
      <c r="JFG10" s="3"/>
      <c r="JFH10" s="3"/>
      <c r="JFI10" s="3"/>
      <c r="JFJ10" s="3"/>
      <c r="JFK10" s="3"/>
      <c r="JFL10" s="3"/>
      <c r="JFM10" s="3"/>
      <c r="JFN10" s="3"/>
      <c r="JFO10" s="3"/>
      <c r="JFP10" s="3"/>
      <c r="JFQ10" s="3"/>
      <c r="JFR10" s="3"/>
      <c r="JFS10" s="3"/>
      <c r="JFT10" s="3"/>
      <c r="JFU10" s="3"/>
      <c r="JFV10" s="3"/>
      <c r="JFW10" s="3"/>
      <c r="JFX10" s="3"/>
      <c r="JFY10" s="3"/>
      <c r="JFZ10" s="3"/>
      <c r="JGA10" s="3"/>
      <c r="JGB10" s="3"/>
      <c r="JGC10" s="3"/>
      <c r="JGD10" s="3"/>
      <c r="JGE10" s="3"/>
      <c r="JGF10" s="3"/>
      <c r="JGG10" s="3"/>
      <c r="JGH10" s="3"/>
      <c r="JGI10" s="3"/>
      <c r="JGJ10" s="3"/>
      <c r="JGK10" s="3"/>
      <c r="JGL10" s="3"/>
      <c r="JGM10" s="3"/>
      <c r="JGN10" s="3"/>
      <c r="JGO10" s="3"/>
      <c r="JGP10" s="3"/>
      <c r="JGQ10" s="3"/>
      <c r="JGR10" s="3"/>
      <c r="JGS10" s="3"/>
      <c r="JGT10" s="3"/>
      <c r="JGU10" s="3"/>
      <c r="JGV10" s="3"/>
      <c r="JGW10" s="3"/>
      <c r="JGX10" s="3"/>
      <c r="JGY10" s="3"/>
      <c r="JGZ10" s="3"/>
      <c r="JHA10" s="3"/>
      <c r="JHB10" s="3"/>
      <c r="JHC10" s="3"/>
      <c r="JHD10" s="3"/>
      <c r="JHE10" s="3"/>
      <c r="JHF10" s="3"/>
      <c r="JHG10" s="3"/>
      <c r="JHH10" s="3"/>
      <c r="JHI10" s="3"/>
      <c r="JHJ10" s="3"/>
      <c r="JHK10" s="3"/>
      <c r="JHL10" s="3"/>
      <c r="JHM10" s="3"/>
      <c r="JHN10" s="3"/>
      <c r="JHO10" s="3"/>
      <c r="JHP10" s="3"/>
      <c r="JHQ10" s="3"/>
      <c r="JHR10" s="3"/>
      <c r="JHS10" s="3"/>
      <c r="JHT10" s="3"/>
      <c r="JHU10" s="3"/>
      <c r="JHV10" s="3"/>
      <c r="JHW10" s="3"/>
      <c r="JHX10" s="3"/>
      <c r="JHY10" s="3"/>
      <c r="JHZ10" s="3"/>
      <c r="JIA10" s="3"/>
      <c r="JIB10" s="3"/>
      <c r="JIC10" s="3"/>
      <c r="JID10" s="3"/>
      <c r="JIE10" s="3"/>
      <c r="JIF10" s="3"/>
      <c r="JIG10" s="3"/>
      <c r="JIH10" s="3"/>
      <c r="JII10" s="3"/>
      <c r="JIJ10" s="3"/>
      <c r="JIK10" s="3"/>
      <c r="JIL10" s="3"/>
      <c r="JIM10" s="3"/>
      <c r="JIN10" s="3"/>
      <c r="JIO10" s="3"/>
      <c r="JIP10" s="3"/>
      <c r="JIQ10" s="3"/>
      <c r="JIR10" s="3"/>
      <c r="JIS10" s="3"/>
      <c r="JIT10" s="3"/>
      <c r="JIU10" s="3"/>
      <c r="JIV10" s="3"/>
      <c r="JIW10" s="3"/>
      <c r="JIX10" s="3"/>
      <c r="JIY10" s="3"/>
      <c r="JIZ10" s="3"/>
      <c r="JJA10" s="3"/>
      <c r="JJB10" s="3"/>
      <c r="JJC10" s="3"/>
      <c r="JJD10" s="3"/>
      <c r="JJE10" s="3"/>
      <c r="JJF10" s="3"/>
      <c r="JJG10" s="3"/>
      <c r="JJH10" s="3"/>
      <c r="JJI10" s="3"/>
      <c r="JJJ10" s="3"/>
      <c r="JJK10" s="3"/>
      <c r="JJL10" s="3"/>
      <c r="JJM10" s="3"/>
      <c r="JJN10" s="3"/>
      <c r="JJO10" s="3"/>
      <c r="JJP10" s="3"/>
      <c r="JJQ10" s="3"/>
      <c r="JJR10" s="3"/>
      <c r="JJS10" s="3"/>
      <c r="JJT10" s="3"/>
      <c r="JJU10" s="3"/>
      <c r="JJV10" s="3"/>
      <c r="JJW10" s="3"/>
      <c r="JJX10" s="3"/>
      <c r="JJY10" s="3"/>
      <c r="JJZ10" s="3"/>
      <c r="JKA10" s="3"/>
      <c r="JKB10" s="3"/>
      <c r="JKC10" s="3"/>
      <c r="JKD10" s="3"/>
      <c r="JKE10" s="3"/>
      <c r="JKF10" s="3"/>
      <c r="JKG10" s="3"/>
      <c r="JKH10" s="3"/>
      <c r="JKI10" s="3"/>
      <c r="JKJ10" s="3"/>
      <c r="JKK10" s="3"/>
      <c r="JKL10" s="3"/>
      <c r="JKM10" s="3"/>
      <c r="JKN10" s="3"/>
      <c r="JKO10" s="3"/>
      <c r="JKP10" s="3"/>
      <c r="JKQ10" s="3"/>
      <c r="JKR10" s="3"/>
      <c r="JKS10" s="3"/>
      <c r="JKT10" s="3"/>
      <c r="JKU10" s="3"/>
      <c r="JKV10" s="3"/>
      <c r="JKW10" s="3"/>
      <c r="JKX10" s="3"/>
      <c r="JKY10" s="3"/>
      <c r="JKZ10" s="3"/>
      <c r="JLA10" s="3"/>
      <c r="JLB10" s="3"/>
      <c r="JLC10" s="3"/>
      <c r="JLD10" s="3"/>
      <c r="JLE10" s="3"/>
      <c r="JLF10" s="3"/>
      <c r="JLG10" s="3"/>
      <c r="JLH10" s="3"/>
      <c r="JLI10" s="3"/>
      <c r="JLJ10" s="3"/>
      <c r="JLK10" s="3"/>
      <c r="JLL10" s="3"/>
      <c r="JLM10" s="3"/>
      <c r="JLN10" s="3"/>
      <c r="JLO10" s="3"/>
      <c r="JLP10" s="3"/>
      <c r="JLQ10" s="3"/>
      <c r="JLR10" s="3"/>
      <c r="JLS10" s="3"/>
      <c r="JLT10" s="3"/>
      <c r="JLU10" s="3"/>
      <c r="JLV10" s="3"/>
      <c r="JLW10" s="3"/>
      <c r="JLX10" s="3"/>
      <c r="JLY10" s="3"/>
      <c r="JLZ10" s="3"/>
      <c r="JMA10" s="3"/>
      <c r="JMB10" s="3"/>
      <c r="JMC10" s="3"/>
      <c r="JMD10" s="3"/>
      <c r="JME10" s="3"/>
      <c r="JMF10" s="3"/>
      <c r="JMG10" s="3"/>
      <c r="JMH10" s="3"/>
      <c r="JMI10" s="3"/>
      <c r="JMJ10" s="3"/>
      <c r="JMK10" s="3"/>
      <c r="JML10" s="3"/>
      <c r="JMM10" s="3"/>
      <c r="JMN10" s="3"/>
      <c r="JMO10" s="3"/>
      <c r="JMP10" s="3"/>
      <c r="JMQ10" s="3"/>
      <c r="JMR10" s="3"/>
      <c r="JMS10" s="3"/>
      <c r="JMT10" s="3"/>
      <c r="JMU10" s="3"/>
      <c r="JMV10" s="3"/>
      <c r="JMW10" s="3"/>
      <c r="JMX10" s="3"/>
      <c r="JMY10" s="3"/>
      <c r="JMZ10" s="3"/>
      <c r="JNA10" s="3"/>
      <c r="JNB10" s="3"/>
      <c r="JNC10" s="3"/>
      <c r="JND10" s="3"/>
      <c r="JNE10" s="3"/>
      <c r="JNF10" s="3"/>
      <c r="JNG10" s="3"/>
      <c r="JNH10" s="3"/>
      <c r="JNI10" s="3"/>
      <c r="JNJ10" s="3"/>
      <c r="JNK10" s="3"/>
      <c r="JNL10" s="3"/>
      <c r="JNM10" s="3"/>
      <c r="JNN10" s="3"/>
      <c r="JNO10" s="3"/>
      <c r="JNP10" s="3"/>
      <c r="JNQ10" s="3"/>
      <c r="JNR10" s="3"/>
      <c r="JNS10" s="3"/>
      <c r="JNT10" s="3"/>
      <c r="JNU10" s="3"/>
      <c r="JNV10" s="3"/>
      <c r="JNW10" s="3"/>
      <c r="JNX10" s="3"/>
      <c r="JNY10" s="3"/>
      <c r="JNZ10" s="3"/>
      <c r="JOA10" s="3"/>
      <c r="JOB10" s="3"/>
      <c r="JOC10" s="3"/>
      <c r="JOD10" s="3"/>
      <c r="JOE10" s="3"/>
      <c r="JOF10" s="3"/>
      <c r="JOG10" s="3"/>
      <c r="JOH10" s="3"/>
      <c r="JOI10" s="3"/>
      <c r="JOJ10" s="3"/>
      <c r="JOK10" s="3"/>
      <c r="JOL10" s="3"/>
      <c r="JOM10" s="3"/>
      <c r="JON10" s="3"/>
      <c r="JOO10" s="3"/>
      <c r="JOP10" s="3"/>
      <c r="JOQ10" s="3"/>
      <c r="JOR10" s="3"/>
      <c r="JOS10" s="3"/>
      <c r="JOT10" s="3"/>
      <c r="JOU10" s="3"/>
      <c r="JOV10" s="3"/>
      <c r="JOW10" s="3"/>
      <c r="JOX10" s="3"/>
      <c r="JOY10" s="3"/>
      <c r="JOZ10" s="3"/>
      <c r="JPA10" s="3"/>
      <c r="JPB10" s="3"/>
      <c r="JPC10" s="3"/>
      <c r="JPD10" s="3"/>
      <c r="JPE10" s="3"/>
      <c r="JPF10" s="3"/>
      <c r="JPG10" s="3"/>
      <c r="JPH10" s="3"/>
      <c r="JPI10" s="3"/>
      <c r="JPJ10" s="3"/>
      <c r="JPK10" s="3"/>
      <c r="JPL10" s="3"/>
      <c r="JPM10" s="3"/>
      <c r="JPN10" s="3"/>
      <c r="JPO10" s="3"/>
      <c r="JPP10" s="3"/>
      <c r="JPQ10" s="3"/>
      <c r="JPR10" s="3"/>
      <c r="JPS10" s="3"/>
      <c r="JPT10" s="3"/>
      <c r="JPU10" s="3"/>
      <c r="JPV10" s="3"/>
      <c r="JPW10" s="3"/>
      <c r="JPX10" s="3"/>
      <c r="JPY10" s="3"/>
      <c r="JPZ10" s="3"/>
      <c r="JQA10" s="3"/>
      <c r="JQB10" s="3"/>
      <c r="JQC10" s="3"/>
      <c r="JQD10" s="3"/>
      <c r="JQE10" s="3"/>
      <c r="JQF10" s="3"/>
      <c r="JQG10" s="3"/>
      <c r="JQH10" s="3"/>
      <c r="JQI10" s="3"/>
      <c r="JQJ10" s="3"/>
      <c r="JQK10" s="3"/>
      <c r="JQL10" s="3"/>
      <c r="JQM10" s="3"/>
      <c r="JQN10" s="3"/>
      <c r="JQO10" s="3"/>
      <c r="JQP10" s="3"/>
      <c r="JQQ10" s="3"/>
      <c r="JQR10" s="3"/>
      <c r="JQS10" s="3"/>
      <c r="JQT10" s="3"/>
      <c r="JQU10" s="3"/>
      <c r="JQV10" s="3"/>
      <c r="JQW10" s="3"/>
      <c r="JQX10" s="3"/>
      <c r="JQY10" s="3"/>
      <c r="JQZ10" s="3"/>
      <c r="JRA10" s="3"/>
      <c r="JRB10" s="3"/>
      <c r="JRC10" s="3"/>
      <c r="JRD10" s="3"/>
      <c r="JRE10" s="3"/>
      <c r="JRF10" s="3"/>
      <c r="JRG10" s="3"/>
      <c r="JRH10" s="3"/>
      <c r="JRI10" s="3"/>
      <c r="JRJ10" s="3"/>
      <c r="JRK10" s="3"/>
      <c r="JRL10" s="3"/>
      <c r="JRM10" s="3"/>
      <c r="JRN10" s="3"/>
      <c r="JRO10" s="3"/>
      <c r="JRP10" s="3"/>
      <c r="JRQ10" s="3"/>
      <c r="JRR10" s="3"/>
      <c r="JRS10" s="3"/>
      <c r="JRT10" s="3"/>
      <c r="JRU10" s="3"/>
      <c r="JRV10" s="3"/>
      <c r="JRW10" s="3"/>
      <c r="JRX10" s="3"/>
      <c r="JRY10" s="3"/>
      <c r="JRZ10" s="3"/>
      <c r="JSA10" s="3"/>
      <c r="JSB10" s="3"/>
      <c r="JSC10" s="3"/>
      <c r="JSD10" s="3"/>
      <c r="JSE10" s="3"/>
      <c r="JSF10" s="3"/>
      <c r="JSG10" s="3"/>
      <c r="JSH10" s="3"/>
      <c r="JSI10" s="3"/>
      <c r="JSJ10" s="3"/>
      <c r="JSK10" s="3"/>
      <c r="JSL10" s="3"/>
      <c r="JSM10" s="3"/>
      <c r="JSN10" s="3"/>
      <c r="JSO10" s="3"/>
      <c r="JSP10" s="3"/>
      <c r="JSQ10" s="3"/>
      <c r="JSR10" s="3"/>
      <c r="JSS10" s="3"/>
      <c r="JST10" s="3"/>
      <c r="JSU10" s="3"/>
      <c r="JSV10" s="3"/>
      <c r="JSW10" s="3"/>
      <c r="JSX10" s="3"/>
      <c r="JSY10" s="3"/>
      <c r="JSZ10" s="3"/>
      <c r="JTA10" s="3"/>
      <c r="JTB10" s="3"/>
      <c r="JTC10" s="3"/>
      <c r="JTD10" s="3"/>
      <c r="JTE10" s="3"/>
      <c r="JTF10" s="3"/>
      <c r="JTG10" s="3"/>
      <c r="JTH10" s="3"/>
      <c r="JTI10" s="3"/>
      <c r="JTJ10" s="3"/>
      <c r="JTK10" s="3"/>
      <c r="JTL10" s="3"/>
      <c r="JTM10" s="3"/>
      <c r="JTN10" s="3"/>
      <c r="JTO10" s="3"/>
      <c r="JTP10" s="3"/>
      <c r="JTQ10" s="3"/>
      <c r="JTR10" s="3"/>
      <c r="JTS10" s="3"/>
      <c r="JTT10" s="3"/>
      <c r="JTU10" s="3"/>
      <c r="JTV10" s="3"/>
      <c r="JTW10" s="3"/>
      <c r="JTX10" s="3"/>
      <c r="JTY10" s="3"/>
      <c r="JTZ10" s="3"/>
      <c r="JUA10" s="3"/>
      <c r="JUB10" s="3"/>
      <c r="JUC10" s="3"/>
      <c r="JUD10" s="3"/>
      <c r="JUE10" s="3"/>
      <c r="JUF10" s="3"/>
      <c r="JUG10" s="3"/>
      <c r="JUH10" s="3"/>
      <c r="JUI10" s="3"/>
      <c r="JUJ10" s="3"/>
      <c r="JUK10" s="3"/>
      <c r="JUL10" s="3"/>
      <c r="JUM10" s="3"/>
      <c r="JUN10" s="3"/>
      <c r="JUO10" s="3"/>
      <c r="JUP10" s="3"/>
      <c r="JUQ10" s="3"/>
      <c r="JUR10" s="3"/>
      <c r="JUS10" s="3"/>
      <c r="JUT10" s="3"/>
      <c r="JUU10" s="3"/>
      <c r="JUV10" s="3"/>
      <c r="JUW10" s="3"/>
      <c r="JUX10" s="3"/>
      <c r="JUY10" s="3"/>
      <c r="JUZ10" s="3"/>
      <c r="JVA10" s="3"/>
      <c r="JVB10" s="3"/>
      <c r="JVC10" s="3"/>
      <c r="JVD10" s="3"/>
      <c r="JVE10" s="3"/>
      <c r="JVF10" s="3"/>
      <c r="JVG10" s="3"/>
      <c r="JVH10" s="3"/>
      <c r="JVI10" s="3"/>
      <c r="JVJ10" s="3"/>
      <c r="JVK10" s="3"/>
      <c r="JVL10" s="3"/>
      <c r="JVM10" s="3"/>
      <c r="JVN10" s="3"/>
      <c r="JVO10" s="3"/>
      <c r="JVP10" s="3"/>
      <c r="JVQ10" s="3"/>
      <c r="JVR10" s="3"/>
      <c r="JVS10" s="3"/>
      <c r="JVT10" s="3"/>
      <c r="JVU10" s="3"/>
      <c r="JVV10" s="3"/>
      <c r="JVW10" s="3"/>
      <c r="JVX10" s="3"/>
      <c r="JVY10" s="3"/>
      <c r="JVZ10" s="3"/>
      <c r="JWA10" s="3"/>
      <c r="JWB10" s="3"/>
      <c r="JWC10" s="3"/>
      <c r="JWD10" s="3"/>
      <c r="JWE10" s="3"/>
      <c r="JWF10" s="3"/>
      <c r="JWG10" s="3"/>
      <c r="JWH10" s="3"/>
      <c r="JWI10" s="3"/>
      <c r="JWJ10" s="3"/>
      <c r="JWK10" s="3"/>
      <c r="JWL10" s="3"/>
      <c r="JWM10" s="3"/>
      <c r="JWN10" s="3"/>
      <c r="JWO10" s="3"/>
      <c r="JWP10" s="3"/>
      <c r="JWQ10" s="3"/>
      <c r="JWR10" s="3"/>
      <c r="JWS10" s="3"/>
      <c r="JWT10" s="3"/>
      <c r="JWU10" s="3"/>
      <c r="JWV10" s="3"/>
      <c r="JWW10" s="3"/>
      <c r="JWX10" s="3"/>
      <c r="JWY10" s="3"/>
      <c r="JWZ10" s="3"/>
      <c r="JXA10" s="3"/>
      <c r="JXB10" s="3"/>
      <c r="JXC10" s="3"/>
      <c r="JXD10" s="3"/>
      <c r="JXE10" s="3"/>
      <c r="JXF10" s="3"/>
      <c r="JXG10" s="3"/>
      <c r="JXH10" s="3"/>
      <c r="JXI10" s="3"/>
      <c r="JXJ10" s="3"/>
      <c r="JXK10" s="3"/>
      <c r="JXL10" s="3"/>
      <c r="JXM10" s="3"/>
      <c r="JXN10" s="3"/>
      <c r="JXO10" s="3"/>
      <c r="JXP10" s="3"/>
      <c r="JXQ10" s="3"/>
      <c r="JXR10" s="3"/>
      <c r="JXS10" s="3"/>
      <c r="JXT10" s="3"/>
      <c r="JXU10" s="3"/>
      <c r="JXV10" s="3"/>
      <c r="JXW10" s="3"/>
      <c r="JXX10" s="3"/>
      <c r="JXY10" s="3"/>
      <c r="JXZ10" s="3"/>
      <c r="JYA10" s="3"/>
      <c r="JYB10" s="3"/>
      <c r="JYC10" s="3"/>
      <c r="JYD10" s="3"/>
      <c r="JYE10" s="3"/>
      <c r="JYF10" s="3"/>
      <c r="JYG10" s="3"/>
      <c r="JYH10" s="3"/>
      <c r="JYI10" s="3"/>
      <c r="JYJ10" s="3"/>
      <c r="JYK10" s="3"/>
      <c r="JYL10" s="3"/>
      <c r="JYM10" s="3"/>
      <c r="JYN10" s="3"/>
      <c r="JYO10" s="3"/>
      <c r="JYP10" s="3"/>
      <c r="JYQ10" s="3"/>
      <c r="JYR10" s="3"/>
      <c r="JYS10" s="3"/>
      <c r="JYT10" s="3"/>
      <c r="JYU10" s="3"/>
      <c r="JYV10" s="3"/>
      <c r="JYW10" s="3"/>
      <c r="JYX10" s="3"/>
      <c r="JYY10" s="3"/>
      <c r="JYZ10" s="3"/>
      <c r="JZA10" s="3"/>
      <c r="JZB10" s="3"/>
      <c r="JZC10" s="3"/>
      <c r="JZD10" s="3"/>
      <c r="JZE10" s="3"/>
      <c r="JZF10" s="3"/>
      <c r="JZG10" s="3"/>
      <c r="JZH10" s="3"/>
      <c r="JZI10" s="3"/>
      <c r="JZJ10" s="3"/>
      <c r="JZK10" s="3"/>
      <c r="JZL10" s="3"/>
      <c r="JZM10" s="3"/>
      <c r="JZN10" s="3"/>
      <c r="JZO10" s="3"/>
      <c r="JZP10" s="3"/>
      <c r="JZQ10" s="3"/>
      <c r="JZR10" s="3"/>
      <c r="JZS10" s="3"/>
      <c r="JZT10" s="3"/>
      <c r="JZU10" s="3"/>
      <c r="JZV10" s="3"/>
      <c r="JZW10" s="3"/>
      <c r="JZX10" s="3"/>
      <c r="JZY10" s="3"/>
      <c r="JZZ10" s="3"/>
      <c r="KAA10" s="3"/>
      <c r="KAB10" s="3"/>
      <c r="KAC10" s="3"/>
      <c r="KAD10" s="3"/>
      <c r="KAE10" s="3"/>
      <c r="KAF10" s="3"/>
      <c r="KAG10" s="3"/>
      <c r="KAH10" s="3"/>
      <c r="KAI10" s="3"/>
      <c r="KAJ10" s="3"/>
      <c r="KAK10" s="3"/>
      <c r="KAL10" s="3"/>
      <c r="KAM10" s="3"/>
      <c r="KAN10" s="3"/>
      <c r="KAO10" s="3"/>
      <c r="KAP10" s="3"/>
      <c r="KAQ10" s="3"/>
      <c r="KAR10" s="3"/>
      <c r="KAS10" s="3"/>
      <c r="KAT10" s="3"/>
      <c r="KAU10" s="3"/>
      <c r="KAV10" s="3"/>
      <c r="KAW10" s="3"/>
      <c r="KAX10" s="3"/>
      <c r="KAY10" s="3"/>
      <c r="KAZ10" s="3"/>
      <c r="KBA10" s="3"/>
      <c r="KBB10" s="3"/>
      <c r="KBC10" s="3"/>
      <c r="KBD10" s="3"/>
      <c r="KBE10" s="3"/>
      <c r="KBF10" s="3"/>
      <c r="KBG10" s="3"/>
      <c r="KBH10" s="3"/>
      <c r="KBI10" s="3"/>
      <c r="KBJ10" s="3"/>
      <c r="KBK10" s="3"/>
      <c r="KBL10" s="3"/>
      <c r="KBM10" s="3"/>
      <c r="KBN10" s="3"/>
      <c r="KBO10" s="3"/>
      <c r="KBP10" s="3"/>
      <c r="KBQ10" s="3"/>
      <c r="KBR10" s="3"/>
      <c r="KBS10" s="3"/>
      <c r="KBT10" s="3"/>
      <c r="KBU10" s="3"/>
      <c r="KBV10" s="3"/>
      <c r="KBW10" s="3"/>
      <c r="KBX10" s="3"/>
      <c r="KBY10" s="3"/>
      <c r="KBZ10" s="3"/>
      <c r="KCA10" s="3"/>
      <c r="KCB10" s="3"/>
      <c r="KCC10" s="3"/>
      <c r="KCD10" s="3"/>
      <c r="KCE10" s="3"/>
      <c r="KCF10" s="3"/>
      <c r="KCG10" s="3"/>
      <c r="KCH10" s="3"/>
      <c r="KCI10" s="3"/>
      <c r="KCJ10" s="3"/>
      <c r="KCK10" s="3"/>
      <c r="KCL10" s="3"/>
      <c r="KCM10" s="3"/>
      <c r="KCN10" s="3"/>
      <c r="KCO10" s="3"/>
      <c r="KCP10" s="3"/>
      <c r="KCQ10" s="3"/>
      <c r="KCR10" s="3"/>
      <c r="KCS10" s="3"/>
      <c r="KCT10" s="3"/>
      <c r="KCU10" s="3"/>
      <c r="KCV10" s="3"/>
      <c r="KCW10" s="3"/>
      <c r="KCX10" s="3"/>
      <c r="KCY10" s="3"/>
      <c r="KCZ10" s="3"/>
      <c r="KDA10" s="3"/>
      <c r="KDB10" s="3"/>
      <c r="KDC10" s="3"/>
      <c r="KDD10" s="3"/>
      <c r="KDE10" s="3"/>
      <c r="KDF10" s="3"/>
      <c r="KDG10" s="3"/>
      <c r="KDH10" s="3"/>
      <c r="KDI10" s="3"/>
      <c r="KDJ10" s="3"/>
      <c r="KDK10" s="3"/>
      <c r="KDL10" s="3"/>
      <c r="KDM10" s="3"/>
      <c r="KDN10" s="3"/>
      <c r="KDO10" s="3"/>
      <c r="KDP10" s="3"/>
      <c r="KDQ10" s="3"/>
      <c r="KDR10" s="3"/>
      <c r="KDS10" s="3"/>
      <c r="KDT10" s="3"/>
      <c r="KDU10" s="3"/>
      <c r="KDV10" s="3"/>
      <c r="KDW10" s="3"/>
      <c r="KDX10" s="3"/>
      <c r="KDY10" s="3"/>
      <c r="KDZ10" s="3"/>
      <c r="KEA10" s="3"/>
      <c r="KEB10" s="3"/>
      <c r="KEC10" s="3"/>
      <c r="KED10" s="3"/>
      <c r="KEE10" s="3"/>
      <c r="KEF10" s="3"/>
      <c r="KEG10" s="3"/>
      <c r="KEH10" s="3"/>
      <c r="KEI10" s="3"/>
      <c r="KEJ10" s="3"/>
      <c r="KEK10" s="3"/>
      <c r="KEL10" s="3"/>
      <c r="KEM10" s="3"/>
      <c r="KEN10" s="3"/>
      <c r="KEO10" s="3"/>
      <c r="KEP10" s="3"/>
      <c r="KEQ10" s="3"/>
      <c r="KER10" s="3"/>
      <c r="KES10" s="3"/>
      <c r="KET10" s="3"/>
      <c r="KEU10" s="3"/>
      <c r="KEV10" s="3"/>
      <c r="KEW10" s="3"/>
      <c r="KEX10" s="3"/>
      <c r="KEY10" s="3"/>
      <c r="KEZ10" s="3"/>
      <c r="KFA10" s="3"/>
      <c r="KFB10" s="3"/>
      <c r="KFC10" s="3"/>
      <c r="KFD10" s="3"/>
      <c r="KFE10" s="3"/>
      <c r="KFF10" s="3"/>
      <c r="KFG10" s="3"/>
      <c r="KFH10" s="3"/>
      <c r="KFI10" s="3"/>
      <c r="KFJ10" s="3"/>
      <c r="KFK10" s="3"/>
      <c r="KFL10" s="3"/>
      <c r="KFM10" s="3"/>
      <c r="KFN10" s="3"/>
      <c r="KFO10" s="3"/>
      <c r="KFP10" s="3"/>
      <c r="KFQ10" s="3"/>
      <c r="KFR10" s="3"/>
      <c r="KFS10" s="3"/>
      <c r="KFT10" s="3"/>
      <c r="KFU10" s="3"/>
      <c r="KFV10" s="3"/>
      <c r="KFW10" s="3"/>
      <c r="KFX10" s="3"/>
      <c r="KFY10" s="3"/>
      <c r="KFZ10" s="3"/>
      <c r="KGA10" s="3"/>
      <c r="KGB10" s="3"/>
      <c r="KGC10" s="3"/>
      <c r="KGD10" s="3"/>
      <c r="KGE10" s="3"/>
      <c r="KGF10" s="3"/>
      <c r="KGG10" s="3"/>
      <c r="KGH10" s="3"/>
      <c r="KGI10" s="3"/>
      <c r="KGJ10" s="3"/>
      <c r="KGK10" s="3"/>
      <c r="KGL10" s="3"/>
      <c r="KGM10" s="3"/>
      <c r="KGN10" s="3"/>
      <c r="KGO10" s="3"/>
      <c r="KGP10" s="3"/>
      <c r="KGQ10" s="3"/>
      <c r="KGR10" s="3"/>
      <c r="KGS10" s="3"/>
      <c r="KGT10" s="3"/>
      <c r="KGU10" s="3"/>
      <c r="KGV10" s="3"/>
      <c r="KGW10" s="3"/>
      <c r="KGX10" s="3"/>
      <c r="KGY10" s="3"/>
      <c r="KGZ10" s="3"/>
      <c r="KHA10" s="3"/>
      <c r="KHB10" s="3"/>
      <c r="KHC10" s="3"/>
      <c r="KHD10" s="3"/>
      <c r="KHE10" s="3"/>
      <c r="KHF10" s="3"/>
      <c r="KHG10" s="3"/>
      <c r="KHH10" s="3"/>
      <c r="KHI10" s="3"/>
      <c r="KHJ10" s="3"/>
      <c r="KHK10" s="3"/>
      <c r="KHL10" s="3"/>
      <c r="KHM10" s="3"/>
      <c r="KHN10" s="3"/>
      <c r="KHO10" s="3"/>
      <c r="KHP10" s="3"/>
      <c r="KHQ10" s="3"/>
      <c r="KHR10" s="3"/>
      <c r="KHS10" s="3"/>
      <c r="KHT10" s="3"/>
      <c r="KHU10" s="3"/>
      <c r="KHV10" s="3"/>
      <c r="KHW10" s="3"/>
      <c r="KHX10" s="3"/>
      <c r="KHY10" s="3"/>
      <c r="KHZ10" s="3"/>
      <c r="KIA10" s="3"/>
      <c r="KIB10" s="3"/>
      <c r="KIC10" s="3"/>
      <c r="KID10" s="3"/>
      <c r="KIE10" s="3"/>
      <c r="KIF10" s="3"/>
      <c r="KIG10" s="3"/>
      <c r="KIH10" s="3"/>
      <c r="KII10" s="3"/>
      <c r="KIJ10" s="3"/>
      <c r="KIK10" s="3"/>
      <c r="KIL10" s="3"/>
      <c r="KIM10" s="3"/>
      <c r="KIN10" s="3"/>
      <c r="KIO10" s="3"/>
      <c r="KIP10" s="3"/>
      <c r="KIQ10" s="3"/>
      <c r="KIR10" s="3"/>
      <c r="KIS10" s="3"/>
      <c r="KIT10" s="3"/>
      <c r="KIU10" s="3"/>
      <c r="KIV10" s="3"/>
      <c r="KIW10" s="3"/>
      <c r="KIX10" s="3"/>
      <c r="KIY10" s="3"/>
      <c r="KIZ10" s="3"/>
      <c r="KJA10" s="3"/>
      <c r="KJB10" s="3"/>
      <c r="KJC10" s="3"/>
      <c r="KJD10" s="3"/>
      <c r="KJE10" s="3"/>
      <c r="KJF10" s="3"/>
      <c r="KJG10" s="3"/>
      <c r="KJH10" s="3"/>
      <c r="KJI10" s="3"/>
      <c r="KJJ10" s="3"/>
      <c r="KJK10" s="3"/>
      <c r="KJL10" s="3"/>
      <c r="KJM10" s="3"/>
      <c r="KJN10" s="3"/>
      <c r="KJO10" s="3"/>
      <c r="KJP10" s="3"/>
      <c r="KJQ10" s="3"/>
      <c r="KJR10" s="3"/>
      <c r="KJS10" s="3"/>
      <c r="KJT10" s="3"/>
      <c r="KJU10" s="3"/>
      <c r="KJV10" s="3"/>
      <c r="KJW10" s="3"/>
      <c r="KJX10" s="3"/>
      <c r="KJY10" s="3"/>
      <c r="KJZ10" s="3"/>
      <c r="KKA10" s="3"/>
      <c r="KKB10" s="3"/>
      <c r="KKC10" s="3"/>
      <c r="KKD10" s="3"/>
      <c r="KKE10" s="3"/>
      <c r="KKF10" s="3"/>
      <c r="KKG10" s="3"/>
      <c r="KKH10" s="3"/>
      <c r="KKI10" s="3"/>
      <c r="KKJ10" s="3"/>
      <c r="KKK10" s="3"/>
      <c r="KKL10" s="3"/>
      <c r="KKM10" s="3"/>
      <c r="KKN10" s="3"/>
      <c r="KKO10" s="3"/>
      <c r="KKP10" s="3"/>
      <c r="KKQ10" s="3"/>
      <c r="KKR10" s="3"/>
      <c r="KKS10" s="3"/>
      <c r="KKT10" s="3"/>
      <c r="KKU10" s="3"/>
      <c r="KKV10" s="3"/>
      <c r="KKW10" s="3"/>
      <c r="KKX10" s="3"/>
      <c r="KKY10" s="3"/>
      <c r="KKZ10" s="3"/>
      <c r="KLA10" s="3"/>
      <c r="KLB10" s="3"/>
      <c r="KLC10" s="3"/>
      <c r="KLD10" s="3"/>
      <c r="KLE10" s="3"/>
      <c r="KLF10" s="3"/>
      <c r="KLG10" s="3"/>
      <c r="KLH10" s="3"/>
      <c r="KLI10" s="3"/>
      <c r="KLJ10" s="3"/>
      <c r="KLK10" s="3"/>
      <c r="KLL10" s="3"/>
      <c r="KLM10" s="3"/>
      <c r="KLN10" s="3"/>
      <c r="KLO10" s="3"/>
      <c r="KLP10" s="3"/>
      <c r="KLQ10" s="3"/>
      <c r="KLR10" s="3"/>
      <c r="KLS10" s="3"/>
      <c r="KLT10" s="3"/>
      <c r="KLU10" s="3"/>
      <c r="KLV10" s="3"/>
      <c r="KLW10" s="3"/>
      <c r="KLX10" s="3"/>
      <c r="KLY10" s="3"/>
      <c r="KLZ10" s="3"/>
      <c r="KMA10" s="3"/>
      <c r="KMB10" s="3"/>
      <c r="KMC10" s="3"/>
      <c r="KMD10" s="3"/>
      <c r="KME10" s="3"/>
      <c r="KMF10" s="3"/>
      <c r="KMG10" s="3"/>
      <c r="KMH10" s="3"/>
      <c r="KMI10" s="3"/>
      <c r="KMJ10" s="3"/>
      <c r="KMK10" s="3"/>
      <c r="KML10" s="3"/>
      <c r="KMM10" s="3"/>
      <c r="KMN10" s="3"/>
      <c r="KMO10" s="3"/>
      <c r="KMP10" s="3"/>
      <c r="KMQ10" s="3"/>
      <c r="KMR10" s="3"/>
      <c r="KMS10" s="3"/>
      <c r="KMT10" s="3"/>
      <c r="KMU10" s="3"/>
      <c r="KMV10" s="3"/>
      <c r="KMW10" s="3"/>
      <c r="KMX10" s="3"/>
      <c r="KMY10" s="3"/>
      <c r="KMZ10" s="3"/>
      <c r="KNA10" s="3"/>
      <c r="KNB10" s="3"/>
      <c r="KNC10" s="3"/>
      <c r="KND10" s="3"/>
      <c r="KNE10" s="3"/>
      <c r="KNF10" s="3"/>
      <c r="KNG10" s="3"/>
      <c r="KNH10" s="3"/>
      <c r="KNI10" s="3"/>
      <c r="KNJ10" s="3"/>
      <c r="KNK10" s="3"/>
      <c r="KNL10" s="3"/>
      <c r="KNM10" s="3"/>
      <c r="KNN10" s="3"/>
      <c r="KNO10" s="3"/>
      <c r="KNP10" s="3"/>
      <c r="KNQ10" s="3"/>
      <c r="KNR10" s="3"/>
      <c r="KNS10" s="3"/>
      <c r="KNT10" s="3"/>
      <c r="KNU10" s="3"/>
      <c r="KNV10" s="3"/>
      <c r="KNW10" s="3"/>
      <c r="KNX10" s="3"/>
      <c r="KNY10" s="3"/>
      <c r="KNZ10" s="3"/>
      <c r="KOA10" s="3"/>
      <c r="KOB10" s="3"/>
      <c r="KOC10" s="3"/>
      <c r="KOD10" s="3"/>
      <c r="KOE10" s="3"/>
      <c r="KOF10" s="3"/>
      <c r="KOG10" s="3"/>
      <c r="KOH10" s="3"/>
      <c r="KOI10" s="3"/>
      <c r="KOJ10" s="3"/>
      <c r="KOK10" s="3"/>
      <c r="KOL10" s="3"/>
      <c r="KOM10" s="3"/>
      <c r="KON10" s="3"/>
      <c r="KOO10" s="3"/>
      <c r="KOP10" s="3"/>
      <c r="KOQ10" s="3"/>
      <c r="KOR10" s="3"/>
      <c r="KOS10" s="3"/>
      <c r="KOT10" s="3"/>
      <c r="KOU10" s="3"/>
      <c r="KOV10" s="3"/>
      <c r="KOW10" s="3"/>
      <c r="KOX10" s="3"/>
      <c r="KOY10" s="3"/>
      <c r="KOZ10" s="3"/>
      <c r="KPA10" s="3"/>
      <c r="KPB10" s="3"/>
      <c r="KPC10" s="3"/>
      <c r="KPD10" s="3"/>
      <c r="KPE10" s="3"/>
      <c r="KPF10" s="3"/>
      <c r="KPG10" s="3"/>
      <c r="KPH10" s="3"/>
      <c r="KPI10" s="3"/>
      <c r="KPJ10" s="3"/>
      <c r="KPK10" s="3"/>
      <c r="KPL10" s="3"/>
      <c r="KPM10" s="3"/>
      <c r="KPN10" s="3"/>
      <c r="KPO10" s="3"/>
      <c r="KPP10" s="3"/>
      <c r="KPQ10" s="3"/>
      <c r="KPR10" s="3"/>
      <c r="KPS10" s="3"/>
      <c r="KPT10" s="3"/>
      <c r="KPU10" s="3"/>
      <c r="KPV10" s="3"/>
      <c r="KPW10" s="3"/>
      <c r="KPX10" s="3"/>
      <c r="KPY10" s="3"/>
      <c r="KPZ10" s="3"/>
      <c r="KQA10" s="3"/>
      <c r="KQB10" s="3"/>
      <c r="KQC10" s="3"/>
      <c r="KQD10" s="3"/>
      <c r="KQE10" s="3"/>
      <c r="KQF10" s="3"/>
      <c r="KQG10" s="3"/>
      <c r="KQH10" s="3"/>
      <c r="KQI10" s="3"/>
      <c r="KQJ10" s="3"/>
      <c r="KQK10" s="3"/>
      <c r="KQL10" s="3"/>
      <c r="KQM10" s="3"/>
      <c r="KQN10" s="3"/>
      <c r="KQO10" s="3"/>
      <c r="KQP10" s="3"/>
      <c r="KQQ10" s="3"/>
      <c r="KQR10" s="3"/>
      <c r="KQS10" s="3"/>
      <c r="KQT10" s="3"/>
      <c r="KQU10" s="3"/>
      <c r="KQV10" s="3"/>
      <c r="KQW10" s="3"/>
      <c r="KQX10" s="3"/>
      <c r="KQY10" s="3"/>
      <c r="KQZ10" s="3"/>
      <c r="KRA10" s="3"/>
      <c r="KRB10" s="3"/>
      <c r="KRC10" s="3"/>
      <c r="KRD10" s="3"/>
      <c r="KRE10" s="3"/>
      <c r="KRF10" s="3"/>
      <c r="KRG10" s="3"/>
      <c r="KRH10" s="3"/>
      <c r="KRI10" s="3"/>
      <c r="KRJ10" s="3"/>
      <c r="KRK10" s="3"/>
      <c r="KRL10" s="3"/>
      <c r="KRM10" s="3"/>
      <c r="KRN10" s="3"/>
      <c r="KRO10" s="3"/>
      <c r="KRP10" s="3"/>
      <c r="KRQ10" s="3"/>
      <c r="KRR10" s="3"/>
      <c r="KRS10" s="3"/>
      <c r="KRT10" s="3"/>
      <c r="KRU10" s="3"/>
      <c r="KRV10" s="3"/>
      <c r="KRW10" s="3"/>
      <c r="KRX10" s="3"/>
      <c r="KRY10" s="3"/>
      <c r="KRZ10" s="3"/>
      <c r="KSA10" s="3"/>
      <c r="KSB10" s="3"/>
      <c r="KSC10" s="3"/>
      <c r="KSD10" s="3"/>
      <c r="KSE10" s="3"/>
      <c r="KSF10" s="3"/>
      <c r="KSG10" s="3"/>
      <c r="KSH10" s="3"/>
      <c r="KSI10" s="3"/>
      <c r="KSJ10" s="3"/>
      <c r="KSK10" s="3"/>
      <c r="KSL10" s="3"/>
      <c r="KSM10" s="3"/>
      <c r="KSN10" s="3"/>
      <c r="KSO10" s="3"/>
      <c r="KSP10" s="3"/>
      <c r="KSQ10" s="3"/>
      <c r="KSR10" s="3"/>
      <c r="KSS10" s="3"/>
      <c r="KST10" s="3"/>
      <c r="KSU10" s="3"/>
      <c r="KSV10" s="3"/>
      <c r="KSW10" s="3"/>
      <c r="KSX10" s="3"/>
      <c r="KSY10" s="3"/>
      <c r="KSZ10" s="3"/>
      <c r="KTA10" s="3"/>
      <c r="KTB10" s="3"/>
      <c r="KTC10" s="3"/>
      <c r="KTD10" s="3"/>
      <c r="KTE10" s="3"/>
      <c r="KTF10" s="3"/>
      <c r="KTG10" s="3"/>
      <c r="KTH10" s="3"/>
      <c r="KTI10" s="3"/>
      <c r="KTJ10" s="3"/>
      <c r="KTK10" s="3"/>
      <c r="KTL10" s="3"/>
      <c r="KTM10" s="3"/>
      <c r="KTN10" s="3"/>
      <c r="KTO10" s="3"/>
      <c r="KTP10" s="3"/>
      <c r="KTQ10" s="3"/>
      <c r="KTR10" s="3"/>
      <c r="KTS10" s="3"/>
      <c r="KTT10" s="3"/>
      <c r="KTU10" s="3"/>
      <c r="KTV10" s="3"/>
      <c r="KTW10" s="3"/>
      <c r="KTX10" s="3"/>
      <c r="KTY10" s="3"/>
      <c r="KTZ10" s="3"/>
      <c r="KUA10" s="3"/>
      <c r="KUB10" s="3"/>
      <c r="KUC10" s="3"/>
      <c r="KUD10" s="3"/>
      <c r="KUE10" s="3"/>
      <c r="KUF10" s="3"/>
      <c r="KUG10" s="3"/>
      <c r="KUH10" s="3"/>
      <c r="KUI10" s="3"/>
      <c r="KUJ10" s="3"/>
      <c r="KUK10" s="3"/>
      <c r="KUL10" s="3"/>
      <c r="KUM10" s="3"/>
      <c r="KUN10" s="3"/>
      <c r="KUO10" s="3"/>
      <c r="KUP10" s="3"/>
      <c r="KUQ10" s="3"/>
      <c r="KUR10" s="3"/>
      <c r="KUS10" s="3"/>
      <c r="KUT10" s="3"/>
      <c r="KUU10" s="3"/>
      <c r="KUV10" s="3"/>
      <c r="KUW10" s="3"/>
      <c r="KUX10" s="3"/>
      <c r="KUY10" s="3"/>
      <c r="KUZ10" s="3"/>
      <c r="KVA10" s="3"/>
      <c r="KVB10" s="3"/>
      <c r="KVC10" s="3"/>
      <c r="KVD10" s="3"/>
      <c r="KVE10" s="3"/>
      <c r="KVF10" s="3"/>
      <c r="KVG10" s="3"/>
      <c r="KVH10" s="3"/>
      <c r="KVI10" s="3"/>
      <c r="KVJ10" s="3"/>
      <c r="KVK10" s="3"/>
      <c r="KVL10" s="3"/>
      <c r="KVM10" s="3"/>
      <c r="KVN10" s="3"/>
      <c r="KVO10" s="3"/>
      <c r="KVP10" s="3"/>
      <c r="KVQ10" s="3"/>
      <c r="KVR10" s="3"/>
      <c r="KVS10" s="3"/>
      <c r="KVT10" s="3"/>
      <c r="KVU10" s="3"/>
      <c r="KVV10" s="3"/>
      <c r="KVW10" s="3"/>
      <c r="KVX10" s="3"/>
      <c r="KVY10" s="3"/>
      <c r="KVZ10" s="3"/>
      <c r="KWA10" s="3"/>
      <c r="KWB10" s="3"/>
      <c r="KWC10" s="3"/>
      <c r="KWD10" s="3"/>
      <c r="KWE10" s="3"/>
      <c r="KWF10" s="3"/>
      <c r="KWG10" s="3"/>
      <c r="KWH10" s="3"/>
      <c r="KWI10" s="3"/>
      <c r="KWJ10" s="3"/>
      <c r="KWK10" s="3"/>
      <c r="KWL10" s="3"/>
      <c r="KWM10" s="3"/>
      <c r="KWN10" s="3"/>
      <c r="KWO10" s="3"/>
      <c r="KWP10" s="3"/>
      <c r="KWQ10" s="3"/>
      <c r="KWR10" s="3"/>
      <c r="KWS10" s="3"/>
      <c r="KWT10" s="3"/>
      <c r="KWU10" s="3"/>
      <c r="KWV10" s="3"/>
      <c r="KWW10" s="3"/>
      <c r="KWX10" s="3"/>
      <c r="KWY10" s="3"/>
      <c r="KWZ10" s="3"/>
      <c r="KXA10" s="3"/>
      <c r="KXB10" s="3"/>
      <c r="KXC10" s="3"/>
      <c r="KXD10" s="3"/>
      <c r="KXE10" s="3"/>
      <c r="KXF10" s="3"/>
      <c r="KXG10" s="3"/>
      <c r="KXH10" s="3"/>
      <c r="KXI10" s="3"/>
      <c r="KXJ10" s="3"/>
      <c r="KXK10" s="3"/>
      <c r="KXL10" s="3"/>
      <c r="KXM10" s="3"/>
      <c r="KXN10" s="3"/>
      <c r="KXO10" s="3"/>
      <c r="KXP10" s="3"/>
      <c r="KXQ10" s="3"/>
      <c r="KXR10" s="3"/>
      <c r="KXS10" s="3"/>
      <c r="KXT10" s="3"/>
      <c r="KXU10" s="3"/>
      <c r="KXV10" s="3"/>
      <c r="KXW10" s="3"/>
      <c r="KXX10" s="3"/>
      <c r="KXY10" s="3"/>
      <c r="KXZ10" s="3"/>
      <c r="KYA10" s="3"/>
      <c r="KYB10" s="3"/>
      <c r="KYC10" s="3"/>
      <c r="KYD10" s="3"/>
      <c r="KYE10" s="3"/>
      <c r="KYF10" s="3"/>
      <c r="KYG10" s="3"/>
      <c r="KYH10" s="3"/>
      <c r="KYI10" s="3"/>
      <c r="KYJ10" s="3"/>
      <c r="KYK10" s="3"/>
      <c r="KYL10" s="3"/>
      <c r="KYM10" s="3"/>
      <c r="KYN10" s="3"/>
      <c r="KYO10" s="3"/>
      <c r="KYP10" s="3"/>
      <c r="KYQ10" s="3"/>
      <c r="KYR10" s="3"/>
      <c r="KYS10" s="3"/>
      <c r="KYT10" s="3"/>
      <c r="KYU10" s="3"/>
      <c r="KYV10" s="3"/>
      <c r="KYW10" s="3"/>
      <c r="KYX10" s="3"/>
      <c r="KYY10" s="3"/>
      <c r="KYZ10" s="3"/>
      <c r="KZA10" s="3"/>
      <c r="KZB10" s="3"/>
      <c r="KZC10" s="3"/>
      <c r="KZD10" s="3"/>
      <c r="KZE10" s="3"/>
      <c r="KZF10" s="3"/>
      <c r="KZG10" s="3"/>
      <c r="KZH10" s="3"/>
      <c r="KZI10" s="3"/>
      <c r="KZJ10" s="3"/>
      <c r="KZK10" s="3"/>
      <c r="KZL10" s="3"/>
      <c r="KZM10" s="3"/>
      <c r="KZN10" s="3"/>
      <c r="KZO10" s="3"/>
      <c r="KZP10" s="3"/>
      <c r="KZQ10" s="3"/>
      <c r="KZR10" s="3"/>
      <c r="KZS10" s="3"/>
      <c r="KZT10" s="3"/>
      <c r="KZU10" s="3"/>
      <c r="KZV10" s="3"/>
      <c r="KZW10" s="3"/>
      <c r="KZX10" s="3"/>
      <c r="KZY10" s="3"/>
      <c r="KZZ10" s="3"/>
      <c r="LAA10" s="3"/>
      <c r="LAB10" s="3"/>
      <c r="LAC10" s="3"/>
      <c r="LAD10" s="3"/>
      <c r="LAE10" s="3"/>
      <c r="LAF10" s="3"/>
      <c r="LAG10" s="3"/>
      <c r="LAH10" s="3"/>
      <c r="LAI10" s="3"/>
      <c r="LAJ10" s="3"/>
      <c r="LAK10" s="3"/>
      <c r="LAL10" s="3"/>
      <c r="LAM10" s="3"/>
      <c r="LAN10" s="3"/>
      <c r="LAO10" s="3"/>
      <c r="LAP10" s="3"/>
      <c r="LAQ10" s="3"/>
      <c r="LAR10" s="3"/>
      <c r="LAS10" s="3"/>
      <c r="LAT10" s="3"/>
      <c r="LAU10" s="3"/>
      <c r="LAV10" s="3"/>
      <c r="LAW10" s="3"/>
      <c r="LAX10" s="3"/>
      <c r="LAY10" s="3"/>
      <c r="LAZ10" s="3"/>
      <c r="LBA10" s="3"/>
      <c r="LBB10" s="3"/>
      <c r="LBC10" s="3"/>
      <c r="LBD10" s="3"/>
      <c r="LBE10" s="3"/>
      <c r="LBF10" s="3"/>
      <c r="LBG10" s="3"/>
      <c r="LBH10" s="3"/>
      <c r="LBI10" s="3"/>
      <c r="LBJ10" s="3"/>
      <c r="LBK10" s="3"/>
      <c r="LBL10" s="3"/>
      <c r="LBM10" s="3"/>
      <c r="LBN10" s="3"/>
      <c r="LBO10" s="3"/>
      <c r="LBP10" s="3"/>
      <c r="LBQ10" s="3"/>
      <c r="LBR10" s="3"/>
      <c r="LBS10" s="3"/>
      <c r="LBT10" s="3"/>
      <c r="LBU10" s="3"/>
      <c r="LBV10" s="3"/>
      <c r="LBW10" s="3"/>
      <c r="LBX10" s="3"/>
      <c r="LBY10" s="3"/>
      <c r="LBZ10" s="3"/>
      <c r="LCA10" s="3"/>
      <c r="LCB10" s="3"/>
      <c r="LCC10" s="3"/>
      <c r="LCD10" s="3"/>
      <c r="LCE10" s="3"/>
      <c r="LCF10" s="3"/>
      <c r="LCG10" s="3"/>
      <c r="LCH10" s="3"/>
      <c r="LCI10" s="3"/>
      <c r="LCJ10" s="3"/>
      <c r="LCK10" s="3"/>
      <c r="LCL10" s="3"/>
      <c r="LCM10" s="3"/>
      <c r="LCN10" s="3"/>
      <c r="LCO10" s="3"/>
      <c r="LCP10" s="3"/>
      <c r="LCQ10" s="3"/>
      <c r="LCR10" s="3"/>
      <c r="LCS10" s="3"/>
      <c r="LCT10" s="3"/>
      <c r="LCU10" s="3"/>
      <c r="LCV10" s="3"/>
      <c r="LCW10" s="3"/>
      <c r="LCX10" s="3"/>
      <c r="LCY10" s="3"/>
      <c r="LCZ10" s="3"/>
      <c r="LDA10" s="3"/>
      <c r="LDB10" s="3"/>
      <c r="LDC10" s="3"/>
      <c r="LDD10" s="3"/>
      <c r="LDE10" s="3"/>
      <c r="LDF10" s="3"/>
      <c r="LDG10" s="3"/>
      <c r="LDH10" s="3"/>
      <c r="LDI10" s="3"/>
      <c r="LDJ10" s="3"/>
      <c r="LDK10" s="3"/>
      <c r="LDL10" s="3"/>
      <c r="LDM10" s="3"/>
      <c r="LDN10" s="3"/>
      <c r="LDO10" s="3"/>
      <c r="LDP10" s="3"/>
      <c r="LDQ10" s="3"/>
      <c r="LDR10" s="3"/>
      <c r="LDS10" s="3"/>
      <c r="LDT10" s="3"/>
      <c r="LDU10" s="3"/>
      <c r="LDV10" s="3"/>
      <c r="LDW10" s="3"/>
      <c r="LDX10" s="3"/>
      <c r="LDY10" s="3"/>
      <c r="LDZ10" s="3"/>
      <c r="LEA10" s="3"/>
      <c r="LEB10" s="3"/>
      <c r="LEC10" s="3"/>
      <c r="LED10" s="3"/>
      <c r="LEE10" s="3"/>
      <c r="LEF10" s="3"/>
      <c r="LEG10" s="3"/>
      <c r="LEH10" s="3"/>
      <c r="LEI10" s="3"/>
      <c r="LEJ10" s="3"/>
      <c r="LEK10" s="3"/>
      <c r="LEL10" s="3"/>
      <c r="LEM10" s="3"/>
      <c r="LEN10" s="3"/>
      <c r="LEO10" s="3"/>
      <c r="LEP10" s="3"/>
      <c r="LEQ10" s="3"/>
      <c r="LER10" s="3"/>
      <c r="LES10" s="3"/>
      <c r="LET10" s="3"/>
      <c r="LEU10" s="3"/>
      <c r="LEV10" s="3"/>
      <c r="LEW10" s="3"/>
      <c r="LEX10" s="3"/>
      <c r="LEY10" s="3"/>
      <c r="LEZ10" s="3"/>
      <c r="LFA10" s="3"/>
      <c r="LFB10" s="3"/>
      <c r="LFC10" s="3"/>
      <c r="LFD10" s="3"/>
      <c r="LFE10" s="3"/>
      <c r="LFF10" s="3"/>
      <c r="LFG10" s="3"/>
      <c r="LFH10" s="3"/>
      <c r="LFI10" s="3"/>
      <c r="LFJ10" s="3"/>
      <c r="LFK10" s="3"/>
      <c r="LFL10" s="3"/>
      <c r="LFM10" s="3"/>
      <c r="LFN10" s="3"/>
      <c r="LFO10" s="3"/>
      <c r="LFP10" s="3"/>
      <c r="LFQ10" s="3"/>
      <c r="LFR10" s="3"/>
      <c r="LFS10" s="3"/>
      <c r="LFT10" s="3"/>
      <c r="LFU10" s="3"/>
      <c r="LFV10" s="3"/>
      <c r="LFW10" s="3"/>
      <c r="LFX10" s="3"/>
      <c r="LFY10" s="3"/>
      <c r="LFZ10" s="3"/>
      <c r="LGA10" s="3"/>
      <c r="LGB10" s="3"/>
      <c r="LGC10" s="3"/>
      <c r="LGD10" s="3"/>
      <c r="LGE10" s="3"/>
      <c r="LGF10" s="3"/>
      <c r="LGG10" s="3"/>
      <c r="LGH10" s="3"/>
      <c r="LGI10" s="3"/>
      <c r="LGJ10" s="3"/>
      <c r="LGK10" s="3"/>
      <c r="LGL10" s="3"/>
      <c r="LGM10" s="3"/>
      <c r="LGN10" s="3"/>
      <c r="LGO10" s="3"/>
      <c r="LGP10" s="3"/>
      <c r="LGQ10" s="3"/>
      <c r="LGR10" s="3"/>
      <c r="LGS10" s="3"/>
      <c r="LGT10" s="3"/>
      <c r="LGU10" s="3"/>
      <c r="LGV10" s="3"/>
      <c r="LGW10" s="3"/>
      <c r="LGX10" s="3"/>
      <c r="LGY10" s="3"/>
      <c r="LGZ10" s="3"/>
      <c r="LHA10" s="3"/>
      <c r="LHB10" s="3"/>
      <c r="LHC10" s="3"/>
      <c r="LHD10" s="3"/>
      <c r="LHE10" s="3"/>
      <c r="LHF10" s="3"/>
      <c r="LHG10" s="3"/>
      <c r="LHH10" s="3"/>
      <c r="LHI10" s="3"/>
      <c r="LHJ10" s="3"/>
      <c r="LHK10" s="3"/>
      <c r="LHL10" s="3"/>
      <c r="LHM10" s="3"/>
      <c r="LHN10" s="3"/>
      <c r="LHO10" s="3"/>
      <c r="LHP10" s="3"/>
      <c r="LHQ10" s="3"/>
      <c r="LHR10" s="3"/>
      <c r="LHS10" s="3"/>
      <c r="LHT10" s="3"/>
      <c r="LHU10" s="3"/>
      <c r="LHV10" s="3"/>
      <c r="LHW10" s="3"/>
      <c r="LHX10" s="3"/>
      <c r="LHY10" s="3"/>
      <c r="LHZ10" s="3"/>
      <c r="LIA10" s="3"/>
      <c r="LIB10" s="3"/>
      <c r="LIC10" s="3"/>
      <c r="LID10" s="3"/>
      <c r="LIE10" s="3"/>
      <c r="LIF10" s="3"/>
      <c r="LIG10" s="3"/>
      <c r="LIH10" s="3"/>
      <c r="LII10" s="3"/>
      <c r="LIJ10" s="3"/>
      <c r="LIK10" s="3"/>
      <c r="LIL10" s="3"/>
      <c r="LIM10" s="3"/>
      <c r="LIN10" s="3"/>
      <c r="LIO10" s="3"/>
      <c r="LIP10" s="3"/>
      <c r="LIQ10" s="3"/>
      <c r="LIR10" s="3"/>
      <c r="LIS10" s="3"/>
      <c r="LIT10" s="3"/>
      <c r="LIU10" s="3"/>
      <c r="LIV10" s="3"/>
      <c r="LIW10" s="3"/>
      <c r="LIX10" s="3"/>
      <c r="LIY10" s="3"/>
      <c r="LIZ10" s="3"/>
      <c r="LJA10" s="3"/>
      <c r="LJB10" s="3"/>
      <c r="LJC10" s="3"/>
      <c r="LJD10" s="3"/>
      <c r="LJE10" s="3"/>
      <c r="LJF10" s="3"/>
      <c r="LJG10" s="3"/>
      <c r="LJH10" s="3"/>
      <c r="LJI10" s="3"/>
      <c r="LJJ10" s="3"/>
      <c r="LJK10" s="3"/>
      <c r="LJL10" s="3"/>
      <c r="LJM10" s="3"/>
      <c r="LJN10" s="3"/>
      <c r="LJO10" s="3"/>
      <c r="LJP10" s="3"/>
      <c r="LJQ10" s="3"/>
      <c r="LJR10" s="3"/>
      <c r="LJS10" s="3"/>
      <c r="LJT10" s="3"/>
      <c r="LJU10" s="3"/>
      <c r="LJV10" s="3"/>
      <c r="LJW10" s="3"/>
      <c r="LJX10" s="3"/>
      <c r="LJY10" s="3"/>
      <c r="LJZ10" s="3"/>
      <c r="LKA10" s="3"/>
      <c r="LKB10" s="3"/>
      <c r="LKC10" s="3"/>
      <c r="LKD10" s="3"/>
      <c r="LKE10" s="3"/>
      <c r="LKF10" s="3"/>
      <c r="LKG10" s="3"/>
      <c r="LKH10" s="3"/>
      <c r="LKI10" s="3"/>
      <c r="LKJ10" s="3"/>
      <c r="LKK10" s="3"/>
      <c r="LKL10" s="3"/>
      <c r="LKM10" s="3"/>
      <c r="LKN10" s="3"/>
      <c r="LKO10" s="3"/>
      <c r="LKP10" s="3"/>
      <c r="LKQ10" s="3"/>
      <c r="LKR10" s="3"/>
      <c r="LKS10" s="3"/>
      <c r="LKT10" s="3"/>
      <c r="LKU10" s="3"/>
      <c r="LKV10" s="3"/>
      <c r="LKW10" s="3"/>
      <c r="LKX10" s="3"/>
      <c r="LKY10" s="3"/>
      <c r="LKZ10" s="3"/>
      <c r="LLA10" s="3"/>
      <c r="LLB10" s="3"/>
      <c r="LLC10" s="3"/>
      <c r="LLD10" s="3"/>
      <c r="LLE10" s="3"/>
      <c r="LLF10" s="3"/>
      <c r="LLG10" s="3"/>
      <c r="LLH10" s="3"/>
      <c r="LLI10" s="3"/>
      <c r="LLJ10" s="3"/>
      <c r="LLK10" s="3"/>
      <c r="LLL10" s="3"/>
      <c r="LLM10" s="3"/>
      <c r="LLN10" s="3"/>
      <c r="LLO10" s="3"/>
      <c r="LLP10" s="3"/>
      <c r="LLQ10" s="3"/>
      <c r="LLR10" s="3"/>
      <c r="LLS10" s="3"/>
      <c r="LLT10" s="3"/>
      <c r="LLU10" s="3"/>
      <c r="LLV10" s="3"/>
      <c r="LLW10" s="3"/>
      <c r="LLX10" s="3"/>
      <c r="LLY10" s="3"/>
      <c r="LLZ10" s="3"/>
      <c r="LMA10" s="3"/>
      <c r="LMB10" s="3"/>
      <c r="LMC10" s="3"/>
      <c r="LMD10" s="3"/>
      <c r="LME10" s="3"/>
      <c r="LMF10" s="3"/>
      <c r="LMG10" s="3"/>
      <c r="LMH10" s="3"/>
      <c r="LMI10" s="3"/>
      <c r="LMJ10" s="3"/>
      <c r="LMK10" s="3"/>
      <c r="LML10" s="3"/>
      <c r="LMM10" s="3"/>
      <c r="LMN10" s="3"/>
      <c r="LMO10" s="3"/>
      <c r="LMP10" s="3"/>
      <c r="LMQ10" s="3"/>
      <c r="LMR10" s="3"/>
      <c r="LMS10" s="3"/>
      <c r="LMT10" s="3"/>
      <c r="LMU10" s="3"/>
      <c r="LMV10" s="3"/>
      <c r="LMW10" s="3"/>
      <c r="LMX10" s="3"/>
      <c r="LMY10" s="3"/>
      <c r="LMZ10" s="3"/>
      <c r="LNA10" s="3"/>
      <c r="LNB10" s="3"/>
      <c r="LNC10" s="3"/>
      <c r="LND10" s="3"/>
      <c r="LNE10" s="3"/>
      <c r="LNF10" s="3"/>
      <c r="LNG10" s="3"/>
      <c r="LNH10" s="3"/>
      <c r="LNI10" s="3"/>
      <c r="LNJ10" s="3"/>
      <c r="LNK10" s="3"/>
      <c r="LNL10" s="3"/>
      <c r="LNM10" s="3"/>
      <c r="LNN10" s="3"/>
      <c r="LNO10" s="3"/>
      <c r="LNP10" s="3"/>
      <c r="LNQ10" s="3"/>
      <c r="LNR10" s="3"/>
      <c r="LNS10" s="3"/>
      <c r="LNT10" s="3"/>
      <c r="LNU10" s="3"/>
      <c r="LNV10" s="3"/>
      <c r="LNW10" s="3"/>
      <c r="LNX10" s="3"/>
      <c r="LNY10" s="3"/>
      <c r="LNZ10" s="3"/>
      <c r="LOA10" s="3"/>
      <c r="LOB10" s="3"/>
      <c r="LOC10" s="3"/>
      <c r="LOD10" s="3"/>
      <c r="LOE10" s="3"/>
      <c r="LOF10" s="3"/>
      <c r="LOG10" s="3"/>
      <c r="LOH10" s="3"/>
      <c r="LOI10" s="3"/>
      <c r="LOJ10" s="3"/>
      <c r="LOK10" s="3"/>
      <c r="LOL10" s="3"/>
      <c r="LOM10" s="3"/>
      <c r="LON10" s="3"/>
      <c r="LOO10" s="3"/>
      <c r="LOP10" s="3"/>
      <c r="LOQ10" s="3"/>
      <c r="LOR10" s="3"/>
      <c r="LOS10" s="3"/>
      <c r="LOT10" s="3"/>
      <c r="LOU10" s="3"/>
      <c r="LOV10" s="3"/>
      <c r="LOW10" s="3"/>
      <c r="LOX10" s="3"/>
      <c r="LOY10" s="3"/>
      <c r="LOZ10" s="3"/>
      <c r="LPA10" s="3"/>
      <c r="LPB10" s="3"/>
      <c r="LPC10" s="3"/>
      <c r="LPD10" s="3"/>
      <c r="LPE10" s="3"/>
      <c r="LPF10" s="3"/>
      <c r="LPG10" s="3"/>
      <c r="LPH10" s="3"/>
      <c r="LPI10" s="3"/>
      <c r="LPJ10" s="3"/>
      <c r="LPK10" s="3"/>
      <c r="LPL10" s="3"/>
      <c r="LPM10" s="3"/>
      <c r="LPN10" s="3"/>
      <c r="LPO10" s="3"/>
      <c r="LPP10" s="3"/>
      <c r="LPQ10" s="3"/>
      <c r="LPR10" s="3"/>
      <c r="LPS10" s="3"/>
      <c r="LPT10" s="3"/>
      <c r="LPU10" s="3"/>
      <c r="LPV10" s="3"/>
      <c r="LPW10" s="3"/>
      <c r="LPX10" s="3"/>
      <c r="LPY10" s="3"/>
      <c r="LPZ10" s="3"/>
      <c r="LQA10" s="3"/>
      <c r="LQB10" s="3"/>
      <c r="LQC10" s="3"/>
      <c r="LQD10" s="3"/>
      <c r="LQE10" s="3"/>
      <c r="LQF10" s="3"/>
      <c r="LQG10" s="3"/>
      <c r="LQH10" s="3"/>
      <c r="LQI10" s="3"/>
      <c r="LQJ10" s="3"/>
      <c r="LQK10" s="3"/>
      <c r="LQL10" s="3"/>
      <c r="LQM10" s="3"/>
      <c r="LQN10" s="3"/>
      <c r="LQO10" s="3"/>
      <c r="LQP10" s="3"/>
      <c r="LQQ10" s="3"/>
      <c r="LQR10" s="3"/>
      <c r="LQS10" s="3"/>
      <c r="LQT10" s="3"/>
      <c r="LQU10" s="3"/>
      <c r="LQV10" s="3"/>
      <c r="LQW10" s="3"/>
      <c r="LQX10" s="3"/>
      <c r="LQY10" s="3"/>
      <c r="LQZ10" s="3"/>
      <c r="LRA10" s="3"/>
      <c r="LRB10" s="3"/>
      <c r="LRC10" s="3"/>
      <c r="LRD10" s="3"/>
      <c r="LRE10" s="3"/>
      <c r="LRF10" s="3"/>
      <c r="LRG10" s="3"/>
      <c r="LRH10" s="3"/>
      <c r="LRI10" s="3"/>
      <c r="LRJ10" s="3"/>
      <c r="LRK10" s="3"/>
      <c r="LRL10" s="3"/>
      <c r="LRM10" s="3"/>
      <c r="LRN10" s="3"/>
      <c r="LRO10" s="3"/>
      <c r="LRP10" s="3"/>
      <c r="LRQ10" s="3"/>
      <c r="LRR10" s="3"/>
      <c r="LRS10" s="3"/>
      <c r="LRT10" s="3"/>
      <c r="LRU10" s="3"/>
      <c r="LRV10" s="3"/>
      <c r="LRW10" s="3"/>
      <c r="LRX10" s="3"/>
      <c r="LRY10" s="3"/>
      <c r="LRZ10" s="3"/>
      <c r="LSA10" s="3"/>
      <c r="LSB10" s="3"/>
      <c r="LSC10" s="3"/>
      <c r="LSD10" s="3"/>
      <c r="LSE10" s="3"/>
      <c r="LSF10" s="3"/>
      <c r="LSG10" s="3"/>
      <c r="LSH10" s="3"/>
      <c r="LSI10" s="3"/>
      <c r="LSJ10" s="3"/>
      <c r="LSK10" s="3"/>
      <c r="LSL10" s="3"/>
      <c r="LSM10" s="3"/>
      <c r="LSN10" s="3"/>
      <c r="LSO10" s="3"/>
      <c r="LSP10" s="3"/>
      <c r="LSQ10" s="3"/>
      <c r="LSR10" s="3"/>
      <c r="LSS10" s="3"/>
      <c r="LST10" s="3"/>
      <c r="LSU10" s="3"/>
      <c r="LSV10" s="3"/>
      <c r="LSW10" s="3"/>
      <c r="LSX10" s="3"/>
      <c r="LSY10" s="3"/>
      <c r="LSZ10" s="3"/>
      <c r="LTA10" s="3"/>
      <c r="LTB10" s="3"/>
      <c r="LTC10" s="3"/>
      <c r="LTD10" s="3"/>
      <c r="LTE10" s="3"/>
      <c r="LTF10" s="3"/>
      <c r="LTG10" s="3"/>
      <c r="LTH10" s="3"/>
      <c r="LTI10" s="3"/>
      <c r="LTJ10" s="3"/>
      <c r="LTK10" s="3"/>
      <c r="LTL10" s="3"/>
      <c r="LTM10" s="3"/>
      <c r="LTN10" s="3"/>
      <c r="LTO10" s="3"/>
      <c r="LTP10" s="3"/>
      <c r="LTQ10" s="3"/>
      <c r="LTR10" s="3"/>
      <c r="LTS10" s="3"/>
      <c r="LTT10" s="3"/>
      <c r="LTU10" s="3"/>
      <c r="LTV10" s="3"/>
      <c r="LTW10" s="3"/>
      <c r="LTX10" s="3"/>
      <c r="LTY10" s="3"/>
      <c r="LTZ10" s="3"/>
      <c r="LUA10" s="3"/>
      <c r="LUB10" s="3"/>
      <c r="LUC10" s="3"/>
      <c r="LUD10" s="3"/>
      <c r="LUE10" s="3"/>
      <c r="LUF10" s="3"/>
      <c r="LUG10" s="3"/>
      <c r="LUH10" s="3"/>
      <c r="LUI10" s="3"/>
      <c r="LUJ10" s="3"/>
      <c r="LUK10" s="3"/>
      <c r="LUL10" s="3"/>
      <c r="LUM10" s="3"/>
      <c r="LUN10" s="3"/>
      <c r="LUO10" s="3"/>
      <c r="LUP10" s="3"/>
      <c r="LUQ10" s="3"/>
      <c r="LUR10" s="3"/>
      <c r="LUS10" s="3"/>
      <c r="LUT10" s="3"/>
      <c r="LUU10" s="3"/>
      <c r="LUV10" s="3"/>
      <c r="LUW10" s="3"/>
      <c r="LUX10" s="3"/>
      <c r="LUY10" s="3"/>
      <c r="LUZ10" s="3"/>
      <c r="LVA10" s="3"/>
      <c r="LVB10" s="3"/>
      <c r="LVC10" s="3"/>
      <c r="LVD10" s="3"/>
      <c r="LVE10" s="3"/>
      <c r="LVF10" s="3"/>
      <c r="LVG10" s="3"/>
      <c r="LVH10" s="3"/>
      <c r="LVI10" s="3"/>
      <c r="LVJ10" s="3"/>
      <c r="LVK10" s="3"/>
      <c r="LVL10" s="3"/>
      <c r="LVM10" s="3"/>
      <c r="LVN10" s="3"/>
      <c r="LVO10" s="3"/>
      <c r="LVP10" s="3"/>
      <c r="LVQ10" s="3"/>
      <c r="LVR10" s="3"/>
      <c r="LVS10" s="3"/>
      <c r="LVT10" s="3"/>
      <c r="LVU10" s="3"/>
      <c r="LVV10" s="3"/>
      <c r="LVW10" s="3"/>
      <c r="LVX10" s="3"/>
      <c r="LVY10" s="3"/>
      <c r="LVZ10" s="3"/>
      <c r="LWA10" s="3"/>
      <c r="LWB10" s="3"/>
      <c r="LWC10" s="3"/>
      <c r="LWD10" s="3"/>
      <c r="LWE10" s="3"/>
      <c r="LWF10" s="3"/>
      <c r="LWG10" s="3"/>
      <c r="LWH10" s="3"/>
      <c r="LWI10" s="3"/>
      <c r="LWJ10" s="3"/>
      <c r="LWK10" s="3"/>
      <c r="LWL10" s="3"/>
      <c r="LWM10" s="3"/>
      <c r="LWN10" s="3"/>
      <c r="LWO10" s="3"/>
      <c r="LWP10" s="3"/>
      <c r="LWQ10" s="3"/>
      <c r="LWR10" s="3"/>
      <c r="LWS10" s="3"/>
      <c r="LWT10" s="3"/>
      <c r="LWU10" s="3"/>
      <c r="LWV10" s="3"/>
      <c r="LWW10" s="3"/>
      <c r="LWX10" s="3"/>
      <c r="LWY10" s="3"/>
      <c r="LWZ10" s="3"/>
      <c r="LXA10" s="3"/>
      <c r="LXB10" s="3"/>
      <c r="LXC10" s="3"/>
      <c r="LXD10" s="3"/>
      <c r="LXE10" s="3"/>
      <c r="LXF10" s="3"/>
      <c r="LXG10" s="3"/>
      <c r="LXH10" s="3"/>
      <c r="LXI10" s="3"/>
      <c r="LXJ10" s="3"/>
      <c r="LXK10" s="3"/>
      <c r="LXL10" s="3"/>
      <c r="LXM10" s="3"/>
      <c r="LXN10" s="3"/>
      <c r="LXO10" s="3"/>
      <c r="LXP10" s="3"/>
      <c r="LXQ10" s="3"/>
      <c r="LXR10" s="3"/>
      <c r="LXS10" s="3"/>
      <c r="LXT10" s="3"/>
      <c r="LXU10" s="3"/>
      <c r="LXV10" s="3"/>
      <c r="LXW10" s="3"/>
      <c r="LXX10" s="3"/>
      <c r="LXY10" s="3"/>
      <c r="LXZ10" s="3"/>
      <c r="LYA10" s="3"/>
      <c r="LYB10" s="3"/>
      <c r="LYC10" s="3"/>
      <c r="LYD10" s="3"/>
      <c r="LYE10" s="3"/>
      <c r="LYF10" s="3"/>
      <c r="LYG10" s="3"/>
      <c r="LYH10" s="3"/>
      <c r="LYI10" s="3"/>
      <c r="LYJ10" s="3"/>
      <c r="LYK10" s="3"/>
      <c r="LYL10" s="3"/>
      <c r="LYM10" s="3"/>
      <c r="LYN10" s="3"/>
      <c r="LYO10" s="3"/>
      <c r="LYP10" s="3"/>
      <c r="LYQ10" s="3"/>
      <c r="LYR10" s="3"/>
      <c r="LYS10" s="3"/>
      <c r="LYT10" s="3"/>
      <c r="LYU10" s="3"/>
      <c r="LYV10" s="3"/>
      <c r="LYW10" s="3"/>
      <c r="LYX10" s="3"/>
      <c r="LYY10" s="3"/>
      <c r="LYZ10" s="3"/>
      <c r="LZA10" s="3"/>
      <c r="LZB10" s="3"/>
      <c r="LZC10" s="3"/>
      <c r="LZD10" s="3"/>
      <c r="LZE10" s="3"/>
      <c r="LZF10" s="3"/>
      <c r="LZG10" s="3"/>
      <c r="LZH10" s="3"/>
      <c r="LZI10" s="3"/>
      <c r="LZJ10" s="3"/>
      <c r="LZK10" s="3"/>
      <c r="LZL10" s="3"/>
      <c r="LZM10" s="3"/>
      <c r="LZN10" s="3"/>
      <c r="LZO10" s="3"/>
      <c r="LZP10" s="3"/>
      <c r="LZQ10" s="3"/>
      <c r="LZR10" s="3"/>
      <c r="LZS10" s="3"/>
      <c r="LZT10" s="3"/>
      <c r="LZU10" s="3"/>
      <c r="LZV10" s="3"/>
      <c r="LZW10" s="3"/>
      <c r="LZX10" s="3"/>
      <c r="LZY10" s="3"/>
      <c r="LZZ10" s="3"/>
      <c r="MAA10" s="3"/>
      <c r="MAB10" s="3"/>
      <c r="MAC10" s="3"/>
      <c r="MAD10" s="3"/>
      <c r="MAE10" s="3"/>
      <c r="MAF10" s="3"/>
      <c r="MAG10" s="3"/>
      <c r="MAH10" s="3"/>
      <c r="MAI10" s="3"/>
      <c r="MAJ10" s="3"/>
      <c r="MAK10" s="3"/>
      <c r="MAL10" s="3"/>
      <c r="MAM10" s="3"/>
      <c r="MAN10" s="3"/>
      <c r="MAO10" s="3"/>
      <c r="MAP10" s="3"/>
      <c r="MAQ10" s="3"/>
      <c r="MAR10" s="3"/>
      <c r="MAS10" s="3"/>
      <c r="MAT10" s="3"/>
      <c r="MAU10" s="3"/>
      <c r="MAV10" s="3"/>
      <c r="MAW10" s="3"/>
      <c r="MAX10" s="3"/>
      <c r="MAY10" s="3"/>
      <c r="MAZ10" s="3"/>
      <c r="MBA10" s="3"/>
      <c r="MBB10" s="3"/>
      <c r="MBC10" s="3"/>
      <c r="MBD10" s="3"/>
      <c r="MBE10" s="3"/>
      <c r="MBF10" s="3"/>
      <c r="MBG10" s="3"/>
      <c r="MBH10" s="3"/>
      <c r="MBI10" s="3"/>
      <c r="MBJ10" s="3"/>
      <c r="MBK10" s="3"/>
      <c r="MBL10" s="3"/>
      <c r="MBM10" s="3"/>
      <c r="MBN10" s="3"/>
      <c r="MBO10" s="3"/>
      <c r="MBP10" s="3"/>
      <c r="MBQ10" s="3"/>
      <c r="MBR10" s="3"/>
      <c r="MBS10" s="3"/>
      <c r="MBT10" s="3"/>
      <c r="MBU10" s="3"/>
      <c r="MBV10" s="3"/>
      <c r="MBW10" s="3"/>
      <c r="MBX10" s="3"/>
      <c r="MBY10" s="3"/>
      <c r="MBZ10" s="3"/>
      <c r="MCA10" s="3"/>
      <c r="MCB10" s="3"/>
      <c r="MCC10" s="3"/>
      <c r="MCD10" s="3"/>
      <c r="MCE10" s="3"/>
      <c r="MCF10" s="3"/>
      <c r="MCG10" s="3"/>
      <c r="MCH10" s="3"/>
      <c r="MCI10" s="3"/>
      <c r="MCJ10" s="3"/>
      <c r="MCK10" s="3"/>
      <c r="MCL10" s="3"/>
      <c r="MCM10" s="3"/>
      <c r="MCN10" s="3"/>
      <c r="MCO10" s="3"/>
      <c r="MCP10" s="3"/>
      <c r="MCQ10" s="3"/>
      <c r="MCR10" s="3"/>
      <c r="MCS10" s="3"/>
      <c r="MCT10" s="3"/>
      <c r="MCU10" s="3"/>
      <c r="MCV10" s="3"/>
      <c r="MCW10" s="3"/>
      <c r="MCX10" s="3"/>
      <c r="MCY10" s="3"/>
      <c r="MCZ10" s="3"/>
      <c r="MDA10" s="3"/>
      <c r="MDB10" s="3"/>
      <c r="MDC10" s="3"/>
      <c r="MDD10" s="3"/>
      <c r="MDE10" s="3"/>
      <c r="MDF10" s="3"/>
      <c r="MDG10" s="3"/>
      <c r="MDH10" s="3"/>
      <c r="MDI10" s="3"/>
      <c r="MDJ10" s="3"/>
      <c r="MDK10" s="3"/>
      <c r="MDL10" s="3"/>
      <c r="MDM10" s="3"/>
      <c r="MDN10" s="3"/>
      <c r="MDO10" s="3"/>
      <c r="MDP10" s="3"/>
      <c r="MDQ10" s="3"/>
      <c r="MDR10" s="3"/>
      <c r="MDS10" s="3"/>
      <c r="MDT10" s="3"/>
      <c r="MDU10" s="3"/>
      <c r="MDV10" s="3"/>
      <c r="MDW10" s="3"/>
      <c r="MDX10" s="3"/>
      <c r="MDY10" s="3"/>
      <c r="MDZ10" s="3"/>
      <c r="MEA10" s="3"/>
      <c r="MEB10" s="3"/>
      <c r="MEC10" s="3"/>
      <c r="MED10" s="3"/>
      <c r="MEE10" s="3"/>
      <c r="MEF10" s="3"/>
      <c r="MEG10" s="3"/>
      <c r="MEH10" s="3"/>
      <c r="MEI10" s="3"/>
      <c r="MEJ10" s="3"/>
      <c r="MEK10" s="3"/>
      <c r="MEL10" s="3"/>
      <c r="MEM10" s="3"/>
      <c r="MEN10" s="3"/>
      <c r="MEO10" s="3"/>
      <c r="MEP10" s="3"/>
      <c r="MEQ10" s="3"/>
      <c r="MER10" s="3"/>
      <c r="MES10" s="3"/>
      <c r="MET10" s="3"/>
      <c r="MEU10" s="3"/>
      <c r="MEV10" s="3"/>
      <c r="MEW10" s="3"/>
      <c r="MEX10" s="3"/>
      <c r="MEY10" s="3"/>
      <c r="MEZ10" s="3"/>
      <c r="MFA10" s="3"/>
      <c r="MFB10" s="3"/>
      <c r="MFC10" s="3"/>
      <c r="MFD10" s="3"/>
      <c r="MFE10" s="3"/>
      <c r="MFF10" s="3"/>
      <c r="MFG10" s="3"/>
      <c r="MFH10" s="3"/>
      <c r="MFI10" s="3"/>
      <c r="MFJ10" s="3"/>
      <c r="MFK10" s="3"/>
      <c r="MFL10" s="3"/>
      <c r="MFM10" s="3"/>
      <c r="MFN10" s="3"/>
      <c r="MFO10" s="3"/>
      <c r="MFP10" s="3"/>
      <c r="MFQ10" s="3"/>
      <c r="MFR10" s="3"/>
      <c r="MFS10" s="3"/>
      <c r="MFT10" s="3"/>
      <c r="MFU10" s="3"/>
      <c r="MFV10" s="3"/>
      <c r="MFW10" s="3"/>
      <c r="MFX10" s="3"/>
      <c r="MFY10" s="3"/>
      <c r="MFZ10" s="3"/>
      <c r="MGA10" s="3"/>
      <c r="MGB10" s="3"/>
      <c r="MGC10" s="3"/>
      <c r="MGD10" s="3"/>
      <c r="MGE10" s="3"/>
      <c r="MGF10" s="3"/>
      <c r="MGG10" s="3"/>
      <c r="MGH10" s="3"/>
      <c r="MGI10" s="3"/>
      <c r="MGJ10" s="3"/>
      <c r="MGK10" s="3"/>
      <c r="MGL10" s="3"/>
      <c r="MGM10" s="3"/>
      <c r="MGN10" s="3"/>
      <c r="MGO10" s="3"/>
      <c r="MGP10" s="3"/>
      <c r="MGQ10" s="3"/>
      <c r="MGR10" s="3"/>
      <c r="MGS10" s="3"/>
      <c r="MGT10" s="3"/>
      <c r="MGU10" s="3"/>
      <c r="MGV10" s="3"/>
      <c r="MGW10" s="3"/>
      <c r="MGX10" s="3"/>
      <c r="MGY10" s="3"/>
      <c r="MGZ10" s="3"/>
      <c r="MHA10" s="3"/>
      <c r="MHB10" s="3"/>
      <c r="MHC10" s="3"/>
      <c r="MHD10" s="3"/>
      <c r="MHE10" s="3"/>
      <c r="MHF10" s="3"/>
      <c r="MHG10" s="3"/>
      <c r="MHH10" s="3"/>
      <c r="MHI10" s="3"/>
      <c r="MHJ10" s="3"/>
      <c r="MHK10" s="3"/>
      <c r="MHL10" s="3"/>
      <c r="MHM10" s="3"/>
      <c r="MHN10" s="3"/>
      <c r="MHO10" s="3"/>
      <c r="MHP10" s="3"/>
      <c r="MHQ10" s="3"/>
      <c r="MHR10" s="3"/>
      <c r="MHS10" s="3"/>
      <c r="MHT10" s="3"/>
      <c r="MHU10" s="3"/>
      <c r="MHV10" s="3"/>
      <c r="MHW10" s="3"/>
      <c r="MHX10" s="3"/>
      <c r="MHY10" s="3"/>
      <c r="MHZ10" s="3"/>
      <c r="MIA10" s="3"/>
      <c r="MIB10" s="3"/>
      <c r="MIC10" s="3"/>
      <c r="MID10" s="3"/>
      <c r="MIE10" s="3"/>
      <c r="MIF10" s="3"/>
      <c r="MIG10" s="3"/>
      <c r="MIH10" s="3"/>
      <c r="MII10" s="3"/>
      <c r="MIJ10" s="3"/>
      <c r="MIK10" s="3"/>
      <c r="MIL10" s="3"/>
      <c r="MIM10" s="3"/>
      <c r="MIN10" s="3"/>
      <c r="MIO10" s="3"/>
      <c r="MIP10" s="3"/>
      <c r="MIQ10" s="3"/>
      <c r="MIR10" s="3"/>
      <c r="MIS10" s="3"/>
      <c r="MIT10" s="3"/>
      <c r="MIU10" s="3"/>
      <c r="MIV10" s="3"/>
      <c r="MIW10" s="3"/>
      <c r="MIX10" s="3"/>
      <c r="MIY10" s="3"/>
      <c r="MIZ10" s="3"/>
      <c r="MJA10" s="3"/>
      <c r="MJB10" s="3"/>
      <c r="MJC10" s="3"/>
      <c r="MJD10" s="3"/>
      <c r="MJE10" s="3"/>
      <c r="MJF10" s="3"/>
      <c r="MJG10" s="3"/>
      <c r="MJH10" s="3"/>
      <c r="MJI10" s="3"/>
      <c r="MJJ10" s="3"/>
      <c r="MJK10" s="3"/>
      <c r="MJL10" s="3"/>
      <c r="MJM10" s="3"/>
      <c r="MJN10" s="3"/>
      <c r="MJO10" s="3"/>
      <c r="MJP10" s="3"/>
      <c r="MJQ10" s="3"/>
      <c r="MJR10" s="3"/>
      <c r="MJS10" s="3"/>
      <c r="MJT10" s="3"/>
      <c r="MJU10" s="3"/>
      <c r="MJV10" s="3"/>
      <c r="MJW10" s="3"/>
      <c r="MJX10" s="3"/>
      <c r="MJY10" s="3"/>
      <c r="MJZ10" s="3"/>
      <c r="MKA10" s="3"/>
      <c r="MKB10" s="3"/>
      <c r="MKC10" s="3"/>
      <c r="MKD10" s="3"/>
      <c r="MKE10" s="3"/>
      <c r="MKF10" s="3"/>
      <c r="MKG10" s="3"/>
      <c r="MKH10" s="3"/>
      <c r="MKI10" s="3"/>
      <c r="MKJ10" s="3"/>
      <c r="MKK10" s="3"/>
      <c r="MKL10" s="3"/>
      <c r="MKM10" s="3"/>
      <c r="MKN10" s="3"/>
      <c r="MKO10" s="3"/>
      <c r="MKP10" s="3"/>
      <c r="MKQ10" s="3"/>
      <c r="MKR10" s="3"/>
      <c r="MKS10" s="3"/>
      <c r="MKT10" s="3"/>
      <c r="MKU10" s="3"/>
      <c r="MKV10" s="3"/>
      <c r="MKW10" s="3"/>
      <c r="MKX10" s="3"/>
      <c r="MKY10" s="3"/>
      <c r="MKZ10" s="3"/>
      <c r="MLA10" s="3"/>
      <c r="MLB10" s="3"/>
      <c r="MLC10" s="3"/>
      <c r="MLD10" s="3"/>
      <c r="MLE10" s="3"/>
      <c r="MLF10" s="3"/>
      <c r="MLG10" s="3"/>
      <c r="MLH10" s="3"/>
      <c r="MLI10" s="3"/>
      <c r="MLJ10" s="3"/>
      <c r="MLK10" s="3"/>
      <c r="MLL10" s="3"/>
      <c r="MLM10" s="3"/>
      <c r="MLN10" s="3"/>
      <c r="MLO10" s="3"/>
      <c r="MLP10" s="3"/>
      <c r="MLQ10" s="3"/>
      <c r="MLR10" s="3"/>
      <c r="MLS10" s="3"/>
      <c r="MLT10" s="3"/>
      <c r="MLU10" s="3"/>
      <c r="MLV10" s="3"/>
      <c r="MLW10" s="3"/>
      <c r="MLX10" s="3"/>
      <c r="MLY10" s="3"/>
      <c r="MLZ10" s="3"/>
      <c r="MMA10" s="3"/>
      <c r="MMB10" s="3"/>
      <c r="MMC10" s="3"/>
      <c r="MMD10" s="3"/>
      <c r="MME10" s="3"/>
      <c r="MMF10" s="3"/>
      <c r="MMG10" s="3"/>
      <c r="MMH10" s="3"/>
      <c r="MMI10" s="3"/>
      <c r="MMJ10" s="3"/>
      <c r="MMK10" s="3"/>
      <c r="MML10" s="3"/>
      <c r="MMM10" s="3"/>
      <c r="MMN10" s="3"/>
      <c r="MMO10" s="3"/>
      <c r="MMP10" s="3"/>
      <c r="MMQ10" s="3"/>
      <c r="MMR10" s="3"/>
      <c r="MMS10" s="3"/>
      <c r="MMT10" s="3"/>
      <c r="MMU10" s="3"/>
      <c r="MMV10" s="3"/>
      <c r="MMW10" s="3"/>
      <c r="MMX10" s="3"/>
      <c r="MMY10" s="3"/>
      <c r="MMZ10" s="3"/>
      <c r="MNA10" s="3"/>
      <c r="MNB10" s="3"/>
      <c r="MNC10" s="3"/>
      <c r="MND10" s="3"/>
      <c r="MNE10" s="3"/>
      <c r="MNF10" s="3"/>
      <c r="MNG10" s="3"/>
      <c r="MNH10" s="3"/>
      <c r="MNI10" s="3"/>
      <c r="MNJ10" s="3"/>
      <c r="MNK10" s="3"/>
      <c r="MNL10" s="3"/>
      <c r="MNM10" s="3"/>
      <c r="MNN10" s="3"/>
      <c r="MNO10" s="3"/>
      <c r="MNP10" s="3"/>
      <c r="MNQ10" s="3"/>
      <c r="MNR10" s="3"/>
      <c r="MNS10" s="3"/>
      <c r="MNT10" s="3"/>
      <c r="MNU10" s="3"/>
      <c r="MNV10" s="3"/>
      <c r="MNW10" s="3"/>
      <c r="MNX10" s="3"/>
      <c r="MNY10" s="3"/>
      <c r="MNZ10" s="3"/>
      <c r="MOA10" s="3"/>
      <c r="MOB10" s="3"/>
      <c r="MOC10" s="3"/>
      <c r="MOD10" s="3"/>
      <c r="MOE10" s="3"/>
      <c r="MOF10" s="3"/>
      <c r="MOG10" s="3"/>
      <c r="MOH10" s="3"/>
      <c r="MOI10" s="3"/>
      <c r="MOJ10" s="3"/>
      <c r="MOK10" s="3"/>
      <c r="MOL10" s="3"/>
      <c r="MOM10" s="3"/>
      <c r="MON10" s="3"/>
      <c r="MOO10" s="3"/>
      <c r="MOP10" s="3"/>
      <c r="MOQ10" s="3"/>
      <c r="MOR10" s="3"/>
      <c r="MOS10" s="3"/>
      <c r="MOT10" s="3"/>
      <c r="MOU10" s="3"/>
      <c r="MOV10" s="3"/>
      <c r="MOW10" s="3"/>
      <c r="MOX10" s="3"/>
      <c r="MOY10" s="3"/>
      <c r="MOZ10" s="3"/>
      <c r="MPA10" s="3"/>
      <c r="MPB10" s="3"/>
      <c r="MPC10" s="3"/>
      <c r="MPD10" s="3"/>
      <c r="MPE10" s="3"/>
      <c r="MPF10" s="3"/>
      <c r="MPG10" s="3"/>
      <c r="MPH10" s="3"/>
      <c r="MPI10" s="3"/>
      <c r="MPJ10" s="3"/>
      <c r="MPK10" s="3"/>
      <c r="MPL10" s="3"/>
      <c r="MPM10" s="3"/>
      <c r="MPN10" s="3"/>
      <c r="MPO10" s="3"/>
      <c r="MPP10" s="3"/>
      <c r="MPQ10" s="3"/>
      <c r="MPR10" s="3"/>
      <c r="MPS10" s="3"/>
      <c r="MPT10" s="3"/>
      <c r="MPU10" s="3"/>
      <c r="MPV10" s="3"/>
      <c r="MPW10" s="3"/>
      <c r="MPX10" s="3"/>
      <c r="MPY10" s="3"/>
      <c r="MPZ10" s="3"/>
      <c r="MQA10" s="3"/>
      <c r="MQB10" s="3"/>
      <c r="MQC10" s="3"/>
      <c r="MQD10" s="3"/>
      <c r="MQE10" s="3"/>
      <c r="MQF10" s="3"/>
      <c r="MQG10" s="3"/>
      <c r="MQH10" s="3"/>
      <c r="MQI10" s="3"/>
      <c r="MQJ10" s="3"/>
      <c r="MQK10" s="3"/>
      <c r="MQL10" s="3"/>
      <c r="MQM10" s="3"/>
      <c r="MQN10" s="3"/>
      <c r="MQO10" s="3"/>
      <c r="MQP10" s="3"/>
      <c r="MQQ10" s="3"/>
      <c r="MQR10" s="3"/>
      <c r="MQS10" s="3"/>
      <c r="MQT10" s="3"/>
      <c r="MQU10" s="3"/>
      <c r="MQV10" s="3"/>
      <c r="MQW10" s="3"/>
      <c r="MQX10" s="3"/>
      <c r="MQY10" s="3"/>
      <c r="MQZ10" s="3"/>
      <c r="MRA10" s="3"/>
      <c r="MRB10" s="3"/>
      <c r="MRC10" s="3"/>
      <c r="MRD10" s="3"/>
      <c r="MRE10" s="3"/>
      <c r="MRF10" s="3"/>
      <c r="MRG10" s="3"/>
      <c r="MRH10" s="3"/>
      <c r="MRI10" s="3"/>
      <c r="MRJ10" s="3"/>
      <c r="MRK10" s="3"/>
      <c r="MRL10" s="3"/>
      <c r="MRM10" s="3"/>
      <c r="MRN10" s="3"/>
      <c r="MRO10" s="3"/>
      <c r="MRP10" s="3"/>
      <c r="MRQ10" s="3"/>
      <c r="MRR10" s="3"/>
      <c r="MRS10" s="3"/>
      <c r="MRT10" s="3"/>
      <c r="MRU10" s="3"/>
      <c r="MRV10" s="3"/>
      <c r="MRW10" s="3"/>
      <c r="MRX10" s="3"/>
      <c r="MRY10" s="3"/>
      <c r="MRZ10" s="3"/>
      <c r="MSA10" s="3"/>
      <c r="MSB10" s="3"/>
      <c r="MSC10" s="3"/>
      <c r="MSD10" s="3"/>
      <c r="MSE10" s="3"/>
      <c r="MSF10" s="3"/>
      <c r="MSG10" s="3"/>
      <c r="MSH10" s="3"/>
      <c r="MSI10" s="3"/>
      <c r="MSJ10" s="3"/>
      <c r="MSK10" s="3"/>
      <c r="MSL10" s="3"/>
      <c r="MSM10" s="3"/>
      <c r="MSN10" s="3"/>
      <c r="MSO10" s="3"/>
      <c r="MSP10" s="3"/>
      <c r="MSQ10" s="3"/>
      <c r="MSR10" s="3"/>
      <c r="MSS10" s="3"/>
      <c r="MST10" s="3"/>
      <c r="MSU10" s="3"/>
      <c r="MSV10" s="3"/>
      <c r="MSW10" s="3"/>
      <c r="MSX10" s="3"/>
      <c r="MSY10" s="3"/>
      <c r="MSZ10" s="3"/>
      <c r="MTA10" s="3"/>
      <c r="MTB10" s="3"/>
      <c r="MTC10" s="3"/>
      <c r="MTD10" s="3"/>
      <c r="MTE10" s="3"/>
      <c r="MTF10" s="3"/>
      <c r="MTG10" s="3"/>
      <c r="MTH10" s="3"/>
      <c r="MTI10" s="3"/>
      <c r="MTJ10" s="3"/>
      <c r="MTK10" s="3"/>
      <c r="MTL10" s="3"/>
      <c r="MTM10" s="3"/>
      <c r="MTN10" s="3"/>
      <c r="MTO10" s="3"/>
      <c r="MTP10" s="3"/>
      <c r="MTQ10" s="3"/>
      <c r="MTR10" s="3"/>
      <c r="MTS10" s="3"/>
      <c r="MTT10" s="3"/>
      <c r="MTU10" s="3"/>
      <c r="MTV10" s="3"/>
      <c r="MTW10" s="3"/>
      <c r="MTX10" s="3"/>
      <c r="MTY10" s="3"/>
      <c r="MTZ10" s="3"/>
      <c r="MUA10" s="3"/>
      <c r="MUB10" s="3"/>
      <c r="MUC10" s="3"/>
      <c r="MUD10" s="3"/>
      <c r="MUE10" s="3"/>
      <c r="MUF10" s="3"/>
      <c r="MUG10" s="3"/>
      <c r="MUH10" s="3"/>
      <c r="MUI10" s="3"/>
      <c r="MUJ10" s="3"/>
      <c r="MUK10" s="3"/>
      <c r="MUL10" s="3"/>
      <c r="MUM10" s="3"/>
      <c r="MUN10" s="3"/>
      <c r="MUO10" s="3"/>
      <c r="MUP10" s="3"/>
      <c r="MUQ10" s="3"/>
      <c r="MUR10" s="3"/>
      <c r="MUS10" s="3"/>
      <c r="MUT10" s="3"/>
      <c r="MUU10" s="3"/>
      <c r="MUV10" s="3"/>
      <c r="MUW10" s="3"/>
      <c r="MUX10" s="3"/>
      <c r="MUY10" s="3"/>
      <c r="MUZ10" s="3"/>
      <c r="MVA10" s="3"/>
      <c r="MVB10" s="3"/>
      <c r="MVC10" s="3"/>
      <c r="MVD10" s="3"/>
      <c r="MVE10" s="3"/>
      <c r="MVF10" s="3"/>
      <c r="MVG10" s="3"/>
      <c r="MVH10" s="3"/>
      <c r="MVI10" s="3"/>
      <c r="MVJ10" s="3"/>
      <c r="MVK10" s="3"/>
      <c r="MVL10" s="3"/>
      <c r="MVM10" s="3"/>
      <c r="MVN10" s="3"/>
      <c r="MVO10" s="3"/>
      <c r="MVP10" s="3"/>
      <c r="MVQ10" s="3"/>
      <c r="MVR10" s="3"/>
      <c r="MVS10" s="3"/>
      <c r="MVT10" s="3"/>
      <c r="MVU10" s="3"/>
      <c r="MVV10" s="3"/>
      <c r="MVW10" s="3"/>
      <c r="MVX10" s="3"/>
      <c r="MVY10" s="3"/>
      <c r="MVZ10" s="3"/>
      <c r="MWA10" s="3"/>
      <c r="MWB10" s="3"/>
      <c r="MWC10" s="3"/>
      <c r="MWD10" s="3"/>
      <c r="MWE10" s="3"/>
      <c r="MWF10" s="3"/>
      <c r="MWG10" s="3"/>
      <c r="MWH10" s="3"/>
      <c r="MWI10" s="3"/>
      <c r="MWJ10" s="3"/>
      <c r="MWK10" s="3"/>
      <c r="MWL10" s="3"/>
      <c r="MWM10" s="3"/>
      <c r="MWN10" s="3"/>
      <c r="MWO10" s="3"/>
      <c r="MWP10" s="3"/>
      <c r="MWQ10" s="3"/>
      <c r="MWR10" s="3"/>
      <c r="MWS10" s="3"/>
      <c r="MWT10" s="3"/>
      <c r="MWU10" s="3"/>
      <c r="MWV10" s="3"/>
      <c r="MWW10" s="3"/>
      <c r="MWX10" s="3"/>
      <c r="MWY10" s="3"/>
      <c r="MWZ10" s="3"/>
      <c r="MXA10" s="3"/>
      <c r="MXB10" s="3"/>
      <c r="MXC10" s="3"/>
      <c r="MXD10" s="3"/>
      <c r="MXE10" s="3"/>
      <c r="MXF10" s="3"/>
      <c r="MXG10" s="3"/>
      <c r="MXH10" s="3"/>
      <c r="MXI10" s="3"/>
      <c r="MXJ10" s="3"/>
      <c r="MXK10" s="3"/>
      <c r="MXL10" s="3"/>
      <c r="MXM10" s="3"/>
      <c r="MXN10" s="3"/>
      <c r="MXO10" s="3"/>
      <c r="MXP10" s="3"/>
      <c r="MXQ10" s="3"/>
      <c r="MXR10" s="3"/>
      <c r="MXS10" s="3"/>
      <c r="MXT10" s="3"/>
      <c r="MXU10" s="3"/>
      <c r="MXV10" s="3"/>
      <c r="MXW10" s="3"/>
      <c r="MXX10" s="3"/>
      <c r="MXY10" s="3"/>
      <c r="MXZ10" s="3"/>
      <c r="MYA10" s="3"/>
      <c r="MYB10" s="3"/>
      <c r="MYC10" s="3"/>
      <c r="MYD10" s="3"/>
      <c r="MYE10" s="3"/>
      <c r="MYF10" s="3"/>
      <c r="MYG10" s="3"/>
      <c r="MYH10" s="3"/>
      <c r="MYI10" s="3"/>
      <c r="MYJ10" s="3"/>
      <c r="MYK10" s="3"/>
      <c r="MYL10" s="3"/>
      <c r="MYM10" s="3"/>
      <c r="MYN10" s="3"/>
      <c r="MYO10" s="3"/>
      <c r="MYP10" s="3"/>
      <c r="MYQ10" s="3"/>
      <c r="MYR10" s="3"/>
      <c r="MYS10" s="3"/>
      <c r="MYT10" s="3"/>
      <c r="MYU10" s="3"/>
      <c r="MYV10" s="3"/>
      <c r="MYW10" s="3"/>
      <c r="MYX10" s="3"/>
      <c r="MYY10" s="3"/>
      <c r="MYZ10" s="3"/>
      <c r="MZA10" s="3"/>
      <c r="MZB10" s="3"/>
      <c r="MZC10" s="3"/>
      <c r="MZD10" s="3"/>
      <c r="MZE10" s="3"/>
      <c r="MZF10" s="3"/>
      <c r="MZG10" s="3"/>
      <c r="MZH10" s="3"/>
      <c r="MZI10" s="3"/>
      <c r="MZJ10" s="3"/>
      <c r="MZK10" s="3"/>
      <c r="MZL10" s="3"/>
      <c r="MZM10" s="3"/>
      <c r="MZN10" s="3"/>
      <c r="MZO10" s="3"/>
      <c r="MZP10" s="3"/>
      <c r="MZQ10" s="3"/>
      <c r="MZR10" s="3"/>
      <c r="MZS10" s="3"/>
      <c r="MZT10" s="3"/>
      <c r="MZU10" s="3"/>
      <c r="MZV10" s="3"/>
      <c r="MZW10" s="3"/>
      <c r="MZX10" s="3"/>
      <c r="MZY10" s="3"/>
      <c r="MZZ10" s="3"/>
      <c r="NAA10" s="3"/>
      <c r="NAB10" s="3"/>
      <c r="NAC10" s="3"/>
      <c r="NAD10" s="3"/>
      <c r="NAE10" s="3"/>
      <c r="NAF10" s="3"/>
      <c r="NAG10" s="3"/>
      <c r="NAH10" s="3"/>
      <c r="NAI10" s="3"/>
      <c r="NAJ10" s="3"/>
      <c r="NAK10" s="3"/>
      <c r="NAL10" s="3"/>
      <c r="NAM10" s="3"/>
      <c r="NAN10" s="3"/>
      <c r="NAO10" s="3"/>
      <c r="NAP10" s="3"/>
      <c r="NAQ10" s="3"/>
      <c r="NAR10" s="3"/>
      <c r="NAS10" s="3"/>
      <c r="NAT10" s="3"/>
      <c r="NAU10" s="3"/>
      <c r="NAV10" s="3"/>
      <c r="NAW10" s="3"/>
      <c r="NAX10" s="3"/>
      <c r="NAY10" s="3"/>
      <c r="NAZ10" s="3"/>
      <c r="NBA10" s="3"/>
      <c r="NBB10" s="3"/>
      <c r="NBC10" s="3"/>
      <c r="NBD10" s="3"/>
      <c r="NBE10" s="3"/>
      <c r="NBF10" s="3"/>
      <c r="NBG10" s="3"/>
      <c r="NBH10" s="3"/>
      <c r="NBI10" s="3"/>
      <c r="NBJ10" s="3"/>
      <c r="NBK10" s="3"/>
      <c r="NBL10" s="3"/>
      <c r="NBM10" s="3"/>
      <c r="NBN10" s="3"/>
      <c r="NBO10" s="3"/>
      <c r="NBP10" s="3"/>
      <c r="NBQ10" s="3"/>
      <c r="NBR10" s="3"/>
      <c r="NBS10" s="3"/>
      <c r="NBT10" s="3"/>
      <c r="NBU10" s="3"/>
      <c r="NBV10" s="3"/>
      <c r="NBW10" s="3"/>
      <c r="NBX10" s="3"/>
      <c r="NBY10" s="3"/>
      <c r="NBZ10" s="3"/>
      <c r="NCA10" s="3"/>
      <c r="NCB10" s="3"/>
      <c r="NCC10" s="3"/>
      <c r="NCD10" s="3"/>
      <c r="NCE10" s="3"/>
      <c r="NCF10" s="3"/>
      <c r="NCG10" s="3"/>
      <c r="NCH10" s="3"/>
      <c r="NCI10" s="3"/>
      <c r="NCJ10" s="3"/>
      <c r="NCK10" s="3"/>
      <c r="NCL10" s="3"/>
      <c r="NCM10" s="3"/>
      <c r="NCN10" s="3"/>
      <c r="NCO10" s="3"/>
      <c r="NCP10" s="3"/>
      <c r="NCQ10" s="3"/>
      <c r="NCR10" s="3"/>
      <c r="NCS10" s="3"/>
      <c r="NCT10" s="3"/>
      <c r="NCU10" s="3"/>
      <c r="NCV10" s="3"/>
      <c r="NCW10" s="3"/>
      <c r="NCX10" s="3"/>
      <c r="NCY10" s="3"/>
      <c r="NCZ10" s="3"/>
      <c r="NDA10" s="3"/>
      <c r="NDB10" s="3"/>
      <c r="NDC10" s="3"/>
      <c r="NDD10" s="3"/>
      <c r="NDE10" s="3"/>
      <c r="NDF10" s="3"/>
      <c r="NDG10" s="3"/>
      <c r="NDH10" s="3"/>
      <c r="NDI10" s="3"/>
      <c r="NDJ10" s="3"/>
      <c r="NDK10" s="3"/>
      <c r="NDL10" s="3"/>
      <c r="NDM10" s="3"/>
      <c r="NDN10" s="3"/>
      <c r="NDO10" s="3"/>
      <c r="NDP10" s="3"/>
      <c r="NDQ10" s="3"/>
      <c r="NDR10" s="3"/>
      <c r="NDS10" s="3"/>
      <c r="NDT10" s="3"/>
      <c r="NDU10" s="3"/>
      <c r="NDV10" s="3"/>
      <c r="NDW10" s="3"/>
      <c r="NDX10" s="3"/>
      <c r="NDY10" s="3"/>
      <c r="NDZ10" s="3"/>
      <c r="NEA10" s="3"/>
      <c r="NEB10" s="3"/>
      <c r="NEC10" s="3"/>
      <c r="NED10" s="3"/>
      <c r="NEE10" s="3"/>
      <c r="NEF10" s="3"/>
      <c r="NEG10" s="3"/>
      <c r="NEH10" s="3"/>
      <c r="NEI10" s="3"/>
      <c r="NEJ10" s="3"/>
      <c r="NEK10" s="3"/>
      <c r="NEL10" s="3"/>
      <c r="NEM10" s="3"/>
      <c r="NEN10" s="3"/>
      <c r="NEO10" s="3"/>
      <c r="NEP10" s="3"/>
      <c r="NEQ10" s="3"/>
      <c r="NER10" s="3"/>
      <c r="NES10" s="3"/>
      <c r="NET10" s="3"/>
      <c r="NEU10" s="3"/>
      <c r="NEV10" s="3"/>
      <c r="NEW10" s="3"/>
      <c r="NEX10" s="3"/>
      <c r="NEY10" s="3"/>
      <c r="NEZ10" s="3"/>
      <c r="NFA10" s="3"/>
      <c r="NFB10" s="3"/>
      <c r="NFC10" s="3"/>
      <c r="NFD10" s="3"/>
      <c r="NFE10" s="3"/>
      <c r="NFF10" s="3"/>
      <c r="NFG10" s="3"/>
      <c r="NFH10" s="3"/>
      <c r="NFI10" s="3"/>
      <c r="NFJ10" s="3"/>
      <c r="NFK10" s="3"/>
      <c r="NFL10" s="3"/>
      <c r="NFM10" s="3"/>
      <c r="NFN10" s="3"/>
      <c r="NFO10" s="3"/>
      <c r="NFP10" s="3"/>
      <c r="NFQ10" s="3"/>
      <c r="NFR10" s="3"/>
      <c r="NFS10" s="3"/>
      <c r="NFT10" s="3"/>
      <c r="NFU10" s="3"/>
      <c r="NFV10" s="3"/>
      <c r="NFW10" s="3"/>
      <c r="NFX10" s="3"/>
      <c r="NFY10" s="3"/>
      <c r="NFZ10" s="3"/>
      <c r="NGA10" s="3"/>
      <c r="NGB10" s="3"/>
      <c r="NGC10" s="3"/>
      <c r="NGD10" s="3"/>
      <c r="NGE10" s="3"/>
      <c r="NGF10" s="3"/>
      <c r="NGG10" s="3"/>
      <c r="NGH10" s="3"/>
      <c r="NGI10" s="3"/>
      <c r="NGJ10" s="3"/>
      <c r="NGK10" s="3"/>
      <c r="NGL10" s="3"/>
      <c r="NGM10" s="3"/>
      <c r="NGN10" s="3"/>
      <c r="NGO10" s="3"/>
      <c r="NGP10" s="3"/>
      <c r="NGQ10" s="3"/>
      <c r="NGR10" s="3"/>
      <c r="NGS10" s="3"/>
      <c r="NGT10" s="3"/>
      <c r="NGU10" s="3"/>
      <c r="NGV10" s="3"/>
      <c r="NGW10" s="3"/>
      <c r="NGX10" s="3"/>
      <c r="NGY10" s="3"/>
      <c r="NGZ10" s="3"/>
      <c r="NHA10" s="3"/>
      <c r="NHB10" s="3"/>
      <c r="NHC10" s="3"/>
      <c r="NHD10" s="3"/>
      <c r="NHE10" s="3"/>
      <c r="NHF10" s="3"/>
      <c r="NHG10" s="3"/>
      <c r="NHH10" s="3"/>
      <c r="NHI10" s="3"/>
      <c r="NHJ10" s="3"/>
      <c r="NHK10" s="3"/>
      <c r="NHL10" s="3"/>
      <c r="NHM10" s="3"/>
      <c r="NHN10" s="3"/>
      <c r="NHO10" s="3"/>
      <c r="NHP10" s="3"/>
      <c r="NHQ10" s="3"/>
      <c r="NHR10" s="3"/>
      <c r="NHS10" s="3"/>
      <c r="NHT10" s="3"/>
      <c r="NHU10" s="3"/>
      <c r="NHV10" s="3"/>
      <c r="NHW10" s="3"/>
      <c r="NHX10" s="3"/>
      <c r="NHY10" s="3"/>
      <c r="NHZ10" s="3"/>
      <c r="NIA10" s="3"/>
      <c r="NIB10" s="3"/>
      <c r="NIC10" s="3"/>
      <c r="NID10" s="3"/>
      <c r="NIE10" s="3"/>
      <c r="NIF10" s="3"/>
      <c r="NIG10" s="3"/>
      <c r="NIH10" s="3"/>
      <c r="NII10" s="3"/>
      <c r="NIJ10" s="3"/>
      <c r="NIK10" s="3"/>
      <c r="NIL10" s="3"/>
      <c r="NIM10" s="3"/>
      <c r="NIN10" s="3"/>
      <c r="NIO10" s="3"/>
      <c r="NIP10" s="3"/>
      <c r="NIQ10" s="3"/>
      <c r="NIR10" s="3"/>
      <c r="NIS10" s="3"/>
      <c r="NIT10" s="3"/>
      <c r="NIU10" s="3"/>
      <c r="NIV10" s="3"/>
      <c r="NIW10" s="3"/>
      <c r="NIX10" s="3"/>
      <c r="NIY10" s="3"/>
      <c r="NIZ10" s="3"/>
      <c r="NJA10" s="3"/>
      <c r="NJB10" s="3"/>
      <c r="NJC10" s="3"/>
      <c r="NJD10" s="3"/>
      <c r="NJE10" s="3"/>
      <c r="NJF10" s="3"/>
      <c r="NJG10" s="3"/>
      <c r="NJH10" s="3"/>
      <c r="NJI10" s="3"/>
      <c r="NJJ10" s="3"/>
      <c r="NJK10" s="3"/>
      <c r="NJL10" s="3"/>
      <c r="NJM10" s="3"/>
      <c r="NJN10" s="3"/>
      <c r="NJO10" s="3"/>
      <c r="NJP10" s="3"/>
      <c r="NJQ10" s="3"/>
      <c r="NJR10" s="3"/>
      <c r="NJS10" s="3"/>
      <c r="NJT10" s="3"/>
      <c r="NJU10" s="3"/>
      <c r="NJV10" s="3"/>
      <c r="NJW10" s="3"/>
      <c r="NJX10" s="3"/>
      <c r="NJY10" s="3"/>
      <c r="NJZ10" s="3"/>
      <c r="NKA10" s="3"/>
      <c r="NKB10" s="3"/>
      <c r="NKC10" s="3"/>
      <c r="NKD10" s="3"/>
      <c r="NKE10" s="3"/>
      <c r="NKF10" s="3"/>
      <c r="NKG10" s="3"/>
      <c r="NKH10" s="3"/>
      <c r="NKI10" s="3"/>
      <c r="NKJ10" s="3"/>
      <c r="NKK10" s="3"/>
      <c r="NKL10" s="3"/>
      <c r="NKM10" s="3"/>
      <c r="NKN10" s="3"/>
      <c r="NKO10" s="3"/>
      <c r="NKP10" s="3"/>
      <c r="NKQ10" s="3"/>
      <c r="NKR10" s="3"/>
      <c r="NKS10" s="3"/>
      <c r="NKT10" s="3"/>
      <c r="NKU10" s="3"/>
      <c r="NKV10" s="3"/>
      <c r="NKW10" s="3"/>
      <c r="NKX10" s="3"/>
      <c r="NKY10" s="3"/>
      <c r="NKZ10" s="3"/>
      <c r="NLA10" s="3"/>
      <c r="NLB10" s="3"/>
      <c r="NLC10" s="3"/>
      <c r="NLD10" s="3"/>
      <c r="NLE10" s="3"/>
      <c r="NLF10" s="3"/>
      <c r="NLG10" s="3"/>
      <c r="NLH10" s="3"/>
      <c r="NLI10" s="3"/>
      <c r="NLJ10" s="3"/>
      <c r="NLK10" s="3"/>
      <c r="NLL10" s="3"/>
      <c r="NLM10" s="3"/>
      <c r="NLN10" s="3"/>
      <c r="NLO10" s="3"/>
      <c r="NLP10" s="3"/>
      <c r="NLQ10" s="3"/>
      <c r="NLR10" s="3"/>
      <c r="NLS10" s="3"/>
      <c r="NLT10" s="3"/>
      <c r="NLU10" s="3"/>
      <c r="NLV10" s="3"/>
      <c r="NLW10" s="3"/>
      <c r="NLX10" s="3"/>
      <c r="NLY10" s="3"/>
      <c r="NLZ10" s="3"/>
      <c r="NMA10" s="3"/>
      <c r="NMB10" s="3"/>
      <c r="NMC10" s="3"/>
      <c r="NMD10" s="3"/>
      <c r="NME10" s="3"/>
      <c r="NMF10" s="3"/>
      <c r="NMG10" s="3"/>
      <c r="NMH10" s="3"/>
      <c r="NMI10" s="3"/>
      <c r="NMJ10" s="3"/>
      <c r="NMK10" s="3"/>
      <c r="NML10" s="3"/>
      <c r="NMM10" s="3"/>
      <c r="NMN10" s="3"/>
      <c r="NMO10" s="3"/>
      <c r="NMP10" s="3"/>
      <c r="NMQ10" s="3"/>
      <c r="NMR10" s="3"/>
      <c r="NMS10" s="3"/>
      <c r="NMT10" s="3"/>
      <c r="NMU10" s="3"/>
      <c r="NMV10" s="3"/>
      <c r="NMW10" s="3"/>
      <c r="NMX10" s="3"/>
      <c r="NMY10" s="3"/>
      <c r="NMZ10" s="3"/>
      <c r="NNA10" s="3"/>
      <c r="NNB10" s="3"/>
      <c r="NNC10" s="3"/>
      <c r="NND10" s="3"/>
      <c r="NNE10" s="3"/>
      <c r="NNF10" s="3"/>
      <c r="NNG10" s="3"/>
      <c r="NNH10" s="3"/>
      <c r="NNI10" s="3"/>
      <c r="NNJ10" s="3"/>
      <c r="NNK10" s="3"/>
      <c r="NNL10" s="3"/>
      <c r="NNM10" s="3"/>
      <c r="NNN10" s="3"/>
      <c r="NNO10" s="3"/>
      <c r="NNP10" s="3"/>
      <c r="NNQ10" s="3"/>
      <c r="NNR10" s="3"/>
      <c r="NNS10" s="3"/>
      <c r="NNT10" s="3"/>
      <c r="NNU10" s="3"/>
      <c r="NNV10" s="3"/>
      <c r="NNW10" s="3"/>
      <c r="NNX10" s="3"/>
      <c r="NNY10" s="3"/>
      <c r="NNZ10" s="3"/>
      <c r="NOA10" s="3"/>
      <c r="NOB10" s="3"/>
      <c r="NOC10" s="3"/>
      <c r="NOD10" s="3"/>
      <c r="NOE10" s="3"/>
      <c r="NOF10" s="3"/>
      <c r="NOG10" s="3"/>
      <c r="NOH10" s="3"/>
      <c r="NOI10" s="3"/>
      <c r="NOJ10" s="3"/>
      <c r="NOK10" s="3"/>
      <c r="NOL10" s="3"/>
      <c r="NOM10" s="3"/>
      <c r="NON10" s="3"/>
      <c r="NOO10" s="3"/>
      <c r="NOP10" s="3"/>
      <c r="NOQ10" s="3"/>
      <c r="NOR10" s="3"/>
      <c r="NOS10" s="3"/>
      <c r="NOT10" s="3"/>
      <c r="NOU10" s="3"/>
      <c r="NOV10" s="3"/>
      <c r="NOW10" s="3"/>
      <c r="NOX10" s="3"/>
      <c r="NOY10" s="3"/>
      <c r="NOZ10" s="3"/>
      <c r="NPA10" s="3"/>
      <c r="NPB10" s="3"/>
      <c r="NPC10" s="3"/>
      <c r="NPD10" s="3"/>
      <c r="NPE10" s="3"/>
      <c r="NPF10" s="3"/>
      <c r="NPG10" s="3"/>
      <c r="NPH10" s="3"/>
      <c r="NPI10" s="3"/>
      <c r="NPJ10" s="3"/>
      <c r="NPK10" s="3"/>
      <c r="NPL10" s="3"/>
      <c r="NPM10" s="3"/>
      <c r="NPN10" s="3"/>
      <c r="NPO10" s="3"/>
      <c r="NPP10" s="3"/>
      <c r="NPQ10" s="3"/>
      <c r="NPR10" s="3"/>
      <c r="NPS10" s="3"/>
      <c r="NPT10" s="3"/>
      <c r="NPU10" s="3"/>
      <c r="NPV10" s="3"/>
      <c r="NPW10" s="3"/>
      <c r="NPX10" s="3"/>
      <c r="NPY10" s="3"/>
      <c r="NPZ10" s="3"/>
      <c r="NQA10" s="3"/>
      <c r="NQB10" s="3"/>
      <c r="NQC10" s="3"/>
      <c r="NQD10" s="3"/>
      <c r="NQE10" s="3"/>
      <c r="NQF10" s="3"/>
      <c r="NQG10" s="3"/>
      <c r="NQH10" s="3"/>
      <c r="NQI10" s="3"/>
      <c r="NQJ10" s="3"/>
      <c r="NQK10" s="3"/>
      <c r="NQL10" s="3"/>
      <c r="NQM10" s="3"/>
      <c r="NQN10" s="3"/>
      <c r="NQO10" s="3"/>
      <c r="NQP10" s="3"/>
      <c r="NQQ10" s="3"/>
      <c r="NQR10" s="3"/>
      <c r="NQS10" s="3"/>
      <c r="NQT10" s="3"/>
      <c r="NQU10" s="3"/>
      <c r="NQV10" s="3"/>
      <c r="NQW10" s="3"/>
      <c r="NQX10" s="3"/>
      <c r="NQY10" s="3"/>
      <c r="NQZ10" s="3"/>
      <c r="NRA10" s="3"/>
      <c r="NRB10" s="3"/>
      <c r="NRC10" s="3"/>
      <c r="NRD10" s="3"/>
      <c r="NRE10" s="3"/>
      <c r="NRF10" s="3"/>
      <c r="NRG10" s="3"/>
      <c r="NRH10" s="3"/>
      <c r="NRI10" s="3"/>
      <c r="NRJ10" s="3"/>
      <c r="NRK10" s="3"/>
      <c r="NRL10" s="3"/>
      <c r="NRM10" s="3"/>
      <c r="NRN10" s="3"/>
      <c r="NRO10" s="3"/>
      <c r="NRP10" s="3"/>
      <c r="NRQ10" s="3"/>
      <c r="NRR10" s="3"/>
      <c r="NRS10" s="3"/>
      <c r="NRT10" s="3"/>
      <c r="NRU10" s="3"/>
      <c r="NRV10" s="3"/>
      <c r="NRW10" s="3"/>
      <c r="NRX10" s="3"/>
      <c r="NRY10" s="3"/>
      <c r="NRZ10" s="3"/>
      <c r="NSA10" s="3"/>
      <c r="NSB10" s="3"/>
      <c r="NSC10" s="3"/>
      <c r="NSD10" s="3"/>
      <c r="NSE10" s="3"/>
      <c r="NSF10" s="3"/>
      <c r="NSG10" s="3"/>
      <c r="NSH10" s="3"/>
      <c r="NSI10" s="3"/>
      <c r="NSJ10" s="3"/>
      <c r="NSK10" s="3"/>
      <c r="NSL10" s="3"/>
      <c r="NSM10" s="3"/>
      <c r="NSN10" s="3"/>
      <c r="NSO10" s="3"/>
      <c r="NSP10" s="3"/>
      <c r="NSQ10" s="3"/>
      <c r="NSR10" s="3"/>
      <c r="NSS10" s="3"/>
      <c r="NST10" s="3"/>
      <c r="NSU10" s="3"/>
      <c r="NSV10" s="3"/>
      <c r="NSW10" s="3"/>
      <c r="NSX10" s="3"/>
      <c r="NSY10" s="3"/>
      <c r="NSZ10" s="3"/>
      <c r="NTA10" s="3"/>
      <c r="NTB10" s="3"/>
      <c r="NTC10" s="3"/>
      <c r="NTD10" s="3"/>
      <c r="NTE10" s="3"/>
      <c r="NTF10" s="3"/>
      <c r="NTG10" s="3"/>
      <c r="NTH10" s="3"/>
      <c r="NTI10" s="3"/>
      <c r="NTJ10" s="3"/>
      <c r="NTK10" s="3"/>
      <c r="NTL10" s="3"/>
      <c r="NTM10" s="3"/>
      <c r="NTN10" s="3"/>
      <c r="NTO10" s="3"/>
      <c r="NTP10" s="3"/>
      <c r="NTQ10" s="3"/>
      <c r="NTR10" s="3"/>
      <c r="NTS10" s="3"/>
      <c r="NTT10" s="3"/>
      <c r="NTU10" s="3"/>
      <c r="NTV10" s="3"/>
      <c r="NTW10" s="3"/>
      <c r="NTX10" s="3"/>
      <c r="NTY10" s="3"/>
      <c r="NTZ10" s="3"/>
      <c r="NUA10" s="3"/>
      <c r="NUB10" s="3"/>
      <c r="NUC10" s="3"/>
      <c r="NUD10" s="3"/>
      <c r="NUE10" s="3"/>
      <c r="NUF10" s="3"/>
      <c r="NUG10" s="3"/>
      <c r="NUH10" s="3"/>
      <c r="NUI10" s="3"/>
      <c r="NUJ10" s="3"/>
      <c r="NUK10" s="3"/>
      <c r="NUL10" s="3"/>
      <c r="NUM10" s="3"/>
      <c r="NUN10" s="3"/>
      <c r="NUO10" s="3"/>
      <c r="NUP10" s="3"/>
      <c r="NUQ10" s="3"/>
      <c r="NUR10" s="3"/>
      <c r="NUS10" s="3"/>
      <c r="NUT10" s="3"/>
      <c r="NUU10" s="3"/>
      <c r="NUV10" s="3"/>
      <c r="NUW10" s="3"/>
      <c r="NUX10" s="3"/>
      <c r="NUY10" s="3"/>
      <c r="NUZ10" s="3"/>
      <c r="NVA10" s="3"/>
      <c r="NVB10" s="3"/>
      <c r="NVC10" s="3"/>
      <c r="NVD10" s="3"/>
      <c r="NVE10" s="3"/>
      <c r="NVF10" s="3"/>
      <c r="NVG10" s="3"/>
      <c r="NVH10" s="3"/>
      <c r="NVI10" s="3"/>
      <c r="NVJ10" s="3"/>
      <c r="NVK10" s="3"/>
      <c r="NVL10" s="3"/>
      <c r="NVM10" s="3"/>
      <c r="NVN10" s="3"/>
      <c r="NVO10" s="3"/>
      <c r="NVP10" s="3"/>
      <c r="NVQ10" s="3"/>
      <c r="NVR10" s="3"/>
      <c r="NVS10" s="3"/>
      <c r="NVT10" s="3"/>
      <c r="NVU10" s="3"/>
      <c r="NVV10" s="3"/>
      <c r="NVW10" s="3"/>
      <c r="NVX10" s="3"/>
      <c r="NVY10" s="3"/>
      <c r="NVZ10" s="3"/>
      <c r="NWA10" s="3"/>
      <c r="NWB10" s="3"/>
      <c r="NWC10" s="3"/>
      <c r="NWD10" s="3"/>
      <c r="NWE10" s="3"/>
      <c r="NWF10" s="3"/>
      <c r="NWG10" s="3"/>
      <c r="NWH10" s="3"/>
      <c r="NWI10" s="3"/>
      <c r="NWJ10" s="3"/>
      <c r="NWK10" s="3"/>
      <c r="NWL10" s="3"/>
      <c r="NWM10" s="3"/>
      <c r="NWN10" s="3"/>
      <c r="NWO10" s="3"/>
      <c r="NWP10" s="3"/>
      <c r="NWQ10" s="3"/>
      <c r="NWR10" s="3"/>
      <c r="NWS10" s="3"/>
      <c r="NWT10" s="3"/>
      <c r="NWU10" s="3"/>
      <c r="NWV10" s="3"/>
      <c r="NWW10" s="3"/>
      <c r="NWX10" s="3"/>
      <c r="NWY10" s="3"/>
      <c r="NWZ10" s="3"/>
      <c r="NXA10" s="3"/>
      <c r="NXB10" s="3"/>
      <c r="NXC10" s="3"/>
      <c r="NXD10" s="3"/>
      <c r="NXE10" s="3"/>
      <c r="NXF10" s="3"/>
      <c r="NXG10" s="3"/>
      <c r="NXH10" s="3"/>
      <c r="NXI10" s="3"/>
      <c r="NXJ10" s="3"/>
      <c r="NXK10" s="3"/>
      <c r="NXL10" s="3"/>
      <c r="NXM10" s="3"/>
      <c r="NXN10" s="3"/>
      <c r="NXO10" s="3"/>
      <c r="NXP10" s="3"/>
      <c r="NXQ10" s="3"/>
      <c r="NXR10" s="3"/>
      <c r="NXS10" s="3"/>
      <c r="NXT10" s="3"/>
      <c r="NXU10" s="3"/>
      <c r="NXV10" s="3"/>
      <c r="NXW10" s="3"/>
      <c r="NXX10" s="3"/>
      <c r="NXY10" s="3"/>
      <c r="NXZ10" s="3"/>
      <c r="NYA10" s="3"/>
      <c r="NYB10" s="3"/>
      <c r="NYC10" s="3"/>
      <c r="NYD10" s="3"/>
      <c r="NYE10" s="3"/>
      <c r="NYF10" s="3"/>
      <c r="NYG10" s="3"/>
      <c r="NYH10" s="3"/>
      <c r="NYI10" s="3"/>
      <c r="NYJ10" s="3"/>
      <c r="NYK10" s="3"/>
      <c r="NYL10" s="3"/>
      <c r="NYM10" s="3"/>
      <c r="NYN10" s="3"/>
      <c r="NYO10" s="3"/>
      <c r="NYP10" s="3"/>
      <c r="NYQ10" s="3"/>
      <c r="NYR10" s="3"/>
      <c r="NYS10" s="3"/>
      <c r="NYT10" s="3"/>
      <c r="NYU10" s="3"/>
      <c r="NYV10" s="3"/>
      <c r="NYW10" s="3"/>
      <c r="NYX10" s="3"/>
      <c r="NYY10" s="3"/>
      <c r="NYZ10" s="3"/>
      <c r="NZA10" s="3"/>
      <c r="NZB10" s="3"/>
      <c r="NZC10" s="3"/>
      <c r="NZD10" s="3"/>
      <c r="NZE10" s="3"/>
      <c r="NZF10" s="3"/>
      <c r="NZG10" s="3"/>
      <c r="NZH10" s="3"/>
      <c r="NZI10" s="3"/>
      <c r="NZJ10" s="3"/>
      <c r="NZK10" s="3"/>
      <c r="NZL10" s="3"/>
      <c r="NZM10" s="3"/>
      <c r="NZN10" s="3"/>
      <c r="NZO10" s="3"/>
      <c r="NZP10" s="3"/>
      <c r="NZQ10" s="3"/>
      <c r="NZR10" s="3"/>
      <c r="NZS10" s="3"/>
      <c r="NZT10" s="3"/>
      <c r="NZU10" s="3"/>
      <c r="NZV10" s="3"/>
      <c r="NZW10" s="3"/>
      <c r="NZX10" s="3"/>
      <c r="NZY10" s="3"/>
      <c r="NZZ10" s="3"/>
      <c r="OAA10" s="3"/>
      <c r="OAB10" s="3"/>
      <c r="OAC10" s="3"/>
      <c r="OAD10" s="3"/>
      <c r="OAE10" s="3"/>
      <c r="OAF10" s="3"/>
      <c r="OAG10" s="3"/>
      <c r="OAH10" s="3"/>
      <c r="OAI10" s="3"/>
      <c r="OAJ10" s="3"/>
      <c r="OAK10" s="3"/>
      <c r="OAL10" s="3"/>
      <c r="OAM10" s="3"/>
      <c r="OAN10" s="3"/>
      <c r="OAO10" s="3"/>
      <c r="OAP10" s="3"/>
      <c r="OAQ10" s="3"/>
      <c r="OAR10" s="3"/>
      <c r="OAS10" s="3"/>
      <c r="OAT10" s="3"/>
      <c r="OAU10" s="3"/>
      <c r="OAV10" s="3"/>
      <c r="OAW10" s="3"/>
      <c r="OAX10" s="3"/>
      <c r="OAY10" s="3"/>
      <c r="OAZ10" s="3"/>
      <c r="OBA10" s="3"/>
      <c r="OBB10" s="3"/>
      <c r="OBC10" s="3"/>
      <c r="OBD10" s="3"/>
      <c r="OBE10" s="3"/>
      <c r="OBF10" s="3"/>
      <c r="OBG10" s="3"/>
      <c r="OBH10" s="3"/>
      <c r="OBI10" s="3"/>
      <c r="OBJ10" s="3"/>
      <c r="OBK10" s="3"/>
      <c r="OBL10" s="3"/>
      <c r="OBM10" s="3"/>
      <c r="OBN10" s="3"/>
      <c r="OBO10" s="3"/>
      <c r="OBP10" s="3"/>
      <c r="OBQ10" s="3"/>
      <c r="OBR10" s="3"/>
      <c r="OBS10" s="3"/>
      <c r="OBT10" s="3"/>
      <c r="OBU10" s="3"/>
      <c r="OBV10" s="3"/>
      <c r="OBW10" s="3"/>
      <c r="OBX10" s="3"/>
      <c r="OBY10" s="3"/>
      <c r="OBZ10" s="3"/>
      <c r="OCA10" s="3"/>
      <c r="OCB10" s="3"/>
      <c r="OCC10" s="3"/>
      <c r="OCD10" s="3"/>
      <c r="OCE10" s="3"/>
      <c r="OCF10" s="3"/>
      <c r="OCG10" s="3"/>
      <c r="OCH10" s="3"/>
      <c r="OCI10" s="3"/>
      <c r="OCJ10" s="3"/>
      <c r="OCK10" s="3"/>
      <c r="OCL10" s="3"/>
      <c r="OCM10" s="3"/>
      <c r="OCN10" s="3"/>
      <c r="OCO10" s="3"/>
      <c r="OCP10" s="3"/>
      <c r="OCQ10" s="3"/>
      <c r="OCR10" s="3"/>
      <c r="OCS10" s="3"/>
      <c r="OCT10" s="3"/>
      <c r="OCU10" s="3"/>
      <c r="OCV10" s="3"/>
      <c r="OCW10" s="3"/>
      <c r="OCX10" s="3"/>
      <c r="OCY10" s="3"/>
      <c r="OCZ10" s="3"/>
      <c r="ODA10" s="3"/>
      <c r="ODB10" s="3"/>
      <c r="ODC10" s="3"/>
      <c r="ODD10" s="3"/>
      <c r="ODE10" s="3"/>
      <c r="ODF10" s="3"/>
      <c r="ODG10" s="3"/>
      <c r="ODH10" s="3"/>
      <c r="ODI10" s="3"/>
      <c r="ODJ10" s="3"/>
      <c r="ODK10" s="3"/>
      <c r="ODL10" s="3"/>
      <c r="ODM10" s="3"/>
      <c r="ODN10" s="3"/>
      <c r="ODO10" s="3"/>
      <c r="ODP10" s="3"/>
      <c r="ODQ10" s="3"/>
      <c r="ODR10" s="3"/>
      <c r="ODS10" s="3"/>
      <c r="ODT10" s="3"/>
      <c r="ODU10" s="3"/>
      <c r="ODV10" s="3"/>
      <c r="ODW10" s="3"/>
      <c r="ODX10" s="3"/>
      <c r="ODY10" s="3"/>
      <c r="ODZ10" s="3"/>
      <c r="OEA10" s="3"/>
      <c r="OEB10" s="3"/>
      <c r="OEC10" s="3"/>
      <c r="OED10" s="3"/>
      <c r="OEE10" s="3"/>
      <c r="OEF10" s="3"/>
      <c r="OEG10" s="3"/>
      <c r="OEH10" s="3"/>
      <c r="OEI10" s="3"/>
      <c r="OEJ10" s="3"/>
      <c r="OEK10" s="3"/>
      <c r="OEL10" s="3"/>
      <c r="OEM10" s="3"/>
      <c r="OEN10" s="3"/>
      <c r="OEO10" s="3"/>
      <c r="OEP10" s="3"/>
      <c r="OEQ10" s="3"/>
      <c r="OER10" s="3"/>
      <c r="OES10" s="3"/>
      <c r="OET10" s="3"/>
      <c r="OEU10" s="3"/>
      <c r="OEV10" s="3"/>
      <c r="OEW10" s="3"/>
      <c r="OEX10" s="3"/>
      <c r="OEY10" s="3"/>
      <c r="OEZ10" s="3"/>
      <c r="OFA10" s="3"/>
      <c r="OFB10" s="3"/>
      <c r="OFC10" s="3"/>
      <c r="OFD10" s="3"/>
      <c r="OFE10" s="3"/>
      <c r="OFF10" s="3"/>
      <c r="OFG10" s="3"/>
      <c r="OFH10" s="3"/>
      <c r="OFI10" s="3"/>
      <c r="OFJ10" s="3"/>
      <c r="OFK10" s="3"/>
      <c r="OFL10" s="3"/>
      <c r="OFM10" s="3"/>
      <c r="OFN10" s="3"/>
      <c r="OFO10" s="3"/>
      <c r="OFP10" s="3"/>
      <c r="OFQ10" s="3"/>
      <c r="OFR10" s="3"/>
      <c r="OFS10" s="3"/>
      <c r="OFT10" s="3"/>
      <c r="OFU10" s="3"/>
      <c r="OFV10" s="3"/>
      <c r="OFW10" s="3"/>
      <c r="OFX10" s="3"/>
      <c r="OFY10" s="3"/>
      <c r="OFZ10" s="3"/>
      <c r="OGA10" s="3"/>
      <c r="OGB10" s="3"/>
      <c r="OGC10" s="3"/>
      <c r="OGD10" s="3"/>
      <c r="OGE10" s="3"/>
      <c r="OGF10" s="3"/>
      <c r="OGG10" s="3"/>
      <c r="OGH10" s="3"/>
      <c r="OGI10" s="3"/>
      <c r="OGJ10" s="3"/>
      <c r="OGK10" s="3"/>
      <c r="OGL10" s="3"/>
      <c r="OGM10" s="3"/>
      <c r="OGN10" s="3"/>
      <c r="OGO10" s="3"/>
      <c r="OGP10" s="3"/>
      <c r="OGQ10" s="3"/>
      <c r="OGR10" s="3"/>
      <c r="OGS10" s="3"/>
      <c r="OGT10" s="3"/>
      <c r="OGU10" s="3"/>
      <c r="OGV10" s="3"/>
      <c r="OGW10" s="3"/>
      <c r="OGX10" s="3"/>
      <c r="OGY10" s="3"/>
      <c r="OGZ10" s="3"/>
      <c r="OHA10" s="3"/>
      <c r="OHB10" s="3"/>
      <c r="OHC10" s="3"/>
      <c r="OHD10" s="3"/>
      <c r="OHE10" s="3"/>
      <c r="OHF10" s="3"/>
      <c r="OHG10" s="3"/>
      <c r="OHH10" s="3"/>
      <c r="OHI10" s="3"/>
      <c r="OHJ10" s="3"/>
      <c r="OHK10" s="3"/>
      <c r="OHL10" s="3"/>
      <c r="OHM10" s="3"/>
      <c r="OHN10" s="3"/>
      <c r="OHO10" s="3"/>
      <c r="OHP10" s="3"/>
      <c r="OHQ10" s="3"/>
      <c r="OHR10" s="3"/>
      <c r="OHS10" s="3"/>
      <c r="OHT10" s="3"/>
      <c r="OHU10" s="3"/>
      <c r="OHV10" s="3"/>
      <c r="OHW10" s="3"/>
      <c r="OHX10" s="3"/>
      <c r="OHY10" s="3"/>
      <c r="OHZ10" s="3"/>
      <c r="OIA10" s="3"/>
      <c r="OIB10" s="3"/>
      <c r="OIC10" s="3"/>
      <c r="OID10" s="3"/>
      <c r="OIE10" s="3"/>
      <c r="OIF10" s="3"/>
      <c r="OIG10" s="3"/>
      <c r="OIH10" s="3"/>
      <c r="OII10" s="3"/>
      <c r="OIJ10" s="3"/>
      <c r="OIK10" s="3"/>
      <c r="OIL10" s="3"/>
      <c r="OIM10" s="3"/>
      <c r="OIN10" s="3"/>
      <c r="OIO10" s="3"/>
      <c r="OIP10" s="3"/>
      <c r="OIQ10" s="3"/>
      <c r="OIR10" s="3"/>
      <c r="OIS10" s="3"/>
      <c r="OIT10" s="3"/>
      <c r="OIU10" s="3"/>
      <c r="OIV10" s="3"/>
      <c r="OIW10" s="3"/>
      <c r="OIX10" s="3"/>
      <c r="OIY10" s="3"/>
      <c r="OIZ10" s="3"/>
      <c r="OJA10" s="3"/>
      <c r="OJB10" s="3"/>
      <c r="OJC10" s="3"/>
      <c r="OJD10" s="3"/>
      <c r="OJE10" s="3"/>
      <c r="OJF10" s="3"/>
      <c r="OJG10" s="3"/>
      <c r="OJH10" s="3"/>
      <c r="OJI10" s="3"/>
      <c r="OJJ10" s="3"/>
      <c r="OJK10" s="3"/>
      <c r="OJL10" s="3"/>
      <c r="OJM10" s="3"/>
      <c r="OJN10" s="3"/>
      <c r="OJO10" s="3"/>
      <c r="OJP10" s="3"/>
      <c r="OJQ10" s="3"/>
      <c r="OJR10" s="3"/>
      <c r="OJS10" s="3"/>
      <c r="OJT10" s="3"/>
      <c r="OJU10" s="3"/>
      <c r="OJV10" s="3"/>
      <c r="OJW10" s="3"/>
      <c r="OJX10" s="3"/>
      <c r="OJY10" s="3"/>
      <c r="OJZ10" s="3"/>
      <c r="OKA10" s="3"/>
      <c r="OKB10" s="3"/>
      <c r="OKC10" s="3"/>
      <c r="OKD10" s="3"/>
      <c r="OKE10" s="3"/>
      <c r="OKF10" s="3"/>
      <c r="OKG10" s="3"/>
      <c r="OKH10" s="3"/>
      <c r="OKI10" s="3"/>
      <c r="OKJ10" s="3"/>
      <c r="OKK10" s="3"/>
      <c r="OKL10" s="3"/>
      <c r="OKM10" s="3"/>
      <c r="OKN10" s="3"/>
      <c r="OKO10" s="3"/>
      <c r="OKP10" s="3"/>
      <c r="OKQ10" s="3"/>
      <c r="OKR10" s="3"/>
      <c r="OKS10" s="3"/>
      <c r="OKT10" s="3"/>
      <c r="OKU10" s="3"/>
      <c r="OKV10" s="3"/>
      <c r="OKW10" s="3"/>
      <c r="OKX10" s="3"/>
      <c r="OKY10" s="3"/>
      <c r="OKZ10" s="3"/>
      <c r="OLA10" s="3"/>
      <c r="OLB10" s="3"/>
      <c r="OLC10" s="3"/>
      <c r="OLD10" s="3"/>
      <c r="OLE10" s="3"/>
      <c r="OLF10" s="3"/>
      <c r="OLG10" s="3"/>
      <c r="OLH10" s="3"/>
      <c r="OLI10" s="3"/>
      <c r="OLJ10" s="3"/>
      <c r="OLK10" s="3"/>
      <c r="OLL10" s="3"/>
      <c r="OLM10" s="3"/>
      <c r="OLN10" s="3"/>
      <c r="OLO10" s="3"/>
      <c r="OLP10" s="3"/>
      <c r="OLQ10" s="3"/>
      <c r="OLR10" s="3"/>
      <c r="OLS10" s="3"/>
      <c r="OLT10" s="3"/>
      <c r="OLU10" s="3"/>
      <c r="OLV10" s="3"/>
      <c r="OLW10" s="3"/>
      <c r="OLX10" s="3"/>
      <c r="OLY10" s="3"/>
      <c r="OLZ10" s="3"/>
      <c r="OMA10" s="3"/>
      <c r="OMB10" s="3"/>
      <c r="OMC10" s="3"/>
      <c r="OMD10" s="3"/>
      <c r="OME10" s="3"/>
      <c r="OMF10" s="3"/>
      <c r="OMG10" s="3"/>
      <c r="OMH10" s="3"/>
      <c r="OMI10" s="3"/>
      <c r="OMJ10" s="3"/>
      <c r="OMK10" s="3"/>
      <c r="OML10" s="3"/>
      <c r="OMM10" s="3"/>
      <c r="OMN10" s="3"/>
      <c r="OMO10" s="3"/>
      <c r="OMP10" s="3"/>
      <c r="OMQ10" s="3"/>
      <c r="OMR10" s="3"/>
      <c r="OMS10" s="3"/>
      <c r="OMT10" s="3"/>
      <c r="OMU10" s="3"/>
      <c r="OMV10" s="3"/>
      <c r="OMW10" s="3"/>
      <c r="OMX10" s="3"/>
      <c r="OMY10" s="3"/>
      <c r="OMZ10" s="3"/>
      <c r="ONA10" s="3"/>
      <c r="ONB10" s="3"/>
      <c r="ONC10" s="3"/>
      <c r="OND10" s="3"/>
      <c r="ONE10" s="3"/>
      <c r="ONF10" s="3"/>
      <c r="ONG10" s="3"/>
      <c r="ONH10" s="3"/>
      <c r="ONI10" s="3"/>
      <c r="ONJ10" s="3"/>
      <c r="ONK10" s="3"/>
      <c r="ONL10" s="3"/>
      <c r="ONM10" s="3"/>
      <c r="ONN10" s="3"/>
      <c r="ONO10" s="3"/>
      <c r="ONP10" s="3"/>
      <c r="ONQ10" s="3"/>
      <c r="ONR10" s="3"/>
      <c r="ONS10" s="3"/>
      <c r="ONT10" s="3"/>
      <c r="ONU10" s="3"/>
      <c r="ONV10" s="3"/>
      <c r="ONW10" s="3"/>
      <c r="ONX10" s="3"/>
      <c r="ONY10" s="3"/>
      <c r="ONZ10" s="3"/>
      <c r="OOA10" s="3"/>
      <c r="OOB10" s="3"/>
      <c r="OOC10" s="3"/>
      <c r="OOD10" s="3"/>
      <c r="OOE10" s="3"/>
      <c r="OOF10" s="3"/>
      <c r="OOG10" s="3"/>
      <c r="OOH10" s="3"/>
      <c r="OOI10" s="3"/>
      <c r="OOJ10" s="3"/>
      <c r="OOK10" s="3"/>
      <c r="OOL10" s="3"/>
      <c r="OOM10" s="3"/>
      <c r="OON10" s="3"/>
      <c r="OOO10" s="3"/>
      <c r="OOP10" s="3"/>
      <c r="OOQ10" s="3"/>
      <c r="OOR10" s="3"/>
      <c r="OOS10" s="3"/>
      <c r="OOT10" s="3"/>
      <c r="OOU10" s="3"/>
      <c r="OOV10" s="3"/>
      <c r="OOW10" s="3"/>
      <c r="OOX10" s="3"/>
      <c r="OOY10" s="3"/>
      <c r="OOZ10" s="3"/>
      <c r="OPA10" s="3"/>
      <c r="OPB10" s="3"/>
      <c r="OPC10" s="3"/>
      <c r="OPD10" s="3"/>
      <c r="OPE10" s="3"/>
      <c r="OPF10" s="3"/>
      <c r="OPG10" s="3"/>
      <c r="OPH10" s="3"/>
      <c r="OPI10" s="3"/>
      <c r="OPJ10" s="3"/>
      <c r="OPK10" s="3"/>
      <c r="OPL10" s="3"/>
      <c r="OPM10" s="3"/>
      <c r="OPN10" s="3"/>
      <c r="OPO10" s="3"/>
      <c r="OPP10" s="3"/>
      <c r="OPQ10" s="3"/>
      <c r="OPR10" s="3"/>
      <c r="OPS10" s="3"/>
      <c r="OPT10" s="3"/>
      <c r="OPU10" s="3"/>
      <c r="OPV10" s="3"/>
      <c r="OPW10" s="3"/>
      <c r="OPX10" s="3"/>
      <c r="OPY10" s="3"/>
      <c r="OPZ10" s="3"/>
      <c r="OQA10" s="3"/>
      <c r="OQB10" s="3"/>
      <c r="OQC10" s="3"/>
      <c r="OQD10" s="3"/>
      <c r="OQE10" s="3"/>
      <c r="OQF10" s="3"/>
      <c r="OQG10" s="3"/>
      <c r="OQH10" s="3"/>
      <c r="OQI10" s="3"/>
      <c r="OQJ10" s="3"/>
      <c r="OQK10" s="3"/>
      <c r="OQL10" s="3"/>
      <c r="OQM10" s="3"/>
      <c r="OQN10" s="3"/>
      <c r="OQO10" s="3"/>
      <c r="OQP10" s="3"/>
      <c r="OQQ10" s="3"/>
      <c r="OQR10" s="3"/>
      <c r="OQS10" s="3"/>
      <c r="OQT10" s="3"/>
      <c r="OQU10" s="3"/>
      <c r="OQV10" s="3"/>
      <c r="OQW10" s="3"/>
      <c r="OQX10" s="3"/>
      <c r="OQY10" s="3"/>
      <c r="OQZ10" s="3"/>
      <c r="ORA10" s="3"/>
      <c r="ORB10" s="3"/>
      <c r="ORC10" s="3"/>
      <c r="ORD10" s="3"/>
      <c r="ORE10" s="3"/>
      <c r="ORF10" s="3"/>
      <c r="ORG10" s="3"/>
      <c r="ORH10" s="3"/>
      <c r="ORI10" s="3"/>
      <c r="ORJ10" s="3"/>
      <c r="ORK10" s="3"/>
      <c r="ORL10" s="3"/>
      <c r="ORM10" s="3"/>
      <c r="ORN10" s="3"/>
      <c r="ORO10" s="3"/>
      <c r="ORP10" s="3"/>
      <c r="ORQ10" s="3"/>
      <c r="ORR10" s="3"/>
      <c r="ORS10" s="3"/>
      <c r="ORT10" s="3"/>
      <c r="ORU10" s="3"/>
      <c r="ORV10" s="3"/>
      <c r="ORW10" s="3"/>
      <c r="ORX10" s="3"/>
      <c r="ORY10" s="3"/>
      <c r="ORZ10" s="3"/>
      <c r="OSA10" s="3"/>
      <c r="OSB10" s="3"/>
      <c r="OSC10" s="3"/>
      <c r="OSD10" s="3"/>
      <c r="OSE10" s="3"/>
      <c r="OSF10" s="3"/>
      <c r="OSG10" s="3"/>
      <c r="OSH10" s="3"/>
      <c r="OSI10" s="3"/>
      <c r="OSJ10" s="3"/>
      <c r="OSK10" s="3"/>
      <c r="OSL10" s="3"/>
      <c r="OSM10" s="3"/>
      <c r="OSN10" s="3"/>
      <c r="OSO10" s="3"/>
      <c r="OSP10" s="3"/>
      <c r="OSQ10" s="3"/>
      <c r="OSR10" s="3"/>
      <c r="OSS10" s="3"/>
      <c r="OST10" s="3"/>
      <c r="OSU10" s="3"/>
      <c r="OSV10" s="3"/>
      <c r="OSW10" s="3"/>
      <c r="OSX10" s="3"/>
      <c r="OSY10" s="3"/>
      <c r="OSZ10" s="3"/>
      <c r="OTA10" s="3"/>
      <c r="OTB10" s="3"/>
      <c r="OTC10" s="3"/>
      <c r="OTD10" s="3"/>
      <c r="OTE10" s="3"/>
      <c r="OTF10" s="3"/>
      <c r="OTG10" s="3"/>
      <c r="OTH10" s="3"/>
      <c r="OTI10" s="3"/>
      <c r="OTJ10" s="3"/>
      <c r="OTK10" s="3"/>
      <c r="OTL10" s="3"/>
      <c r="OTM10" s="3"/>
      <c r="OTN10" s="3"/>
      <c r="OTO10" s="3"/>
      <c r="OTP10" s="3"/>
      <c r="OTQ10" s="3"/>
      <c r="OTR10" s="3"/>
      <c r="OTS10" s="3"/>
      <c r="OTT10" s="3"/>
      <c r="OTU10" s="3"/>
      <c r="OTV10" s="3"/>
      <c r="OTW10" s="3"/>
      <c r="OTX10" s="3"/>
      <c r="OTY10" s="3"/>
      <c r="OTZ10" s="3"/>
      <c r="OUA10" s="3"/>
      <c r="OUB10" s="3"/>
      <c r="OUC10" s="3"/>
      <c r="OUD10" s="3"/>
      <c r="OUE10" s="3"/>
      <c r="OUF10" s="3"/>
      <c r="OUG10" s="3"/>
      <c r="OUH10" s="3"/>
      <c r="OUI10" s="3"/>
      <c r="OUJ10" s="3"/>
      <c r="OUK10" s="3"/>
      <c r="OUL10" s="3"/>
      <c r="OUM10" s="3"/>
      <c r="OUN10" s="3"/>
      <c r="OUO10" s="3"/>
      <c r="OUP10" s="3"/>
      <c r="OUQ10" s="3"/>
      <c r="OUR10" s="3"/>
      <c r="OUS10" s="3"/>
      <c r="OUT10" s="3"/>
      <c r="OUU10" s="3"/>
      <c r="OUV10" s="3"/>
      <c r="OUW10" s="3"/>
      <c r="OUX10" s="3"/>
      <c r="OUY10" s="3"/>
      <c r="OUZ10" s="3"/>
      <c r="OVA10" s="3"/>
      <c r="OVB10" s="3"/>
      <c r="OVC10" s="3"/>
      <c r="OVD10" s="3"/>
      <c r="OVE10" s="3"/>
      <c r="OVF10" s="3"/>
      <c r="OVG10" s="3"/>
      <c r="OVH10" s="3"/>
      <c r="OVI10" s="3"/>
      <c r="OVJ10" s="3"/>
      <c r="OVK10" s="3"/>
      <c r="OVL10" s="3"/>
      <c r="OVM10" s="3"/>
      <c r="OVN10" s="3"/>
      <c r="OVO10" s="3"/>
      <c r="OVP10" s="3"/>
      <c r="OVQ10" s="3"/>
      <c r="OVR10" s="3"/>
      <c r="OVS10" s="3"/>
      <c r="OVT10" s="3"/>
      <c r="OVU10" s="3"/>
      <c r="OVV10" s="3"/>
      <c r="OVW10" s="3"/>
      <c r="OVX10" s="3"/>
      <c r="OVY10" s="3"/>
      <c r="OVZ10" s="3"/>
      <c r="OWA10" s="3"/>
      <c r="OWB10" s="3"/>
      <c r="OWC10" s="3"/>
      <c r="OWD10" s="3"/>
      <c r="OWE10" s="3"/>
      <c r="OWF10" s="3"/>
      <c r="OWG10" s="3"/>
      <c r="OWH10" s="3"/>
      <c r="OWI10" s="3"/>
      <c r="OWJ10" s="3"/>
      <c r="OWK10" s="3"/>
      <c r="OWL10" s="3"/>
      <c r="OWM10" s="3"/>
      <c r="OWN10" s="3"/>
      <c r="OWO10" s="3"/>
      <c r="OWP10" s="3"/>
      <c r="OWQ10" s="3"/>
      <c r="OWR10" s="3"/>
      <c r="OWS10" s="3"/>
      <c r="OWT10" s="3"/>
      <c r="OWU10" s="3"/>
      <c r="OWV10" s="3"/>
      <c r="OWW10" s="3"/>
      <c r="OWX10" s="3"/>
      <c r="OWY10" s="3"/>
      <c r="OWZ10" s="3"/>
      <c r="OXA10" s="3"/>
      <c r="OXB10" s="3"/>
      <c r="OXC10" s="3"/>
      <c r="OXD10" s="3"/>
      <c r="OXE10" s="3"/>
      <c r="OXF10" s="3"/>
      <c r="OXG10" s="3"/>
      <c r="OXH10" s="3"/>
      <c r="OXI10" s="3"/>
      <c r="OXJ10" s="3"/>
      <c r="OXK10" s="3"/>
      <c r="OXL10" s="3"/>
      <c r="OXM10" s="3"/>
      <c r="OXN10" s="3"/>
      <c r="OXO10" s="3"/>
      <c r="OXP10" s="3"/>
      <c r="OXQ10" s="3"/>
      <c r="OXR10" s="3"/>
      <c r="OXS10" s="3"/>
      <c r="OXT10" s="3"/>
      <c r="OXU10" s="3"/>
      <c r="OXV10" s="3"/>
      <c r="OXW10" s="3"/>
      <c r="OXX10" s="3"/>
      <c r="OXY10" s="3"/>
      <c r="OXZ10" s="3"/>
      <c r="OYA10" s="3"/>
      <c r="OYB10" s="3"/>
      <c r="OYC10" s="3"/>
      <c r="OYD10" s="3"/>
      <c r="OYE10" s="3"/>
      <c r="OYF10" s="3"/>
      <c r="OYG10" s="3"/>
      <c r="OYH10" s="3"/>
      <c r="OYI10" s="3"/>
      <c r="OYJ10" s="3"/>
      <c r="OYK10" s="3"/>
      <c r="OYL10" s="3"/>
      <c r="OYM10" s="3"/>
      <c r="OYN10" s="3"/>
      <c r="OYO10" s="3"/>
      <c r="OYP10" s="3"/>
      <c r="OYQ10" s="3"/>
      <c r="OYR10" s="3"/>
      <c r="OYS10" s="3"/>
      <c r="OYT10" s="3"/>
      <c r="OYU10" s="3"/>
      <c r="OYV10" s="3"/>
      <c r="OYW10" s="3"/>
      <c r="OYX10" s="3"/>
      <c r="OYY10" s="3"/>
      <c r="OYZ10" s="3"/>
      <c r="OZA10" s="3"/>
      <c r="OZB10" s="3"/>
      <c r="OZC10" s="3"/>
      <c r="OZD10" s="3"/>
      <c r="OZE10" s="3"/>
      <c r="OZF10" s="3"/>
      <c r="OZG10" s="3"/>
      <c r="OZH10" s="3"/>
      <c r="OZI10" s="3"/>
      <c r="OZJ10" s="3"/>
      <c r="OZK10" s="3"/>
      <c r="OZL10" s="3"/>
      <c r="OZM10" s="3"/>
      <c r="OZN10" s="3"/>
      <c r="OZO10" s="3"/>
      <c r="OZP10" s="3"/>
      <c r="OZQ10" s="3"/>
      <c r="OZR10" s="3"/>
      <c r="OZS10" s="3"/>
      <c r="OZT10" s="3"/>
      <c r="OZU10" s="3"/>
      <c r="OZV10" s="3"/>
      <c r="OZW10" s="3"/>
      <c r="OZX10" s="3"/>
      <c r="OZY10" s="3"/>
      <c r="OZZ10" s="3"/>
      <c r="PAA10" s="3"/>
      <c r="PAB10" s="3"/>
      <c r="PAC10" s="3"/>
      <c r="PAD10" s="3"/>
      <c r="PAE10" s="3"/>
      <c r="PAF10" s="3"/>
      <c r="PAG10" s="3"/>
      <c r="PAH10" s="3"/>
      <c r="PAI10" s="3"/>
      <c r="PAJ10" s="3"/>
      <c r="PAK10" s="3"/>
      <c r="PAL10" s="3"/>
      <c r="PAM10" s="3"/>
      <c r="PAN10" s="3"/>
      <c r="PAO10" s="3"/>
      <c r="PAP10" s="3"/>
      <c r="PAQ10" s="3"/>
      <c r="PAR10" s="3"/>
      <c r="PAS10" s="3"/>
      <c r="PAT10" s="3"/>
      <c r="PAU10" s="3"/>
      <c r="PAV10" s="3"/>
      <c r="PAW10" s="3"/>
      <c r="PAX10" s="3"/>
      <c r="PAY10" s="3"/>
      <c r="PAZ10" s="3"/>
      <c r="PBA10" s="3"/>
      <c r="PBB10" s="3"/>
      <c r="PBC10" s="3"/>
      <c r="PBD10" s="3"/>
      <c r="PBE10" s="3"/>
      <c r="PBF10" s="3"/>
      <c r="PBG10" s="3"/>
      <c r="PBH10" s="3"/>
      <c r="PBI10" s="3"/>
      <c r="PBJ10" s="3"/>
      <c r="PBK10" s="3"/>
      <c r="PBL10" s="3"/>
      <c r="PBM10" s="3"/>
      <c r="PBN10" s="3"/>
      <c r="PBO10" s="3"/>
      <c r="PBP10" s="3"/>
      <c r="PBQ10" s="3"/>
      <c r="PBR10" s="3"/>
      <c r="PBS10" s="3"/>
      <c r="PBT10" s="3"/>
      <c r="PBU10" s="3"/>
      <c r="PBV10" s="3"/>
      <c r="PBW10" s="3"/>
      <c r="PBX10" s="3"/>
      <c r="PBY10" s="3"/>
      <c r="PBZ10" s="3"/>
      <c r="PCA10" s="3"/>
      <c r="PCB10" s="3"/>
      <c r="PCC10" s="3"/>
      <c r="PCD10" s="3"/>
      <c r="PCE10" s="3"/>
      <c r="PCF10" s="3"/>
      <c r="PCG10" s="3"/>
      <c r="PCH10" s="3"/>
      <c r="PCI10" s="3"/>
      <c r="PCJ10" s="3"/>
      <c r="PCK10" s="3"/>
      <c r="PCL10" s="3"/>
      <c r="PCM10" s="3"/>
      <c r="PCN10" s="3"/>
      <c r="PCO10" s="3"/>
      <c r="PCP10" s="3"/>
      <c r="PCQ10" s="3"/>
      <c r="PCR10" s="3"/>
      <c r="PCS10" s="3"/>
      <c r="PCT10" s="3"/>
      <c r="PCU10" s="3"/>
      <c r="PCV10" s="3"/>
      <c r="PCW10" s="3"/>
      <c r="PCX10" s="3"/>
      <c r="PCY10" s="3"/>
      <c r="PCZ10" s="3"/>
      <c r="PDA10" s="3"/>
      <c r="PDB10" s="3"/>
      <c r="PDC10" s="3"/>
      <c r="PDD10" s="3"/>
      <c r="PDE10" s="3"/>
      <c r="PDF10" s="3"/>
      <c r="PDG10" s="3"/>
      <c r="PDH10" s="3"/>
      <c r="PDI10" s="3"/>
      <c r="PDJ10" s="3"/>
      <c r="PDK10" s="3"/>
      <c r="PDL10" s="3"/>
      <c r="PDM10" s="3"/>
      <c r="PDN10" s="3"/>
      <c r="PDO10" s="3"/>
      <c r="PDP10" s="3"/>
      <c r="PDQ10" s="3"/>
      <c r="PDR10" s="3"/>
      <c r="PDS10" s="3"/>
      <c r="PDT10" s="3"/>
      <c r="PDU10" s="3"/>
      <c r="PDV10" s="3"/>
      <c r="PDW10" s="3"/>
      <c r="PDX10" s="3"/>
      <c r="PDY10" s="3"/>
      <c r="PDZ10" s="3"/>
      <c r="PEA10" s="3"/>
      <c r="PEB10" s="3"/>
      <c r="PEC10" s="3"/>
      <c r="PED10" s="3"/>
      <c r="PEE10" s="3"/>
      <c r="PEF10" s="3"/>
      <c r="PEG10" s="3"/>
      <c r="PEH10" s="3"/>
      <c r="PEI10" s="3"/>
      <c r="PEJ10" s="3"/>
      <c r="PEK10" s="3"/>
      <c r="PEL10" s="3"/>
      <c r="PEM10" s="3"/>
      <c r="PEN10" s="3"/>
      <c r="PEO10" s="3"/>
      <c r="PEP10" s="3"/>
      <c r="PEQ10" s="3"/>
      <c r="PER10" s="3"/>
      <c r="PES10" s="3"/>
      <c r="PET10" s="3"/>
      <c r="PEU10" s="3"/>
      <c r="PEV10" s="3"/>
      <c r="PEW10" s="3"/>
      <c r="PEX10" s="3"/>
      <c r="PEY10" s="3"/>
      <c r="PEZ10" s="3"/>
      <c r="PFA10" s="3"/>
      <c r="PFB10" s="3"/>
      <c r="PFC10" s="3"/>
      <c r="PFD10" s="3"/>
      <c r="PFE10" s="3"/>
      <c r="PFF10" s="3"/>
      <c r="PFG10" s="3"/>
      <c r="PFH10" s="3"/>
      <c r="PFI10" s="3"/>
      <c r="PFJ10" s="3"/>
      <c r="PFK10" s="3"/>
      <c r="PFL10" s="3"/>
      <c r="PFM10" s="3"/>
      <c r="PFN10" s="3"/>
      <c r="PFO10" s="3"/>
      <c r="PFP10" s="3"/>
      <c r="PFQ10" s="3"/>
      <c r="PFR10" s="3"/>
      <c r="PFS10" s="3"/>
      <c r="PFT10" s="3"/>
      <c r="PFU10" s="3"/>
      <c r="PFV10" s="3"/>
      <c r="PFW10" s="3"/>
      <c r="PFX10" s="3"/>
      <c r="PFY10" s="3"/>
      <c r="PFZ10" s="3"/>
      <c r="PGA10" s="3"/>
      <c r="PGB10" s="3"/>
      <c r="PGC10" s="3"/>
      <c r="PGD10" s="3"/>
      <c r="PGE10" s="3"/>
      <c r="PGF10" s="3"/>
      <c r="PGG10" s="3"/>
      <c r="PGH10" s="3"/>
      <c r="PGI10" s="3"/>
      <c r="PGJ10" s="3"/>
      <c r="PGK10" s="3"/>
      <c r="PGL10" s="3"/>
      <c r="PGM10" s="3"/>
      <c r="PGN10" s="3"/>
      <c r="PGO10" s="3"/>
      <c r="PGP10" s="3"/>
      <c r="PGQ10" s="3"/>
      <c r="PGR10" s="3"/>
      <c r="PGS10" s="3"/>
      <c r="PGT10" s="3"/>
      <c r="PGU10" s="3"/>
      <c r="PGV10" s="3"/>
      <c r="PGW10" s="3"/>
      <c r="PGX10" s="3"/>
      <c r="PGY10" s="3"/>
      <c r="PGZ10" s="3"/>
      <c r="PHA10" s="3"/>
      <c r="PHB10" s="3"/>
      <c r="PHC10" s="3"/>
      <c r="PHD10" s="3"/>
      <c r="PHE10" s="3"/>
      <c r="PHF10" s="3"/>
      <c r="PHG10" s="3"/>
      <c r="PHH10" s="3"/>
      <c r="PHI10" s="3"/>
      <c r="PHJ10" s="3"/>
      <c r="PHK10" s="3"/>
      <c r="PHL10" s="3"/>
      <c r="PHM10" s="3"/>
      <c r="PHN10" s="3"/>
      <c r="PHO10" s="3"/>
      <c r="PHP10" s="3"/>
      <c r="PHQ10" s="3"/>
      <c r="PHR10" s="3"/>
      <c r="PHS10" s="3"/>
      <c r="PHT10" s="3"/>
      <c r="PHU10" s="3"/>
      <c r="PHV10" s="3"/>
      <c r="PHW10" s="3"/>
      <c r="PHX10" s="3"/>
      <c r="PHY10" s="3"/>
      <c r="PHZ10" s="3"/>
      <c r="PIA10" s="3"/>
      <c r="PIB10" s="3"/>
      <c r="PIC10" s="3"/>
      <c r="PID10" s="3"/>
      <c r="PIE10" s="3"/>
      <c r="PIF10" s="3"/>
      <c r="PIG10" s="3"/>
      <c r="PIH10" s="3"/>
      <c r="PII10" s="3"/>
      <c r="PIJ10" s="3"/>
      <c r="PIK10" s="3"/>
      <c r="PIL10" s="3"/>
      <c r="PIM10" s="3"/>
      <c r="PIN10" s="3"/>
      <c r="PIO10" s="3"/>
      <c r="PIP10" s="3"/>
      <c r="PIQ10" s="3"/>
      <c r="PIR10" s="3"/>
      <c r="PIS10" s="3"/>
      <c r="PIT10" s="3"/>
      <c r="PIU10" s="3"/>
      <c r="PIV10" s="3"/>
      <c r="PIW10" s="3"/>
      <c r="PIX10" s="3"/>
      <c r="PIY10" s="3"/>
      <c r="PIZ10" s="3"/>
      <c r="PJA10" s="3"/>
      <c r="PJB10" s="3"/>
      <c r="PJC10" s="3"/>
      <c r="PJD10" s="3"/>
      <c r="PJE10" s="3"/>
      <c r="PJF10" s="3"/>
      <c r="PJG10" s="3"/>
      <c r="PJH10" s="3"/>
      <c r="PJI10" s="3"/>
      <c r="PJJ10" s="3"/>
      <c r="PJK10" s="3"/>
      <c r="PJL10" s="3"/>
      <c r="PJM10" s="3"/>
      <c r="PJN10" s="3"/>
      <c r="PJO10" s="3"/>
      <c r="PJP10" s="3"/>
      <c r="PJQ10" s="3"/>
      <c r="PJR10" s="3"/>
      <c r="PJS10" s="3"/>
      <c r="PJT10" s="3"/>
      <c r="PJU10" s="3"/>
      <c r="PJV10" s="3"/>
      <c r="PJW10" s="3"/>
      <c r="PJX10" s="3"/>
      <c r="PJY10" s="3"/>
      <c r="PJZ10" s="3"/>
      <c r="PKA10" s="3"/>
      <c r="PKB10" s="3"/>
      <c r="PKC10" s="3"/>
      <c r="PKD10" s="3"/>
      <c r="PKE10" s="3"/>
      <c r="PKF10" s="3"/>
      <c r="PKG10" s="3"/>
      <c r="PKH10" s="3"/>
      <c r="PKI10" s="3"/>
      <c r="PKJ10" s="3"/>
      <c r="PKK10" s="3"/>
      <c r="PKL10" s="3"/>
      <c r="PKM10" s="3"/>
      <c r="PKN10" s="3"/>
      <c r="PKO10" s="3"/>
      <c r="PKP10" s="3"/>
      <c r="PKQ10" s="3"/>
      <c r="PKR10" s="3"/>
      <c r="PKS10" s="3"/>
      <c r="PKT10" s="3"/>
      <c r="PKU10" s="3"/>
      <c r="PKV10" s="3"/>
      <c r="PKW10" s="3"/>
      <c r="PKX10" s="3"/>
      <c r="PKY10" s="3"/>
      <c r="PKZ10" s="3"/>
      <c r="PLA10" s="3"/>
      <c r="PLB10" s="3"/>
      <c r="PLC10" s="3"/>
      <c r="PLD10" s="3"/>
      <c r="PLE10" s="3"/>
      <c r="PLF10" s="3"/>
      <c r="PLG10" s="3"/>
      <c r="PLH10" s="3"/>
      <c r="PLI10" s="3"/>
      <c r="PLJ10" s="3"/>
      <c r="PLK10" s="3"/>
      <c r="PLL10" s="3"/>
      <c r="PLM10" s="3"/>
      <c r="PLN10" s="3"/>
      <c r="PLO10" s="3"/>
      <c r="PLP10" s="3"/>
      <c r="PLQ10" s="3"/>
      <c r="PLR10" s="3"/>
      <c r="PLS10" s="3"/>
      <c r="PLT10" s="3"/>
      <c r="PLU10" s="3"/>
      <c r="PLV10" s="3"/>
      <c r="PLW10" s="3"/>
      <c r="PLX10" s="3"/>
      <c r="PLY10" s="3"/>
      <c r="PLZ10" s="3"/>
      <c r="PMA10" s="3"/>
      <c r="PMB10" s="3"/>
      <c r="PMC10" s="3"/>
      <c r="PMD10" s="3"/>
      <c r="PME10" s="3"/>
      <c r="PMF10" s="3"/>
      <c r="PMG10" s="3"/>
      <c r="PMH10" s="3"/>
      <c r="PMI10" s="3"/>
      <c r="PMJ10" s="3"/>
      <c r="PMK10" s="3"/>
      <c r="PML10" s="3"/>
      <c r="PMM10" s="3"/>
      <c r="PMN10" s="3"/>
      <c r="PMO10" s="3"/>
      <c r="PMP10" s="3"/>
      <c r="PMQ10" s="3"/>
      <c r="PMR10" s="3"/>
      <c r="PMS10" s="3"/>
      <c r="PMT10" s="3"/>
      <c r="PMU10" s="3"/>
      <c r="PMV10" s="3"/>
      <c r="PMW10" s="3"/>
      <c r="PMX10" s="3"/>
      <c r="PMY10" s="3"/>
      <c r="PMZ10" s="3"/>
      <c r="PNA10" s="3"/>
      <c r="PNB10" s="3"/>
      <c r="PNC10" s="3"/>
      <c r="PND10" s="3"/>
      <c r="PNE10" s="3"/>
      <c r="PNF10" s="3"/>
      <c r="PNG10" s="3"/>
      <c r="PNH10" s="3"/>
      <c r="PNI10" s="3"/>
      <c r="PNJ10" s="3"/>
      <c r="PNK10" s="3"/>
      <c r="PNL10" s="3"/>
      <c r="PNM10" s="3"/>
      <c r="PNN10" s="3"/>
      <c r="PNO10" s="3"/>
      <c r="PNP10" s="3"/>
      <c r="PNQ10" s="3"/>
      <c r="PNR10" s="3"/>
      <c r="PNS10" s="3"/>
      <c r="PNT10" s="3"/>
      <c r="PNU10" s="3"/>
      <c r="PNV10" s="3"/>
      <c r="PNW10" s="3"/>
      <c r="PNX10" s="3"/>
      <c r="PNY10" s="3"/>
      <c r="PNZ10" s="3"/>
      <c r="POA10" s="3"/>
      <c r="POB10" s="3"/>
      <c r="POC10" s="3"/>
      <c r="POD10" s="3"/>
      <c r="POE10" s="3"/>
      <c r="POF10" s="3"/>
      <c r="POG10" s="3"/>
      <c r="POH10" s="3"/>
      <c r="POI10" s="3"/>
      <c r="POJ10" s="3"/>
      <c r="POK10" s="3"/>
      <c r="POL10" s="3"/>
      <c r="POM10" s="3"/>
      <c r="PON10" s="3"/>
      <c r="POO10" s="3"/>
      <c r="POP10" s="3"/>
      <c r="POQ10" s="3"/>
      <c r="POR10" s="3"/>
      <c r="POS10" s="3"/>
      <c r="POT10" s="3"/>
      <c r="POU10" s="3"/>
      <c r="POV10" s="3"/>
      <c r="POW10" s="3"/>
      <c r="POX10" s="3"/>
      <c r="POY10" s="3"/>
      <c r="POZ10" s="3"/>
      <c r="PPA10" s="3"/>
      <c r="PPB10" s="3"/>
      <c r="PPC10" s="3"/>
      <c r="PPD10" s="3"/>
      <c r="PPE10" s="3"/>
      <c r="PPF10" s="3"/>
      <c r="PPG10" s="3"/>
      <c r="PPH10" s="3"/>
      <c r="PPI10" s="3"/>
      <c r="PPJ10" s="3"/>
      <c r="PPK10" s="3"/>
      <c r="PPL10" s="3"/>
      <c r="PPM10" s="3"/>
      <c r="PPN10" s="3"/>
      <c r="PPO10" s="3"/>
      <c r="PPP10" s="3"/>
      <c r="PPQ10" s="3"/>
      <c r="PPR10" s="3"/>
      <c r="PPS10" s="3"/>
      <c r="PPT10" s="3"/>
      <c r="PPU10" s="3"/>
      <c r="PPV10" s="3"/>
      <c r="PPW10" s="3"/>
      <c r="PPX10" s="3"/>
      <c r="PPY10" s="3"/>
      <c r="PPZ10" s="3"/>
      <c r="PQA10" s="3"/>
      <c r="PQB10" s="3"/>
      <c r="PQC10" s="3"/>
      <c r="PQD10" s="3"/>
      <c r="PQE10" s="3"/>
      <c r="PQF10" s="3"/>
      <c r="PQG10" s="3"/>
      <c r="PQH10" s="3"/>
      <c r="PQI10" s="3"/>
      <c r="PQJ10" s="3"/>
      <c r="PQK10" s="3"/>
      <c r="PQL10" s="3"/>
      <c r="PQM10" s="3"/>
      <c r="PQN10" s="3"/>
      <c r="PQO10" s="3"/>
      <c r="PQP10" s="3"/>
      <c r="PQQ10" s="3"/>
      <c r="PQR10" s="3"/>
      <c r="PQS10" s="3"/>
      <c r="PQT10" s="3"/>
      <c r="PQU10" s="3"/>
      <c r="PQV10" s="3"/>
      <c r="PQW10" s="3"/>
      <c r="PQX10" s="3"/>
      <c r="PQY10" s="3"/>
      <c r="PQZ10" s="3"/>
      <c r="PRA10" s="3"/>
      <c r="PRB10" s="3"/>
      <c r="PRC10" s="3"/>
      <c r="PRD10" s="3"/>
      <c r="PRE10" s="3"/>
      <c r="PRF10" s="3"/>
      <c r="PRG10" s="3"/>
      <c r="PRH10" s="3"/>
      <c r="PRI10" s="3"/>
      <c r="PRJ10" s="3"/>
      <c r="PRK10" s="3"/>
      <c r="PRL10" s="3"/>
      <c r="PRM10" s="3"/>
      <c r="PRN10" s="3"/>
      <c r="PRO10" s="3"/>
      <c r="PRP10" s="3"/>
      <c r="PRQ10" s="3"/>
      <c r="PRR10" s="3"/>
      <c r="PRS10" s="3"/>
      <c r="PRT10" s="3"/>
      <c r="PRU10" s="3"/>
      <c r="PRV10" s="3"/>
      <c r="PRW10" s="3"/>
      <c r="PRX10" s="3"/>
      <c r="PRY10" s="3"/>
      <c r="PRZ10" s="3"/>
      <c r="PSA10" s="3"/>
      <c r="PSB10" s="3"/>
      <c r="PSC10" s="3"/>
      <c r="PSD10" s="3"/>
      <c r="PSE10" s="3"/>
      <c r="PSF10" s="3"/>
      <c r="PSG10" s="3"/>
      <c r="PSH10" s="3"/>
      <c r="PSI10" s="3"/>
      <c r="PSJ10" s="3"/>
      <c r="PSK10" s="3"/>
      <c r="PSL10" s="3"/>
      <c r="PSM10" s="3"/>
      <c r="PSN10" s="3"/>
      <c r="PSO10" s="3"/>
      <c r="PSP10" s="3"/>
      <c r="PSQ10" s="3"/>
      <c r="PSR10" s="3"/>
      <c r="PSS10" s="3"/>
      <c r="PST10" s="3"/>
      <c r="PSU10" s="3"/>
      <c r="PSV10" s="3"/>
      <c r="PSW10" s="3"/>
      <c r="PSX10" s="3"/>
      <c r="PSY10" s="3"/>
      <c r="PSZ10" s="3"/>
      <c r="PTA10" s="3"/>
      <c r="PTB10" s="3"/>
      <c r="PTC10" s="3"/>
      <c r="PTD10" s="3"/>
      <c r="PTE10" s="3"/>
      <c r="PTF10" s="3"/>
      <c r="PTG10" s="3"/>
      <c r="PTH10" s="3"/>
      <c r="PTI10" s="3"/>
      <c r="PTJ10" s="3"/>
      <c r="PTK10" s="3"/>
      <c r="PTL10" s="3"/>
      <c r="PTM10" s="3"/>
      <c r="PTN10" s="3"/>
      <c r="PTO10" s="3"/>
      <c r="PTP10" s="3"/>
      <c r="PTQ10" s="3"/>
      <c r="PTR10" s="3"/>
      <c r="PTS10" s="3"/>
      <c r="PTT10" s="3"/>
      <c r="PTU10" s="3"/>
      <c r="PTV10" s="3"/>
      <c r="PTW10" s="3"/>
      <c r="PTX10" s="3"/>
      <c r="PTY10" s="3"/>
      <c r="PTZ10" s="3"/>
      <c r="PUA10" s="3"/>
      <c r="PUB10" s="3"/>
      <c r="PUC10" s="3"/>
      <c r="PUD10" s="3"/>
      <c r="PUE10" s="3"/>
      <c r="PUF10" s="3"/>
      <c r="PUG10" s="3"/>
      <c r="PUH10" s="3"/>
      <c r="PUI10" s="3"/>
      <c r="PUJ10" s="3"/>
      <c r="PUK10" s="3"/>
      <c r="PUL10" s="3"/>
      <c r="PUM10" s="3"/>
      <c r="PUN10" s="3"/>
      <c r="PUO10" s="3"/>
      <c r="PUP10" s="3"/>
      <c r="PUQ10" s="3"/>
      <c r="PUR10" s="3"/>
      <c r="PUS10" s="3"/>
      <c r="PUT10" s="3"/>
      <c r="PUU10" s="3"/>
      <c r="PUV10" s="3"/>
      <c r="PUW10" s="3"/>
      <c r="PUX10" s="3"/>
      <c r="PUY10" s="3"/>
      <c r="PUZ10" s="3"/>
      <c r="PVA10" s="3"/>
      <c r="PVB10" s="3"/>
      <c r="PVC10" s="3"/>
      <c r="PVD10" s="3"/>
      <c r="PVE10" s="3"/>
      <c r="PVF10" s="3"/>
      <c r="PVG10" s="3"/>
      <c r="PVH10" s="3"/>
      <c r="PVI10" s="3"/>
      <c r="PVJ10" s="3"/>
      <c r="PVK10" s="3"/>
      <c r="PVL10" s="3"/>
      <c r="PVM10" s="3"/>
      <c r="PVN10" s="3"/>
      <c r="PVO10" s="3"/>
      <c r="PVP10" s="3"/>
      <c r="PVQ10" s="3"/>
      <c r="PVR10" s="3"/>
      <c r="PVS10" s="3"/>
      <c r="PVT10" s="3"/>
      <c r="PVU10" s="3"/>
      <c r="PVV10" s="3"/>
      <c r="PVW10" s="3"/>
      <c r="PVX10" s="3"/>
      <c r="PVY10" s="3"/>
      <c r="PVZ10" s="3"/>
      <c r="PWA10" s="3"/>
      <c r="PWB10" s="3"/>
      <c r="PWC10" s="3"/>
      <c r="PWD10" s="3"/>
      <c r="PWE10" s="3"/>
      <c r="PWF10" s="3"/>
      <c r="PWG10" s="3"/>
      <c r="PWH10" s="3"/>
      <c r="PWI10" s="3"/>
      <c r="PWJ10" s="3"/>
      <c r="PWK10" s="3"/>
      <c r="PWL10" s="3"/>
      <c r="PWM10" s="3"/>
      <c r="PWN10" s="3"/>
      <c r="PWO10" s="3"/>
      <c r="PWP10" s="3"/>
      <c r="PWQ10" s="3"/>
      <c r="PWR10" s="3"/>
      <c r="PWS10" s="3"/>
      <c r="PWT10" s="3"/>
      <c r="PWU10" s="3"/>
      <c r="PWV10" s="3"/>
      <c r="PWW10" s="3"/>
      <c r="PWX10" s="3"/>
      <c r="PWY10" s="3"/>
      <c r="PWZ10" s="3"/>
      <c r="PXA10" s="3"/>
      <c r="PXB10" s="3"/>
      <c r="PXC10" s="3"/>
      <c r="PXD10" s="3"/>
      <c r="PXE10" s="3"/>
      <c r="PXF10" s="3"/>
      <c r="PXG10" s="3"/>
      <c r="PXH10" s="3"/>
      <c r="PXI10" s="3"/>
      <c r="PXJ10" s="3"/>
      <c r="PXK10" s="3"/>
      <c r="PXL10" s="3"/>
      <c r="PXM10" s="3"/>
      <c r="PXN10" s="3"/>
      <c r="PXO10" s="3"/>
      <c r="PXP10" s="3"/>
      <c r="PXQ10" s="3"/>
      <c r="PXR10" s="3"/>
      <c r="PXS10" s="3"/>
      <c r="PXT10" s="3"/>
      <c r="PXU10" s="3"/>
      <c r="PXV10" s="3"/>
      <c r="PXW10" s="3"/>
      <c r="PXX10" s="3"/>
      <c r="PXY10" s="3"/>
      <c r="PXZ10" s="3"/>
      <c r="PYA10" s="3"/>
      <c r="PYB10" s="3"/>
      <c r="PYC10" s="3"/>
      <c r="PYD10" s="3"/>
      <c r="PYE10" s="3"/>
      <c r="PYF10" s="3"/>
      <c r="PYG10" s="3"/>
      <c r="PYH10" s="3"/>
      <c r="PYI10" s="3"/>
      <c r="PYJ10" s="3"/>
      <c r="PYK10" s="3"/>
      <c r="PYL10" s="3"/>
      <c r="PYM10" s="3"/>
      <c r="PYN10" s="3"/>
      <c r="PYO10" s="3"/>
      <c r="PYP10" s="3"/>
      <c r="PYQ10" s="3"/>
      <c r="PYR10" s="3"/>
      <c r="PYS10" s="3"/>
      <c r="PYT10" s="3"/>
      <c r="PYU10" s="3"/>
      <c r="PYV10" s="3"/>
      <c r="PYW10" s="3"/>
      <c r="PYX10" s="3"/>
      <c r="PYY10" s="3"/>
      <c r="PYZ10" s="3"/>
      <c r="PZA10" s="3"/>
      <c r="PZB10" s="3"/>
      <c r="PZC10" s="3"/>
      <c r="PZD10" s="3"/>
      <c r="PZE10" s="3"/>
      <c r="PZF10" s="3"/>
      <c r="PZG10" s="3"/>
      <c r="PZH10" s="3"/>
      <c r="PZI10" s="3"/>
      <c r="PZJ10" s="3"/>
      <c r="PZK10" s="3"/>
      <c r="PZL10" s="3"/>
      <c r="PZM10" s="3"/>
      <c r="PZN10" s="3"/>
      <c r="PZO10" s="3"/>
      <c r="PZP10" s="3"/>
      <c r="PZQ10" s="3"/>
      <c r="PZR10" s="3"/>
      <c r="PZS10" s="3"/>
      <c r="PZT10" s="3"/>
      <c r="PZU10" s="3"/>
      <c r="PZV10" s="3"/>
      <c r="PZW10" s="3"/>
      <c r="PZX10" s="3"/>
      <c r="PZY10" s="3"/>
      <c r="PZZ10" s="3"/>
      <c r="QAA10" s="3"/>
      <c r="QAB10" s="3"/>
      <c r="QAC10" s="3"/>
      <c r="QAD10" s="3"/>
      <c r="QAE10" s="3"/>
      <c r="QAF10" s="3"/>
      <c r="QAG10" s="3"/>
      <c r="QAH10" s="3"/>
      <c r="QAI10" s="3"/>
      <c r="QAJ10" s="3"/>
      <c r="QAK10" s="3"/>
      <c r="QAL10" s="3"/>
      <c r="QAM10" s="3"/>
      <c r="QAN10" s="3"/>
      <c r="QAO10" s="3"/>
      <c r="QAP10" s="3"/>
      <c r="QAQ10" s="3"/>
      <c r="QAR10" s="3"/>
      <c r="QAS10" s="3"/>
      <c r="QAT10" s="3"/>
      <c r="QAU10" s="3"/>
      <c r="QAV10" s="3"/>
      <c r="QAW10" s="3"/>
      <c r="QAX10" s="3"/>
      <c r="QAY10" s="3"/>
      <c r="QAZ10" s="3"/>
      <c r="QBA10" s="3"/>
      <c r="QBB10" s="3"/>
      <c r="QBC10" s="3"/>
      <c r="QBD10" s="3"/>
      <c r="QBE10" s="3"/>
      <c r="QBF10" s="3"/>
      <c r="QBG10" s="3"/>
      <c r="QBH10" s="3"/>
      <c r="QBI10" s="3"/>
      <c r="QBJ10" s="3"/>
      <c r="QBK10" s="3"/>
      <c r="QBL10" s="3"/>
      <c r="QBM10" s="3"/>
      <c r="QBN10" s="3"/>
      <c r="QBO10" s="3"/>
      <c r="QBP10" s="3"/>
      <c r="QBQ10" s="3"/>
      <c r="QBR10" s="3"/>
      <c r="QBS10" s="3"/>
      <c r="QBT10" s="3"/>
      <c r="QBU10" s="3"/>
      <c r="QBV10" s="3"/>
      <c r="QBW10" s="3"/>
      <c r="QBX10" s="3"/>
      <c r="QBY10" s="3"/>
      <c r="QBZ10" s="3"/>
      <c r="QCA10" s="3"/>
      <c r="QCB10" s="3"/>
      <c r="QCC10" s="3"/>
      <c r="QCD10" s="3"/>
      <c r="QCE10" s="3"/>
      <c r="QCF10" s="3"/>
      <c r="QCG10" s="3"/>
      <c r="QCH10" s="3"/>
      <c r="QCI10" s="3"/>
      <c r="QCJ10" s="3"/>
      <c r="QCK10" s="3"/>
      <c r="QCL10" s="3"/>
      <c r="QCM10" s="3"/>
      <c r="QCN10" s="3"/>
      <c r="QCO10" s="3"/>
      <c r="QCP10" s="3"/>
      <c r="QCQ10" s="3"/>
      <c r="QCR10" s="3"/>
      <c r="QCS10" s="3"/>
      <c r="QCT10" s="3"/>
      <c r="QCU10" s="3"/>
      <c r="QCV10" s="3"/>
      <c r="QCW10" s="3"/>
      <c r="QCX10" s="3"/>
      <c r="QCY10" s="3"/>
      <c r="QCZ10" s="3"/>
      <c r="QDA10" s="3"/>
      <c r="QDB10" s="3"/>
      <c r="QDC10" s="3"/>
      <c r="QDD10" s="3"/>
      <c r="QDE10" s="3"/>
      <c r="QDF10" s="3"/>
      <c r="QDG10" s="3"/>
      <c r="QDH10" s="3"/>
      <c r="QDI10" s="3"/>
      <c r="QDJ10" s="3"/>
      <c r="QDK10" s="3"/>
      <c r="QDL10" s="3"/>
      <c r="QDM10" s="3"/>
      <c r="QDN10" s="3"/>
      <c r="QDO10" s="3"/>
      <c r="QDP10" s="3"/>
      <c r="QDQ10" s="3"/>
      <c r="QDR10" s="3"/>
      <c r="QDS10" s="3"/>
      <c r="QDT10" s="3"/>
      <c r="QDU10" s="3"/>
      <c r="QDV10" s="3"/>
      <c r="QDW10" s="3"/>
      <c r="QDX10" s="3"/>
      <c r="QDY10" s="3"/>
      <c r="QDZ10" s="3"/>
      <c r="QEA10" s="3"/>
      <c r="QEB10" s="3"/>
      <c r="QEC10" s="3"/>
      <c r="QED10" s="3"/>
      <c r="QEE10" s="3"/>
      <c r="QEF10" s="3"/>
      <c r="QEG10" s="3"/>
      <c r="QEH10" s="3"/>
      <c r="QEI10" s="3"/>
      <c r="QEJ10" s="3"/>
      <c r="QEK10" s="3"/>
      <c r="QEL10" s="3"/>
      <c r="QEM10" s="3"/>
      <c r="QEN10" s="3"/>
      <c r="QEO10" s="3"/>
      <c r="QEP10" s="3"/>
      <c r="QEQ10" s="3"/>
      <c r="QER10" s="3"/>
      <c r="QES10" s="3"/>
      <c r="QET10" s="3"/>
      <c r="QEU10" s="3"/>
      <c r="QEV10" s="3"/>
      <c r="QEW10" s="3"/>
      <c r="QEX10" s="3"/>
      <c r="QEY10" s="3"/>
      <c r="QEZ10" s="3"/>
      <c r="QFA10" s="3"/>
      <c r="QFB10" s="3"/>
      <c r="QFC10" s="3"/>
      <c r="QFD10" s="3"/>
      <c r="QFE10" s="3"/>
      <c r="QFF10" s="3"/>
      <c r="QFG10" s="3"/>
      <c r="QFH10" s="3"/>
      <c r="QFI10" s="3"/>
      <c r="QFJ10" s="3"/>
      <c r="QFK10" s="3"/>
      <c r="QFL10" s="3"/>
      <c r="QFM10" s="3"/>
      <c r="QFN10" s="3"/>
      <c r="QFO10" s="3"/>
      <c r="QFP10" s="3"/>
      <c r="QFQ10" s="3"/>
      <c r="QFR10" s="3"/>
      <c r="QFS10" s="3"/>
      <c r="QFT10" s="3"/>
      <c r="QFU10" s="3"/>
      <c r="QFV10" s="3"/>
      <c r="QFW10" s="3"/>
      <c r="QFX10" s="3"/>
      <c r="QFY10" s="3"/>
      <c r="QFZ10" s="3"/>
      <c r="QGA10" s="3"/>
      <c r="QGB10" s="3"/>
      <c r="QGC10" s="3"/>
      <c r="QGD10" s="3"/>
      <c r="QGE10" s="3"/>
      <c r="QGF10" s="3"/>
      <c r="QGG10" s="3"/>
      <c r="QGH10" s="3"/>
      <c r="QGI10" s="3"/>
      <c r="QGJ10" s="3"/>
      <c r="QGK10" s="3"/>
      <c r="QGL10" s="3"/>
      <c r="QGM10" s="3"/>
      <c r="QGN10" s="3"/>
      <c r="QGO10" s="3"/>
      <c r="QGP10" s="3"/>
      <c r="QGQ10" s="3"/>
      <c r="QGR10" s="3"/>
      <c r="QGS10" s="3"/>
      <c r="QGT10" s="3"/>
      <c r="QGU10" s="3"/>
      <c r="QGV10" s="3"/>
      <c r="QGW10" s="3"/>
      <c r="QGX10" s="3"/>
      <c r="QGY10" s="3"/>
      <c r="QGZ10" s="3"/>
      <c r="QHA10" s="3"/>
      <c r="QHB10" s="3"/>
      <c r="QHC10" s="3"/>
      <c r="QHD10" s="3"/>
      <c r="QHE10" s="3"/>
      <c r="QHF10" s="3"/>
      <c r="QHG10" s="3"/>
      <c r="QHH10" s="3"/>
      <c r="QHI10" s="3"/>
      <c r="QHJ10" s="3"/>
      <c r="QHK10" s="3"/>
      <c r="QHL10" s="3"/>
      <c r="QHM10" s="3"/>
      <c r="QHN10" s="3"/>
      <c r="QHO10" s="3"/>
      <c r="QHP10" s="3"/>
      <c r="QHQ10" s="3"/>
      <c r="QHR10" s="3"/>
      <c r="QHS10" s="3"/>
      <c r="QHT10" s="3"/>
      <c r="QHU10" s="3"/>
      <c r="QHV10" s="3"/>
      <c r="QHW10" s="3"/>
      <c r="QHX10" s="3"/>
      <c r="QHY10" s="3"/>
      <c r="QHZ10" s="3"/>
      <c r="QIA10" s="3"/>
      <c r="QIB10" s="3"/>
      <c r="QIC10" s="3"/>
      <c r="QID10" s="3"/>
      <c r="QIE10" s="3"/>
      <c r="QIF10" s="3"/>
      <c r="QIG10" s="3"/>
      <c r="QIH10" s="3"/>
      <c r="QII10" s="3"/>
      <c r="QIJ10" s="3"/>
      <c r="QIK10" s="3"/>
      <c r="QIL10" s="3"/>
      <c r="QIM10" s="3"/>
      <c r="QIN10" s="3"/>
      <c r="QIO10" s="3"/>
      <c r="QIP10" s="3"/>
      <c r="QIQ10" s="3"/>
      <c r="QIR10" s="3"/>
      <c r="QIS10" s="3"/>
      <c r="QIT10" s="3"/>
      <c r="QIU10" s="3"/>
      <c r="QIV10" s="3"/>
      <c r="QIW10" s="3"/>
      <c r="QIX10" s="3"/>
      <c r="QIY10" s="3"/>
      <c r="QIZ10" s="3"/>
      <c r="QJA10" s="3"/>
      <c r="QJB10" s="3"/>
      <c r="QJC10" s="3"/>
      <c r="QJD10" s="3"/>
      <c r="QJE10" s="3"/>
      <c r="QJF10" s="3"/>
      <c r="QJG10" s="3"/>
      <c r="QJH10" s="3"/>
      <c r="QJI10" s="3"/>
      <c r="QJJ10" s="3"/>
      <c r="QJK10" s="3"/>
      <c r="QJL10" s="3"/>
      <c r="QJM10" s="3"/>
      <c r="QJN10" s="3"/>
      <c r="QJO10" s="3"/>
      <c r="QJP10" s="3"/>
      <c r="QJQ10" s="3"/>
      <c r="QJR10" s="3"/>
      <c r="QJS10" s="3"/>
      <c r="QJT10" s="3"/>
      <c r="QJU10" s="3"/>
      <c r="QJV10" s="3"/>
      <c r="QJW10" s="3"/>
      <c r="QJX10" s="3"/>
      <c r="QJY10" s="3"/>
      <c r="QJZ10" s="3"/>
      <c r="QKA10" s="3"/>
      <c r="QKB10" s="3"/>
      <c r="QKC10" s="3"/>
      <c r="QKD10" s="3"/>
      <c r="QKE10" s="3"/>
      <c r="QKF10" s="3"/>
      <c r="QKG10" s="3"/>
      <c r="QKH10" s="3"/>
      <c r="QKI10" s="3"/>
      <c r="QKJ10" s="3"/>
      <c r="QKK10" s="3"/>
      <c r="QKL10" s="3"/>
      <c r="QKM10" s="3"/>
      <c r="QKN10" s="3"/>
      <c r="QKO10" s="3"/>
      <c r="QKP10" s="3"/>
      <c r="QKQ10" s="3"/>
      <c r="QKR10" s="3"/>
      <c r="QKS10" s="3"/>
      <c r="QKT10" s="3"/>
      <c r="QKU10" s="3"/>
      <c r="QKV10" s="3"/>
      <c r="QKW10" s="3"/>
      <c r="QKX10" s="3"/>
      <c r="QKY10" s="3"/>
      <c r="QKZ10" s="3"/>
      <c r="QLA10" s="3"/>
      <c r="QLB10" s="3"/>
      <c r="QLC10" s="3"/>
      <c r="QLD10" s="3"/>
      <c r="QLE10" s="3"/>
      <c r="QLF10" s="3"/>
      <c r="QLG10" s="3"/>
      <c r="QLH10" s="3"/>
      <c r="QLI10" s="3"/>
      <c r="QLJ10" s="3"/>
      <c r="QLK10" s="3"/>
      <c r="QLL10" s="3"/>
      <c r="QLM10" s="3"/>
      <c r="QLN10" s="3"/>
      <c r="QLO10" s="3"/>
      <c r="QLP10" s="3"/>
      <c r="QLQ10" s="3"/>
      <c r="QLR10" s="3"/>
      <c r="QLS10" s="3"/>
      <c r="QLT10" s="3"/>
      <c r="QLU10" s="3"/>
      <c r="QLV10" s="3"/>
      <c r="QLW10" s="3"/>
      <c r="QLX10" s="3"/>
      <c r="QLY10" s="3"/>
      <c r="QLZ10" s="3"/>
      <c r="QMA10" s="3"/>
      <c r="QMB10" s="3"/>
      <c r="QMC10" s="3"/>
      <c r="QMD10" s="3"/>
      <c r="QME10" s="3"/>
      <c r="QMF10" s="3"/>
      <c r="QMG10" s="3"/>
      <c r="QMH10" s="3"/>
      <c r="QMI10" s="3"/>
      <c r="QMJ10" s="3"/>
      <c r="QMK10" s="3"/>
      <c r="QML10" s="3"/>
      <c r="QMM10" s="3"/>
      <c r="QMN10" s="3"/>
      <c r="QMO10" s="3"/>
      <c r="QMP10" s="3"/>
      <c r="QMQ10" s="3"/>
      <c r="QMR10" s="3"/>
      <c r="QMS10" s="3"/>
      <c r="QMT10" s="3"/>
      <c r="QMU10" s="3"/>
      <c r="QMV10" s="3"/>
      <c r="QMW10" s="3"/>
      <c r="QMX10" s="3"/>
      <c r="QMY10" s="3"/>
      <c r="QMZ10" s="3"/>
      <c r="QNA10" s="3"/>
      <c r="QNB10" s="3"/>
      <c r="QNC10" s="3"/>
      <c r="QND10" s="3"/>
      <c r="QNE10" s="3"/>
      <c r="QNF10" s="3"/>
      <c r="QNG10" s="3"/>
      <c r="QNH10" s="3"/>
      <c r="QNI10" s="3"/>
      <c r="QNJ10" s="3"/>
      <c r="QNK10" s="3"/>
      <c r="QNL10" s="3"/>
      <c r="QNM10" s="3"/>
      <c r="QNN10" s="3"/>
      <c r="QNO10" s="3"/>
      <c r="QNP10" s="3"/>
      <c r="QNQ10" s="3"/>
      <c r="QNR10" s="3"/>
      <c r="QNS10" s="3"/>
      <c r="QNT10" s="3"/>
      <c r="QNU10" s="3"/>
      <c r="QNV10" s="3"/>
      <c r="QNW10" s="3"/>
      <c r="QNX10" s="3"/>
      <c r="QNY10" s="3"/>
      <c r="QNZ10" s="3"/>
      <c r="QOA10" s="3"/>
      <c r="QOB10" s="3"/>
      <c r="QOC10" s="3"/>
      <c r="QOD10" s="3"/>
      <c r="QOE10" s="3"/>
      <c r="QOF10" s="3"/>
      <c r="QOG10" s="3"/>
      <c r="QOH10" s="3"/>
      <c r="QOI10" s="3"/>
      <c r="QOJ10" s="3"/>
      <c r="QOK10" s="3"/>
      <c r="QOL10" s="3"/>
      <c r="QOM10" s="3"/>
      <c r="QON10" s="3"/>
      <c r="QOO10" s="3"/>
      <c r="QOP10" s="3"/>
      <c r="QOQ10" s="3"/>
      <c r="QOR10" s="3"/>
      <c r="QOS10" s="3"/>
      <c r="QOT10" s="3"/>
      <c r="QOU10" s="3"/>
      <c r="QOV10" s="3"/>
      <c r="QOW10" s="3"/>
      <c r="QOX10" s="3"/>
      <c r="QOY10" s="3"/>
      <c r="QOZ10" s="3"/>
      <c r="QPA10" s="3"/>
      <c r="QPB10" s="3"/>
      <c r="QPC10" s="3"/>
      <c r="QPD10" s="3"/>
      <c r="QPE10" s="3"/>
      <c r="QPF10" s="3"/>
      <c r="QPG10" s="3"/>
      <c r="QPH10" s="3"/>
      <c r="QPI10" s="3"/>
      <c r="QPJ10" s="3"/>
      <c r="QPK10" s="3"/>
      <c r="QPL10" s="3"/>
      <c r="QPM10" s="3"/>
      <c r="QPN10" s="3"/>
      <c r="QPO10" s="3"/>
      <c r="QPP10" s="3"/>
      <c r="QPQ10" s="3"/>
      <c r="QPR10" s="3"/>
      <c r="QPS10" s="3"/>
      <c r="QPT10" s="3"/>
      <c r="QPU10" s="3"/>
      <c r="QPV10" s="3"/>
      <c r="QPW10" s="3"/>
      <c r="QPX10" s="3"/>
      <c r="QPY10" s="3"/>
      <c r="QPZ10" s="3"/>
      <c r="QQA10" s="3"/>
      <c r="QQB10" s="3"/>
      <c r="QQC10" s="3"/>
      <c r="QQD10" s="3"/>
      <c r="QQE10" s="3"/>
      <c r="QQF10" s="3"/>
      <c r="QQG10" s="3"/>
      <c r="QQH10" s="3"/>
      <c r="QQI10" s="3"/>
      <c r="QQJ10" s="3"/>
      <c r="QQK10" s="3"/>
      <c r="QQL10" s="3"/>
      <c r="QQM10" s="3"/>
      <c r="QQN10" s="3"/>
      <c r="QQO10" s="3"/>
      <c r="QQP10" s="3"/>
      <c r="QQQ10" s="3"/>
      <c r="QQR10" s="3"/>
      <c r="QQS10" s="3"/>
      <c r="QQT10" s="3"/>
      <c r="QQU10" s="3"/>
      <c r="QQV10" s="3"/>
      <c r="QQW10" s="3"/>
      <c r="QQX10" s="3"/>
      <c r="QQY10" s="3"/>
      <c r="QQZ10" s="3"/>
      <c r="QRA10" s="3"/>
      <c r="QRB10" s="3"/>
      <c r="QRC10" s="3"/>
      <c r="QRD10" s="3"/>
      <c r="QRE10" s="3"/>
      <c r="QRF10" s="3"/>
      <c r="QRG10" s="3"/>
      <c r="QRH10" s="3"/>
      <c r="QRI10" s="3"/>
      <c r="QRJ10" s="3"/>
      <c r="QRK10" s="3"/>
      <c r="QRL10" s="3"/>
      <c r="QRM10" s="3"/>
      <c r="QRN10" s="3"/>
      <c r="QRO10" s="3"/>
      <c r="QRP10" s="3"/>
      <c r="QRQ10" s="3"/>
      <c r="QRR10" s="3"/>
      <c r="QRS10" s="3"/>
      <c r="QRT10" s="3"/>
      <c r="QRU10" s="3"/>
      <c r="QRV10" s="3"/>
      <c r="QRW10" s="3"/>
      <c r="QRX10" s="3"/>
      <c r="QRY10" s="3"/>
      <c r="QRZ10" s="3"/>
      <c r="QSA10" s="3"/>
      <c r="QSB10" s="3"/>
      <c r="QSC10" s="3"/>
      <c r="QSD10" s="3"/>
      <c r="QSE10" s="3"/>
      <c r="QSF10" s="3"/>
      <c r="QSG10" s="3"/>
      <c r="QSH10" s="3"/>
      <c r="QSI10" s="3"/>
      <c r="QSJ10" s="3"/>
      <c r="QSK10" s="3"/>
      <c r="QSL10" s="3"/>
      <c r="QSM10" s="3"/>
      <c r="QSN10" s="3"/>
      <c r="QSO10" s="3"/>
      <c r="QSP10" s="3"/>
      <c r="QSQ10" s="3"/>
      <c r="QSR10" s="3"/>
      <c r="QSS10" s="3"/>
      <c r="QST10" s="3"/>
      <c r="QSU10" s="3"/>
      <c r="QSV10" s="3"/>
      <c r="QSW10" s="3"/>
      <c r="QSX10" s="3"/>
      <c r="QSY10" s="3"/>
      <c r="QSZ10" s="3"/>
      <c r="QTA10" s="3"/>
      <c r="QTB10" s="3"/>
      <c r="QTC10" s="3"/>
      <c r="QTD10" s="3"/>
      <c r="QTE10" s="3"/>
      <c r="QTF10" s="3"/>
      <c r="QTG10" s="3"/>
      <c r="QTH10" s="3"/>
      <c r="QTI10" s="3"/>
      <c r="QTJ10" s="3"/>
      <c r="QTK10" s="3"/>
      <c r="QTL10" s="3"/>
      <c r="QTM10" s="3"/>
      <c r="QTN10" s="3"/>
      <c r="QTO10" s="3"/>
      <c r="QTP10" s="3"/>
      <c r="QTQ10" s="3"/>
      <c r="QTR10" s="3"/>
      <c r="QTS10" s="3"/>
      <c r="QTT10" s="3"/>
      <c r="QTU10" s="3"/>
      <c r="QTV10" s="3"/>
      <c r="QTW10" s="3"/>
      <c r="QTX10" s="3"/>
      <c r="QTY10" s="3"/>
      <c r="QTZ10" s="3"/>
      <c r="QUA10" s="3"/>
      <c r="QUB10" s="3"/>
      <c r="QUC10" s="3"/>
      <c r="QUD10" s="3"/>
      <c r="QUE10" s="3"/>
      <c r="QUF10" s="3"/>
      <c r="QUG10" s="3"/>
      <c r="QUH10" s="3"/>
      <c r="QUI10" s="3"/>
      <c r="QUJ10" s="3"/>
      <c r="QUK10" s="3"/>
      <c r="QUL10" s="3"/>
      <c r="QUM10" s="3"/>
      <c r="QUN10" s="3"/>
      <c r="QUO10" s="3"/>
      <c r="QUP10" s="3"/>
      <c r="QUQ10" s="3"/>
      <c r="QUR10" s="3"/>
      <c r="QUS10" s="3"/>
      <c r="QUT10" s="3"/>
      <c r="QUU10" s="3"/>
      <c r="QUV10" s="3"/>
      <c r="QUW10" s="3"/>
      <c r="QUX10" s="3"/>
      <c r="QUY10" s="3"/>
      <c r="QUZ10" s="3"/>
      <c r="QVA10" s="3"/>
      <c r="QVB10" s="3"/>
      <c r="QVC10" s="3"/>
      <c r="QVD10" s="3"/>
      <c r="QVE10" s="3"/>
      <c r="QVF10" s="3"/>
      <c r="QVG10" s="3"/>
      <c r="QVH10" s="3"/>
      <c r="QVI10" s="3"/>
      <c r="QVJ10" s="3"/>
      <c r="QVK10" s="3"/>
      <c r="QVL10" s="3"/>
      <c r="QVM10" s="3"/>
      <c r="QVN10" s="3"/>
      <c r="QVO10" s="3"/>
      <c r="QVP10" s="3"/>
      <c r="QVQ10" s="3"/>
      <c r="QVR10" s="3"/>
      <c r="QVS10" s="3"/>
      <c r="QVT10" s="3"/>
      <c r="QVU10" s="3"/>
      <c r="QVV10" s="3"/>
      <c r="QVW10" s="3"/>
      <c r="QVX10" s="3"/>
      <c r="QVY10" s="3"/>
      <c r="QVZ10" s="3"/>
      <c r="QWA10" s="3"/>
      <c r="QWB10" s="3"/>
      <c r="QWC10" s="3"/>
      <c r="QWD10" s="3"/>
      <c r="QWE10" s="3"/>
      <c r="QWF10" s="3"/>
      <c r="QWG10" s="3"/>
      <c r="QWH10" s="3"/>
      <c r="QWI10" s="3"/>
      <c r="QWJ10" s="3"/>
      <c r="QWK10" s="3"/>
      <c r="QWL10" s="3"/>
      <c r="QWM10" s="3"/>
      <c r="QWN10" s="3"/>
      <c r="QWO10" s="3"/>
      <c r="QWP10" s="3"/>
      <c r="QWQ10" s="3"/>
      <c r="QWR10" s="3"/>
      <c r="QWS10" s="3"/>
      <c r="QWT10" s="3"/>
      <c r="QWU10" s="3"/>
      <c r="QWV10" s="3"/>
      <c r="QWW10" s="3"/>
      <c r="QWX10" s="3"/>
      <c r="QWY10" s="3"/>
      <c r="QWZ10" s="3"/>
      <c r="QXA10" s="3"/>
      <c r="QXB10" s="3"/>
      <c r="QXC10" s="3"/>
      <c r="QXD10" s="3"/>
      <c r="QXE10" s="3"/>
      <c r="QXF10" s="3"/>
      <c r="QXG10" s="3"/>
      <c r="QXH10" s="3"/>
      <c r="QXI10" s="3"/>
      <c r="QXJ10" s="3"/>
      <c r="QXK10" s="3"/>
      <c r="QXL10" s="3"/>
      <c r="QXM10" s="3"/>
      <c r="QXN10" s="3"/>
      <c r="QXO10" s="3"/>
      <c r="QXP10" s="3"/>
      <c r="QXQ10" s="3"/>
      <c r="QXR10" s="3"/>
      <c r="QXS10" s="3"/>
      <c r="QXT10" s="3"/>
      <c r="QXU10" s="3"/>
      <c r="QXV10" s="3"/>
      <c r="QXW10" s="3"/>
      <c r="QXX10" s="3"/>
      <c r="QXY10" s="3"/>
      <c r="QXZ10" s="3"/>
      <c r="QYA10" s="3"/>
      <c r="QYB10" s="3"/>
      <c r="QYC10" s="3"/>
      <c r="QYD10" s="3"/>
      <c r="QYE10" s="3"/>
      <c r="QYF10" s="3"/>
      <c r="QYG10" s="3"/>
      <c r="QYH10" s="3"/>
      <c r="QYI10" s="3"/>
      <c r="QYJ10" s="3"/>
      <c r="QYK10" s="3"/>
      <c r="QYL10" s="3"/>
      <c r="QYM10" s="3"/>
      <c r="QYN10" s="3"/>
      <c r="QYO10" s="3"/>
      <c r="QYP10" s="3"/>
      <c r="QYQ10" s="3"/>
      <c r="QYR10" s="3"/>
      <c r="QYS10" s="3"/>
      <c r="QYT10" s="3"/>
      <c r="QYU10" s="3"/>
      <c r="QYV10" s="3"/>
      <c r="QYW10" s="3"/>
      <c r="QYX10" s="3"/>
      <c r="QYY10" s="3"/>
      <c r="QYZ10" s="3"/>
      <c r="QZA10" s="3"/>
      <c r="QZB10" s="3"/>
      <c r="QZC10" s="3"/>
      <c r="QZD10" s="3"/>
      <c r="QZE10" s="3"/>
      <c r="QZF10" s="3"/>
      <c r="QZG10" s="3"/>
      <c r="QZH10" s="3"/>
      <c r="QZI10" s="3"/>
      <c r="QZJ10" s="3"/>
      <c r="QZK10" s="3"/>
      <c r="QZL10" s="3"/>
      <c r="QZM10" s="3"/>
      <c r="QZN10" s="3"/>
      <c r="QZO10" s="3"/>
      <c r="QZP10" s="3"/>
      <c r="QZQ10" s="3"/>
      <c r="QZR10" s="3"/>
      <c r="QZS10" s="3"/>
      <c r="QZT10" s="3"/>
      <c r="QZU10" s="3"/>
      <c r="QZV10" s="3"/>
      <c r="QZW10" s="3"/>
      <c r="QZX10" s="3"/>
      <c r="QZY10" s="3"/>
      <c r="QZZ10" s="3"/>
      <c r="RAA10" s="3"/>
      <c r="RAB10" s="3"/>
      <c r="RAC10" s="3"/>
      <c r="RAD10" s="3"/>
      <c r="RAE10" s="3"/>
      <c r="RAF10" s="3"/>
      <c r="RAG10" s="3"/>
      <c r="RAH10" s="3"/>
      <c r="RAI10" s="3"/>
      <c r="RAJ10" s="3"/>
      <c r="RAK10" s="3"/>
      <c r="RAL10" s="3"/>
      <c r="RAM10" s="3"/>
      <c r="RAN10" s="3"/>
      <c r="RAO10" s="3"/>
      <c r="RAP10" s="3"/>
      <c r="RAQ10" s="3"/>
      <c r="RAR10" s="3"/>
      <c r="RAS10" s="3"/>
      <c r="RAT10" s="3"/>
      <c r="RAU10" s="3"/>
      <c r="RAV10" s="3"/>
      <c r="RAW10" s="3"/>
      <c r="RAX10" s="3"/>
      <c r="RAY10" s="3"/>
      <c r="RAZ10" s="3"/>
      <c r="RBA10" s="3"/>
      <c r="RBB10" s="3"/>
      <c r="RBC10" s="3"/>
      <c r="RBD10" s="3"/>
      <c r="RBE10" s="3"/>
      <c r="RBF10" s="3"/>
      <c r="RBG10" s="3"/>
      <c r="RBH10" s="3"/>
      <c r="RBI10" s="3"/>
      <c r="RBJ10" s="3"/>
      <c r="RBK10" s="3"/>
      <c r="RBL10" s="3"/>
      <c r="RBM10" s="3"/>
      <c r="RBN10" s="3"/>
      <c r="RBO10" s="3"/>
      <c r="RBP10" s="3"/>
      <c r="RBQ10" s="3"/>
      <c r="RBR10" s="3"/>
      <c r="RBS10" s="3"/>
      <c r="RBT10" s="3"/>
      <c r="RBU10" s="3"/>
      <c r="RBV10" s="3"/>
      <c r="RBW10" s="3"/>
      <c r="RBX10" s="3"/>
      <c r="RBY10" s="3"/>
      <c r="RBZ10" s="3"/>
      <c r="RCA10" s="3"/>
      <c r="RCB10" s="3"/>
      <c r="RCC10" s="3"/>
      <c r="RCD10" s="3"/>
      <c r="RCE10" s="3"/>
      <c r="RCF10" s="3"/>
      <c r="RCG10" s="3"/>
      <c r="RCH10" s="3"/>
      <c r="RCI10" s="3"/>
      <c r="RCJ10" s="3"/>
      <c r="RCK10" s="3"/>
      <c r="RCL10" s="3"/>
      <c r="RCM10" s="3"/>
      <c r="RCN10" s="3"/>
      <c r="RCO10" s="3"/>
      <c r="RCP10" s="3"/>
      <c r="RCQ10" s="3"/>
      <c r="RCR10" s="3"/>
      <c r="RCS10" s="3"/>
      <c r="RCT10" s="3"/>
      <c r="RCU10" s="3"/>
      <c r="RCV10" s="3"/>
      <c r="RCW10" s="3"/>
      <c r="RCX10" s="3"/>
      <c r="RCY10" s="3"/>
      <c r="RCZ10" s="3"/>
      <c r="RDA10" s="3"/>
      <c r="RDB10" s="3"/>
      <c r="RDC10" s="3"/>
      <c r="RDD10" s="3"/>
      <c r="RDE10" s="3"/>
      <c r="RDF10" s="3"/>
      <c r="RDG10" s="3"/>
      <c r="RDH10" s="3"/>
      <c r="RDI10" s="3"/>
      <c r="RDJ10" s="3"/>
      <c r="RDK10" s="3"/>
      <c r="RDL10" s="3"/>
      <c r="RDM10" s="3"/>
      <c r="RDN10" s="3"/>
      <c r="RDO10" s="3"/>
      <c r="RDP10" s="3"/>
      <c r="RDQ10" s="3"/>
      <c r="RDR10" s="3"/>
      <c r="RDS10" s="3"/>
      <c r="RDT10" s="3"/>
      <c r="RDU10" s="3"/>
      <c r="RDV10" s="3"/>
      <c r="RDW10" s="3"/>
      <c r="RDX10" s="3"/>
      <c r="RDY10" s="3"/>
      <c r="RDZ10" s="3"/>
      <c r="REA10" s="3"/>
      <c r="REB10" s="3"/>
      <c r="REC10" s="3"/>
      <c r="RED10" s="3"/>
      <c r="REE10" s="3"/>
      <c r="REF10" s="3"/>
      <c r="REG10" s="3"/>
      <c r="REH10" s="3"/>
      <c r="REI10" s="3"/>
      <c r="REJ10" s="3"/>
      <c r="REK10" s="3"/>
      <c r="REL10" s="3"/>
      <c r="REM10" s="3"/>
      <c r="REN10" s="3"/>
      <c r="REO10" s="3"/>
      <c r="REP10" s="3"/>
      <c r="REQ10" s="3"/>
      <c r="RER10" s="3"/>
      <c r="RES10" s="3"/>
      <c r="RET10" s="3"/>
      <c r="REU10" s="3"/>
      <c r="REV10" s="3"/>
      <c r="REW10" s="3"/>
      <c r="REX10" s="3"/>
      <c r="REY10" s="3"/>
      <c r="REZ10" s="3"/>
      <c r="RFA10" s="3"/>
      <c r="RFB10" s="3"/>
      <c r="RFC10" s="3"/>
      <c r="RFD10" s="3"/>
      <c r="RFE10" s="3"/>
      <c r="RFF10" s="3"/>
      <c r="RFG10" s="3"/>
      <c r="RFH10" s="3"/>
      <c r="RFI10" s="3"/>
      <c r="RFJ10" s="3"/>
      <c r="RFK10" s="3"/>
      <c r="RFL10" s="3"/>
      <c r="RFM10" s="3"/>
      <c r="RFN10" s="3"/>
      <c r="RFO10" s="3"/>
      <c r="RFP10" s="3"/>
      <c r="RFQ10" s="3"/>
      <c r="RFR10" s="3"/>
      <c r="RFS10" s="3"/>
      <c r="RFT10" s="3"/>
      <c r="RFU10" s="3"/>
      <c r="RFV10" s="3"/>
      <c r="RFW10" s="3"/>
      <c r="RFX10" s="3"/>
      <c r="RFY10" s="3"/>
      <c r="RFZ10" s="3"/>
      <c r="RGA10" s="3"/>
      <c r="RGB10" s="3"/>
      <c r="RGC10" s="3"/>
      <c r="RGD10" s="3"/>
      <c r="RGE10" s="3"/>
      <c r="RGF10" s="3"/>
      <c r="RGG10" s="3"/>
      <c r="RGH10" s="3"/>
      <c r="RGI10" s="3"/>
      <c r="RGJ10" s="3"/>
      <c r="RGK10" s="3"/>
      <c r="RGL10" s="3"/>
      <c r="RGM10" s="3"/>
      <c r="RGN10" s="3"/>
      <c r="RGO10" s="3"/>
      <c r="RGP10" s="3"/>
      <c r="RGQ10" s="3"/>
      <c r="RGR10" s="3"/>
      <c r="RGS10" s="3"/>
      <c r="RGT10" s="3"/>
      <c r="RGU10" s="3"/>
      <c r="RGV10" s="3"/>
      <c r="RGW10" s="3"/>
      <c r="RGX10" s="3"/>
      <c r="RGY10" s="3"/>
      <c r="RGZ10" s="3"/>
      <c r="RHA10" s="3"/>
      <c r="RHB10" s="3"/>
      <c r="RHC10" s="3"/>
      <c r="RHD10" s="3"/>
      <c r="RHE10" s="3"/>
      <c r="RHF10" s="3"/>
      <c r="RHG10" s="3"/>
      <c r="RHH10" s="3"/>
      <c r="RHI10" s="3"/>
      <c r="RHJ10" s="3"/>
      <c r="RHK10" s="3"/>
      <c r="RHL10" s="3"/>
      <c r="RHM10" s="3"/>
      <c r="RHN10" s="3"/>
      <c r="RHO10" s="3"/>
      <c r="RHP10" s="3"/>
      <c r="RHQ10" s="3"/>
      <c r="RHR10" s="3"/>
      <c r="RHS10" s="3"/>
      <c r="RHT10" s="3"/>
      <c r="RHU10" s="3"/>
      <c r="RHV10" s="3"/>
      <c r="RHW10" s="3"/>
      <c r="RHX10" s="3"/>
      <c r="RHY10" s="3"/>
      <c r="RHZ10" s="3"/>
      <c r="RIA10" s="3"/>
      <c r="RIB10" s="3"/>
      <c r="RIC10" s="3"/>
      <c r="RID10" s="3"/>
      <c r="RIE10" s="3"/>
      <c r="RIF10" s="3"/>
      <c r="RIG10" s="3"/>
      <c r="RIH10" s="3"/>
      <c r="RII10" s="3"/>
      <c r="RIJ10" s="3"/>
      <c r="RIK10" s="3"/>
      <c r="RIL10" s="3"/>
      <c r="RIM10" s="3"/>
      <c r="RIN10" s="3"/>
      <c r="RIO10" s="3"/>
      <c r="RIP10" s="3"/>
      <c r="RIQ10" s="3"/>
      <c r="RIR10" s="3"/>
      <c r="RIS10" s="3"/>
      <c r="RIT10" s="3"/>
      <c r="RIU10" s="3"/>
      <c r="RIV10" s="3"/>
      <c r="RIW10" s="3"/>
      <c r="RIX10" s="3"/>
      <c r="RIY10" s="3"/>
      <c r="RIZ10" s="3"/>
      <c r="RJA10" s="3"/>
      <c r="RJB10" s="3"/>
      <c r="RJC10" s="3"/>
      <c r="RJD10" s="3"/>
      <c r="RJE10" s="3"/>
      <c r="RJF10" s="3"/>
      <c r="RJG10" s="3"/>
      <c r="RJH10" s="3"/>
      <c r="RJI10" s="3"/>
      <c r="RJJ10" s="3"/>
      <c r="RJK10" s="3"/>
      <c r="RJL10" s="3"/>
      <c r="RJM10" s="3"/>
      <c r="RJN10" s="3"/>
      <c r="RJO10" s="3"/>
      <c r="RJP10" s="3"/>
      <c r="RJQ10" s="3"/>
      <c r="RJR10" s="3"/>
      <c r="RJS10" s="3"/>
      <c r="RJT10" s="3"/>
      <c r="RJU10" s="3"/>
      <c r="RJV10" s="3"/>
      <c r="RJW10" s="3"/>
      <c r="RJX10" s="3"/>
      <c r="RJY10" s="3"/>
      <c r="RJZ10" s="3"/>
      <c r="RKA10" s="3"/>
      <c r="RKB10" s="3"/>
      <c r="RKC10" s="3"/>
      <c r="RKD10" s="3"/>
      <c r="RKE10" s="3"/>
      <c r="RKF10" s="3"/>
      <c r="RKG10" s="3"/>
      <c r="RKH10" s="3"/>
      <c r="RKI10" s="3"/>
      <c r="RKJ10" s="3"/>
      <c r="RKK10" s="3"/>
      <c r="RKL10" s="3"/>
      <c r="RKM10" s="3"/>
      <c r="RKN10" s="3"/>
      <c r="RKO10" s="3"/>
      <c r="RKP10" s="3"/>
      <c r="RKQ10" s="3"/>
      <c r="RKR10" s="3"/>
      <c r="RKS10" s="3"/>
      <c r="RKT10" s="3"/>
      <c r="RKU10" s="3"/>
      <c r="RKV10" s="3"/>
      <c r="RKW10" s="3"/>
      <c r="RKX10" s="3"/>
      <c r="RKY10" s="3"/>
      <c r="RKZ10" s="3"/>
      <c r="RLA10" s="3"/>
      <c r="RLB10" s="3"/>
      <c r="RLC10" s="3"/>
      <c r="RLD10" s="3"/>
      <c r="RLE10" s="3"/>
      <c r="RLF10" s="3"/>
      <c r="RLG10" s="3"/>
      <c r="RLH10" s="3"/>
      <c r="RLI10" s="3"/>
      <c r="RLJ10" s="3"/>
      <c r="RLK10" s="3"/>
      <c r="RLL10" s="3"/>
      <c r="RLM10" s="3"/>
      <c r="RLN10" s="3"/>
      <c r="RLO10" s="3"/>
      <c r="RLP10" s="3"/>
      <c r="RLQ10" s="3"/>
      <c r="RLR10" s="3"/>
      <c r="RLS10" s="3"/>
      <c r="RLT10" s="3"/>
      <c r="RLU10" s="3"/>
      <c r="RLV10" s="3"/>
      <c r="RLW10" s="3"/>
      <c r="RLX10" s="3"/>
      <c r="RLY10" s="3"/>
      <c r="RLZ10" s="3"/>
      <c r="RMA10" s="3"/>
      <c r="RMB10" s="3"/>
      <c r="RMC10" s="3"/>
      <c r="RMD10" s="3"/>
      <c r="RME10" s="3"/>
      <c r="RMF10" s="3"/>
      <c r="RMG10" s="3"/>
      <c r="RMH10" s="3"/>
      <c r="RMI10" s="3"/>
      <c r="RMJ10" s="3"/>
      <c r="RMK10" s="3"/>
      <c r="RML10" s="3"/>
      <c r="RMM10" s="3"/>
      <c r="RMN10" s="3"/>
      <c r="RMO10" s="3"/>
      <c r="RMP10" s="3"/>
      <c r="RMQ10" s="3"/>
      <c r="RMR10" s="3"/>
      <c r="RMS10" s="3"/>
      <c r="RMT10" s="3"/>
      <c r="RMU10" s="3"/>
      <c r="RMV10" s="3"/>
      <c r="RMW10" s="3"/>
      <c r="RMX10" s="3"/>
      <c r="RMY10" s="3"/>
      <c r="RMZ10" s="3"/>
      <c r="RNA10" s="3"/>
      <c r="RNB10" s="3"/>
      <c r="RNC10" s="3"/>
      <c r="RND10" s="3"/>
      <c r="RNE10" s="3"/>
      <c r="RNF10" s="3"/>
      <c r="RNG10" s="3"/>
      <c r="RNH10" s="3"/>
      <c r="RNI10" s="3"/>
      <c r="RNJ10" s="3"/>
      <c r="RNK10" s="3"/>
      <c r="RNL10" s="3"/>
      <c r="RNM10" s="3"/>
      <c r="RNN10" s="3"/>
      <c r="RNO10" s="3"/>
      <c r="RNP10" s="3"/>
      <c r="RNQ10" s="3"/>
      <c r="RNR10" s="3"/>
      <c r="RNS10" s="3"/>
      <c r="RNT10" s="3"/>
      <c r="RNU10" s="3"/>
      <c r="RNV10" s="3"/>
      <c r="RNW10" s="3"/>
      <c r="RNX10" s="3"/>
      <c r="RNY10" s="3"/>
      <c r="RNZ10" s="3"/>
      <c r="ROA10" s="3"/>
      <c r="ROB10" s="3"/>
      <c r="ROC10" s="3"/>
      <c r="ROD10" s="3"/>
      <c r="ROE10" s="3"/>
      <c r="ROF10" s="3"/>
      <c r="ROG10" s="3"/>
      <c r="ROH10" s="3"/>
      <c r="ROI10" s="3"/>
      <c r="ROJ10" s="3"/>
      <c r="ROK10" s="3"/>
      <c r="ROL10" s="3"/>
      <c r="ROM10" s="3"/>
      <c r="RON10" s="3"/>
      <c r="ROO10" s="3"/>
      <c r="ROP10" s="3"/>
      <c r="ROQ10" s="3"/>
      <c r="ROR10" s="3"/>
      <c r="ROS10" s="3"/>
      <c r="ROT10" s="3"/>
      <c r="ROU10" s="3"/>
      <c r="ROV10" s="3"/>
      <c r="ROW10" s="3"/>
      <c r="ROX10" s="3"/>
      <c r="ROY10" s="3"/>
      <c r="ROZ10" s="3"/>
      <c r="RPA10" s="3"/>
      <c r="RPB10" s="3"/>
      <c r="RPC10" s="3"/>
      <c r="RPD10" s="3"/>
      <c r="RPE10" s="3"/>
      <c r="RPF10" s="3"/>
      <c r="RPG10" s="3"/>
      <c r="RPH10" s="3"/>
      <c r="RPI10" s="3"/>
      <c r="RPJ10" s="3"/>
      <c r="RPK10" s="3"/>
      <c r="RPL10" s="3"/>
      <c r="RPM10" s="3"/>
      <c r="RPN10" s="3"/>
      <c r="RPO10" s="3"/>
      <c r="RPP10" s="3"/>
      <c r="RPQ10" s="3"/>
      <c r="RPR10" s="3"/>
      <c r="RPS10" s="3"/>
      <c r="RPT10" s="3"/>
      <c r="RPU10" s="3"/>
      <c r="RPV10" s="3"/>
      <c r="RPW10" s="3"/>
      <c r="RPX10" s="3"/>
      <c r="RPY10" s="3"/>
      <c r="RPZ10" s="3"/>
      <c r="RQA10" s="3"/>
      <c r="RQB10" s="3"/>
      <c r="RQC10" s="3"/>
      <c r="RQD10" s="3"/>
      <c r="RQE10" s="3"/>
      <c r="RQF10" s="3"/>
      <c r="RQG10" s="3"/>
      <c r="RQH10" s="3"/>
      <c r="RQI10" s="3"/>
      <c r="RQJ10" s="3"/>
      <c r="RQK10" s="3"/>
      <c r="RQL10" s="3"/>
      <c r="RQM10" s="3"/>
      <c r="RQN10" s="3"/>
      <c r="RQO10" s="3"/>
      <c r="RQP10" s="3"/>
      <c r="RQQ10" s="3"/>
      <c r="RQR10" s="3"/>
      <c r="RQS10" s="3"/>
      <c r="RQT10" s="3"/>
      <c r="RQU10" s="3"/>
      <c r="RQV10" s="3"/>
      <c r="RQW10" s="3"/>
      <c r="RQX10" s="3"/>
      <c r="RQY10" s="3"/>
      <c r="RQZ10" s="3"/>
      <c r="RRA10" s="3"/>
      <c r="RRB10" s="3"/>
      <c r="RRC10" s="3"/>
      <c r="RRD10" s="3"/>
      <c r="RRE10" s="3"/>
      <c r="RRF10" s="3"/>
      <c r="RRG10" s="3"/>
      <c r="RRH10" s="3"/>
      <c r="RRI10" s="3"/>
      <c r="RRJ10" s="3"/>
      <c r="RRK10" s="3"/>
      <c r="RRL10" s="3"/>
      <c r="RRM10" s="3"/>
      <c r="RRN10" s="3"/>
      <c r="RRO10" s="3"/>
      <c r="RRP10" s="3"/>
      <c r="RRQ10" s="3"/>
      <c r="RRR10" s="3"/>
      <c r="RRS10" s="3"/>
      <c r="RRT10" s="3"/>
      <c r="RRU10" s="3"/>
      <c r="RRV10" s="3"/>
      <c r="RRW10" s="3"/>
      <c r="RRX10" s="3"/>
      <c r="RRY10" s="3"/>
      <c r="RRZ10" s="3"/>
      <c r="RSA10" s="3"/>
      <c r="RSB10" s="3"/>
      <c r="RSC10" s="3"/>
      <c r="RSD10" s="3"/>
      <c r="RSE10" s="3"/>
      <c r="RSF10" s="3"/>
      <c r="RSG10" s="3"/>
      <c r="RSH10" s="3"/>
      <c r="RSI10" s="3"/>
      <c r="RSJ10" s="3"/>
      <c r="RSK10" s="3"/>
      <c r="RSL10" s="3"/>
      <c r="RSM10" s="3"/>
      <c r="RSN10" s="3"/>
      <c r="RSO10" s="3"/>
      <c r="RSP10" s="3"/>
      <c r="RSQ10" s="3"/>
      <c r="RSR10" s="3"/>
      <c r="RSS10" s="3"/>
      <c r="RST10" s="3"/>
      <c r="RSU10" s="3"/>
      <c r="RSV10" s="3"/>
      <c r="RSW10" s="3"/>
      <c r="RSX10" s="3"/>
      <c r="RSY10" s="3"/>
      <c r="RSZ10" s="3"/>
      <c r="RTA10" s="3"/>
      <c r="RTB10" s="3"/>
      <c r="RTC10" s="3"/>
      <c r="RTD10" s="3"/>
      <c r="RTE10" s="3"/>
      <c r="RTF10" s="3"/>
      <c r="RTG10" s="3"/>
      <c r="RTH10" s="3"/>
      <c r="RTI10" s="3"/>
      <c r="RTJ10" s="3"/>
      <c r="RTK10" s="3"/>
      <c r="RTL10" s="3"/>
      <c r="RTM10" s="3"/>
      <c r="RTN10" s="3"/>
      <c r="RTO10" s="3"/>
      <c r="RTP10" s="3"/>
      <c r="RTQ10" s="3"/>
      <c r="RTR10" s="3"/>
      <c r="RTS10" s="3"/>
      <c r="RTT10" s="3"/>
      <c r="RTU10" s="3"/>
      <c r="RTV10" s="3"/>
      <c r="RTW10" s="3"/>
      <c r="RTX10" s="3"/>
      <c r="RTY10" s="3"/>
      <c r="RTZ10" s="3"/>
      <c r="RUA10" s="3"/>
      <c r="RUB10" s="3"/>
      <c r="RUC10" s="3"/>
      <c r="RUD10" s="3"/>
      <c r="RUE10" s="3"/>
      <c r="RUF10" s="3"/>
      <c r="RUG10" s="3"/>
      <c r="RUH10" s="3"/>
      <c r="RUI10" s="3"/>
      <c r="RUJ10" s="3"/>
      <c r="RUK10" s="3"/>
      <c r="RUL10" s="3"/>
      <c r="RUM10" s="3"/>
      <c r="RUN10" s="3"/>
      <c r="RUO10" s="3"/>
      <c r="RUP10" s="3"/>
      <c r="RUQ10" s="3"/>
      <c r="RUR10" s="3"/>
      <c r="RUS10" s="3"/>
      <c r="RUT10" s="3"/>
      <c r="RUU10" s="3"/>
      <c r="RUV10" s="3"/>
      <c r="RUW10" s="3"/>
      <c r="RUX10" s="3"/>
      <c r="RUY10" s="3"/>
      <c r="RUZ10" s="3"/>
      <c r="RVA10" s="3"/>
      <c r="RVB10" s="3"/>
      <c r="RVC10" s="3"/>
      <c r="RVD10" s="3"/>
      <c r="RVE10" s="3"/>
      <c r="RVF10" s="3"/>
      <c r="RVG10" s="3"/>
      <c r="RVH10" s="3"/>
      <c r="RVI10" s="3"/>
      <c r="RVJ10" s="3"/>
      <c r="RVK10" s="3"/>
      <c r="RVL10" s="3"/>
      <c r="RVM10" s="3"/>
      <c r="RVN10" s="3"/>
      <c r="RVO10" s="3"/>
      <c r="RVP10" s="3"/>
      <c r="RVQ10" s="3"/>
      <c r="RVR10" s="3"/>
      <c r="RVS10" s="3"/>
      <c r="RVT10" s="3"/>
      <c r="RVU10" s="3"/>
      <c r="RVV10" s="3"/>
      <c r="RVW10" s="3"/>
      <c r="RVX10" s="3"/>
      <c r="RVY10" s="3"/>
      <c r="RVZ10" s="3"/>
      <c r="RWA10" s="3"/>
      <c r="RWB10" s="3"/>
      <c r="RWC10" s="3"/>
      <c r="RWD10" s="3"/>
      <c r="RWE10" s="3"/>
      <c r="RWF10" s="3"/>
      <c r="RWG10" s="3"/>
      <c r="RWH10" s="3"/>
      <c r="RWI10" s="3"/>
      <c r="RWJ10" s="3"/>
      <c r="RWK10" s="3"/>
      <c r="RWL10" s="3"/>
      <c r="RWM10" s="3"/>
      <c r="RWN10" s="3"/>
      <c r="RWO10" s="3"/>
      <c r="RWP10" s="3"/>
      <c r="RWQ10" s="3"/>
      <c r="RWR10" s="3"/>
      <c r="RWS10" s="3"/>
      <c r="RWT10" s="3"/>
      <c r="RWU10" s="3"/>
      <c r="RWV10" s="3"/>
      <c r="RWW10" s="3"/>
      <c r="RWX10" s="3"/>
      <c r="RWY10" s="3"/>
      <c r="RWZ10" s="3"/>
      <c r="RXA10" s="3"/>
      <c r="RXB10" s="3"/>
      <c r="RXC10" s="3"/>
      <c r="RXD10" s="3"/>
      <c r="RXE10" s="3"/>
      <c r="RXF10" s="3"/>
      <c r="RXG10" s="3"/>
      <c r="RXH10" s="3"/>
      <c r="RXI10" s="3"/>
      <c r="RXJ10" s="3"/>
      <c r="RXK10" s="3"/>
      <c r="RXL10" s="3"/>
      <c r="RXM10" s="3"/>
      <c r="RXN10" s="3"/>
      <c r="RXO10" s="3"/>
      <c r="RXP10" s="3"/>
      <c r="RXQ10" s="3"/>
      <c r="RXR10" s="3"/>
      <c r="RXS10" s="3"/>
      <c r="RXT10" s="3"/>
      <c r="RXU10" s="3"/>
      <c r="RXV10" s="3"/>
      <c r="RXW10" s="3"/>
      <c r="RXX10" s="3"/>
      <c r="RXY10" s="3"/>
      <c r="RXZ10" s="3"/>
      <c r="RYA10" s="3"/>
      <c r="RYB10" s="3"/>
      <c r="RYC10" s="3"/>
      <c r="RYD10" s="3"/>
      <c r="RYE10" s="3"/>
      <c r="RYF10" s="3"/>
      <c r="RYG10" s="3"/>
      <c r="RYH10" s="3"/>
      <c r="RYI10" s="3"/>
      <c r="RYJ10" s="3"/>
      <c r="RYK10" s="3"/>
      <c r="RYL10" s="3"/>
      <c r="RYM10" s="3"/>
      <c r="RYN10" s="3"/>
      <c r="RYO10" s="3"/>
      <c r="RYP10" s="3"/>
      <c r="RYQ10" s="3"/>
      <c r="RYR10" s="3"/>
      <c r="RYS10" s="3"/>
      <c r="RYT10" s="3"/>
      <c r="RYU10" s="3"/>
      <c r="RYV10" s="3"/>
      <c r="RYW10" s="3"/>
      <c r="RYX10" s="3"/>
      <c r="RYY10" s="3"/>
      <c r="RYZ10" s="3"/>
      <c r="RZA10" s="3"/>
      <c r="RZB10" s="3"/>
      <c r="RZC10" s="3"/>
      <c r="RZD10" s="3"/>
      <c r="RZE10" s="3"/>
      <c r="RZF10" s="3"/>
      <c r="RZG10" s="3"/>
      <c r="RZH10" s="3"/>
      <c r="RZI10" s="3"/>
      <c r="RZJ10" s="3"/>
      <c r="RZK10" s="3"/>
      <c r="RZL10" s="3"/>
      <c r="RZM10" s="3"/>
      <c r="RZN10" s="3"/>
      <c r="RZO10" s="3"/>
      <c r="RZP10" s="3"/>
      <c r="RZQ10" s="3"/>
      <c r="RZR10" s="3"/>
      <c r="RZS10" s="3"/>
      <c r="RZT10" s="3"/>
      <c r="RZU10" s="3"/>
      <c r="RZV10" s="3"/>
      <c r="RZW10" s="3"/>
      <c r="RZX10" s="3"/>
      <c r="RZY10" s="3"/>
      <c r="RZZ10" s="3"/>
      <c r="SAA10" s="3"/>
      <c r="SAB10" s="3"/>
      <c r="SAC10" s="3"/>
      <c r="SAD10" s="3"/>
      <c r="SAE10" s="3"/>
      <c r="SAF10" s="3"/>
      <c r="SAG10" s="3"/>
      <c r="SAH10" s="3"/>
      <c r="SAI10" s="3"/>
      <c r="SAJ10" s="3"/>
      <c r="SAK10" s="3"/>
      <c r="SAL10" s="3"/>
      <c r="SAM10" s="3"/>
      <c r="SAN10" s="3"/>
      <c r="SAO10" s="3"/>
      <c r="SAP10" s="3"/>
      <c r="SAQ10" s="3"/>
      <c r="SAR10" s="3"/>
      <c r="SAS10" s="3"/>
      <c r="SAT10" s="3"/>
      <c r="SAU10" s="3"/>
      <c r="SAV10" s="3"/>
      <c r="SAW10" s="3"/>
      <c r="SAX10" s="3"/>
      <c r="SAY10" s="3"/>
      <c r="SAZ10" s="3"/>
      <c r="SBA10" s="3"/>
      <c r="SBB10" s="3"/>
      <c r="SBC10" s="3"/>
      <c r="SBD10" s="3"/>
      <c r="SBE10" s="3"/>
      <c r="SBF10" s="3"/>
      <c r="SBG10" s="3"/>
      <c r="SBH10" s="3"/>
      <c r="SBI10" s="3"/>
      <c r="SBJ10" s="3"/>
      <c r="SBK10" s="3"/>
      <c r="SBL10" s="3"/>
      <c r="SBM10" s="3"/>
      <c r="SBN10" s="3"/>
      <c r="SBO10" s="3"/>
      <c r="SBP10" s="3"/>
      <c r="SBQ10" s="3"/>
      <c r="SBR10" s="3"/>
      <c r="SBS10" s="3"/>
      <c r="SBT10" s="3"/>
      <c r="SBU10" s="3"/>
      <c r="SBV10" s="3"/>
      <c r="SBW10" s="3"/>
      <c r="SBX10" s="3"/>
      <c r="SBY10" s="3"/>
      <c r="SBZ10" s="3"/>
      <c r="SCA10" s="3"/>
      <c r="SCB10" s="3"/>
      <c r="SCC10" s="3"/>
      <c r="SCD10" s="3"/>
      <c r="SCE10" s="3"/>
      <c r="SCF10" s="3"/>
      <c r="SCG10" s="3"/>
      <c r="SCH10" s="3"/>
      <c r="SCI10" s="3"/>
      <c r="SCJ10" s="3"/>
      <c r="SCK10" s="3"/>
      <c r="SCL10" s="3"/>
      <c r="SCM10" s="3"/>
      <c r="SCN10" s="3"/>
      <c r="SCO10" s="3"/>
      <c r="SCP10" s="3"/>
      <c r="SCQ10" s="3"/>
      <c r="SCR10" s="3"/>
      <c r="SCS10" s="3"/>
      <c r="SCT10" s="3"/>
      <c r="SCU10" s="3"/>
      <c r="SCV10" s="3"/>
      <c r="SCW10" s="3"/>
      <c r="SCX10" s="3"/>
      <c r="SCY10" s="3"/>
      <c r="SCZ10" s="3"/>
      <c r="SDA10" s="3"/>
      <c r="SDB10" s="3"/>
      <c r="SDC10" s="3"/>
      <c r="SDD10" s="3"/>
      <c r="SDE10" s="3"/>
      <c r="SDF10" s="3"/>
      <c r="SDG10" s="3"/>
      <c r="SDH10" s="3"/>
      <c r="SDI10" s="3"/>
      <c r="SDJ10" s="3"/>
      <c r="SDK10" s="3"/>
      <c r="SDL10" s="3"/>
      <c r="SDM10" s="3"/>
      <c r="SDN10" s="3"/>
      <c r="SDO10" s="3"/>
      <c r="SDP10" s="3"/>
      <c r="SDQ10" s="3"/>
      <c r="SDR10" s="3"/>
      <c r="SDS10" s="3"/>
      <c r="SDT10" s="3"/>
      <c r="SDU10" s="3"/>
      <c r="SDV10" s="3"/>
      <c r="SDW10" s="3"/>
      <c r="SDX10" s="3"/>
      <c r="SDY10" s="3"/>
      <c r="SDZ10" s="3"/>
      <c r="SEA10" s="3"/>
      <c r="SEB10" s="3"/>
      <c r="SEC10" s="3"/>
      <c r="SED10" s="3"/>
      <c r="SEE10" s="3"/>
      <c r="SEF10" s="3"/>
      <c r="SEG10" s="3"/>
      <c r="SEH10" s="3"/>
      <c r="SEI10" s="3"/>
      <c r="SEJ10" s="3"/>
      <c r="SEK10" s="3"/>
      <c r="SEL10" s="3"/>
      <c r="SEM10" s="3"/>
      <c r="SEN10" s="3"/>
      <c r="SEO10" s="3"/>
      <c r="SEP10" s="3"/>
      <c r="SEQ10" s="3"/>
      <c r="SER10" s="3"/>
      <c r="SES10" s="3"/>
      <c r="SET10" s="3"/>
      <c r="SEU10" s="3"/>
      <c r="SEV10" s="3"/>
      <c r="SEW10" s="3"/>
      <c r="SEX10" s="3"/>
      <c r="SEY10" s="3"/>
      <c r="SEZ10" s="3"/>
      <c r="SFA10" s="3"/>
      <c r="SFB10" s="3"/>
      <c r="SFC10" s="3"/>
      <c r="SFD10" s="3"/>
      <c r="SFE10" s="3"/>
      <c r="SFF10" s="3"/>
      <c r="SFG10" s="3"/>
      <c r="SFH10" s="3"/>
      <c r="SFI10" s="3"/>
      <c r="SFJ10" s="3"/>
      <c r="SFK10" s="3"/>
      <c r="SFL10" s="3"/>
      <c r="SFM10" s="3"/>
      <c r="SFN10" s="3"/>
      <c r="SFO10" s="3"/>
      <c r="SFP10" s="3"/>
      <c r="SFQ10" s="3"/>
      <c r="SFR10" s="3"/>
      <c r="SFS10" s="3"/>
      <c r="SFT10" s="3"/>
      <c r="SFU10" s="3"/>
      <c r="SFV10" s="3"/>
      <c r="SFW10" s="3"/>
      <c r="SFX10" s="3"/>
      <c r="SFY10" s="3"/>
      <c r="SFZ10" s="3"/>
      <c r="SGA10" s="3"/>
      <c r="SGB10" s="3"/>
      <c r="SGC10" s="3"/>
      <c r="SGD10" s="3"/>
      <c r="SGE10" s="3"/>
      <c r="SGF10" s="3"/>
      <c r="SGG10" s="3"/>
      <c r="SGH10" s="3"/>
      <c r="SGI10" s="3"/>
      <c r="SGJ10" s="3"/>
      <c r="SGK10" s="3"/>
      <c r="SGL10" s="3"/>
      <c r="SGM10" s="3"/>
      <c r="SGN10" s="3"/>
      <c r="SGO10" s="3"/>
      <c r="SGP10" s="3"/>
      <c r="SGQ10" s="3"/>
      <c r="SGR10" s="3"/>
      <c r="SGS10" s="3"/>
      <c r="SGT10" s="3"/>
      <c r="SGU10" s="3"/>
      <c r="SGV10" s="3"/>
      <c r="SGW10" s="3"/>
      <c r="SGX10" s="3"/>
      <c r="SGY10" s="3"/>
      <c r="SGZ10" s="3"/>
      <c r="SHA10" s="3"/>
      <c r="SHB10" s="3"/>
      <c r="SHC10" s="3"/>
      <c r="SHD10" s="3"/>
      <c r="SHE10" s="3"/>
      <c r="SHF10" s="3"/>
      <c r="SHG10" s="3"/>
      <c r="SHH10" s="3"/>
      <c r="SHI10" s="3"/>
      <c r="SHJ10" s="3"/>
      <c r="SHK10" s="3"/>
      <c r="SHL10" s="3"/>
      <c r="SHM10" s="3"/>
      <c r="SHN10" s="3"/>
      <c r="SHO10" s="3"/>
      <c r="SHP10" s="3"/>
      <c r="SHQ10" s="3"/>
      <c r="SHR10" s="3"/>
      <c r="SHS10" s="3"/>
      <c r="SHT10" s="3"/>
      <c r="SHU10" s="3"/>
      <c r="SHV10" s="3"/>
      <c r="SHW10" s="3"/>
      <c r="SHX10" s="3"/>
      <c r="SHY10" s="3"/>
      <c r="SHZ10" s="3"/>
      <c r="SIA10" s="3"/>
      <c r="SIB10" s="3"/>
      <c r="SIC10" s="3"/>
      <c r="SID10" s="3"/>
      <c r="SIE10" s="3"/>
      <c r="SIF10" s="3"/>
      <c r="SIG10" s="3"/>
      <c r="SIH10" s="3"/>
      <c r="SII10" s="3"/>
      <c r="SIJ10" s="3"/>
      <c r="SIK10" s="3"/>
      <c r="SIL10" s="3"/>
      <c r="SIM10" s="3"/>
      <c r="SIN10" s="3"/>
      <c r="SIO10" s="3"/>
      <c r="SIP10" s="3"/>
      <c r="SIQ10" s="3"/>
      <c r="SIR10" s="3"/>
      <c r="SIS10" s="3"/>
      <c r="SIT10" s="3"/>
      <c r="SIU10" s="3"/>
      <c r="SIV10" s="3"/>
      <c r="SIW10" s="3"/>
      <c r="SIX10" s="3"/>
      <c r="SIY10" s="3"/>
      <c r="SIZ10" s="3"/>
      <c r="SJA10" s="3"/>
      <c r="SJB10" s="3"/>
      <c r="SJC10" s="3"/>
      <c r="SJD10" s="3"/>
      <c r="SJE10" s="3"/>
      <c r="SJF10" s="3"/>
      <c r="SJG10" s="3"/>
      <c r="SJH10" s="3"/>
      <c r="SJI10" s="3"/>
      <c r="SJJ10" s="3"/>
      <c r="SJK10" s="3"/>
      <c r="SJL10" s="3"/>
      <c r="SJM10" s="3"/>
      <c r="SJN10" s="3"/>
      <c r="SJO10" s="3"/>
      <c r="SJP10" s="3"/>
      <c r="SJQ10" s="3"/>
      <c r="SJR10" s="3"/>
      <c r="SJS10" s="3"/>
      <c r="SJT10" s="3"/>
      <c r="SJU10" s="3"/>
      <c r="SJV10" s="3"/>
      <c r="SJW10" s="3"/>
      <c r="SJX10" s="3"/>
      <c r="SJY10" s="3"/>
      <c r="SJZ10" s="3"/>
      <c r="SKA10" s="3"/>
      <c r="SKB10" s="3"/>
      <c r="SKC10" s="3"/>
      <c r="SKD10" s="3"/>
      <c r="SKE10" s="3"/>
      <c r="SKF10" s="3"/>
      <c r="SKG10" s="3"/>
      <c r="SKH10" s="3"/>
      <c r="SKI10" s="3"/>
      <c r="SKJ10" s="3"/>
      <c r="SKK10" s="3"/>
      <c r="SKL10" s="3"/>
      <c r="SKM10" s="3"/>
      <c r="SKN10" s="3"/>
      <c r="SKO10" s="3"/>
      <c r="SKP10" s="3"/>
      <c r="SKQ10" s="3"/>
      <c r="SKR10" s="3"/>
      <c r="SKS10" s="3"/>
      <c r="SKT10" s="3"/>
      <c r="SKU10" s="3"/>
      <c r="SKV10" s="3"/>
      <c r="SKW10" s="3"/>
      <c r="SKX10" s="3"/>
      <c r="SKY10" s="3"/>
      <c r="SKZ10" s="3"/>
      <c r="SLA10" s="3"/>
      <c r="SLB10" s="3"/>
      <c r="SLC10" s="3"/>
      <c r="SLD10" s="3"/>
      <c r="SLE10" s="3"/>
      <c r="SLF10" s="3"/>
      <c r="SLG10" s="3"/>
      <c r="SLH10" s="3"/>
      <c r="SLI10" s="3"/>
      <c r="SLJ10" s="3"/>
      <c r="SLK10" s="3"/>
      <c r="SLL10" s="3"/>
      <c r="SLM10" s="3"/>
      <c r="SLN10" s="3"/>
      <c r="SLO10" s="3"/>
      <c r="SLP10" s="3"/>
      <c r="SLQ10" s="3"/>
      <c r="SLR10" s="3"/>
      <c r="SLS10" s="3"/>
      <c r="SLT10" s="3"/>
      <c r="SLU10" s="3"/>
      <c r="SLV10" s="3"/>
      <c r="SLW10" s="3"/>
      <c r="SLX10" s="3"/>
      <c r="SLY10" s="3"/>
      <c r="SLZ10" s="3"/>
      <c r="SMA10" s="3"/>
      <c r="SMB10" s="3"/>
      <c r="SMC10" s="3"/>
      <c r="SMD10" s="3"/>
      <c r="SME10" s="3"/>
      <c r="SMF10" s="3"/>
      <c r="SMG10" s="3"/>
      <c r="SMH10" s="3"/>
      <c r="SMI10" s="3"/>
      <c r="SMJ10" s="3"/>
      <c r="SMK10" s="3"/>
      <c r="SML10" s="3"/>
      <c r="SMM10" s="3"/>
      <c r="SMN10" s="3"/>
      <c r="SMO10" s="3"/>
      <c r="SMP10" s="3"/>
      <c r="SMQ10" s="3"/>
      <c r="SMR10" s="3"/>
      <c r="SMS10" s="3"/>
      <c r="SMT10" s="3"/>
      <c r="SMU10" s="3"/>
      <c r="SMV10" s="3"/>
      <c r="SMW10" s="3"/>
      <c r="SMX10" s="3"/>
      <c r="SMY10" s="3"/>
      <c r="SMZ10" s="3"/>
      <c r="SNA10" s="3"/>
      <c r="SNB10" s="3"/>
      <c r="SNC10" s="3"/>
      <c r="SND10" s="3"/>
      <c r="SNE10" s="3"/>
      <c r="SNF10" s="3"/>
      <c r="SNG10" s="3"/>
      <c r="SNH10" s="3"/>
      <c r="SNI10" s="3"/>
      <c r="SNJ10" s="3"/>
      <c r="SNK10" s="3"/>
      <c r="SNL10" s="3"/>
      <c r="SNM10" s="3"/>
      <c r="SNN10" s="3"/>
      <c r="SNO10" s="3"/>
      <c r="SNP10" s="3"/>
      <c r="SNQ10" s="3"/>
      <c r="SNR10" s="3"/>
      <c r="SNS10" s="3"/>
      <c r="SNT10" s="3"/>
      <c r="SNU10" s="3"/>
      <c r="SNV10" s="3"/>
      <c r="SNW10" s="3"/>
      <c r="SNX10" s="3"/>
      <c r="SNY10" s="3"/>
      <c r="SNZ10" s="3"/>
      <c r="SOA10" s="3"/>
      <c r="SOB10" s="3"/>
      <c r="SOC10" s="3"/>
      <c r="SOD10" s="3"/>
      <c r="SOE10" s="3"/>
      <c r="SOF10" s="3"/>
      <c r="SOG10" s="3"/>
      <c r="SOH10" s="3"/>
      <c r="SOI10" s="3"/>
      <c r="SOJ10" s="3"/>
      <c r="SOK10" s="3"/>
      <c r="SOL10" s="3"/>
      <c r="SOM10" s="3"/>
      <c r="SON10" s="3"/>
      <c r="SOO10" s="3"/>
      <c r="SOP10" s="3"/>
      <c r="SOQ10" s="3"/>
      <c r="SOR10" s="3"/>
      <c r="SOS10" s="3"/>
      <c r="SOT10" s="3"/>
      <c r="SOU10" s="3"/>
      <c r="SOV10" s="3"/>
      <c r="SOW10" s="3"/>
      <c r="SOX10" s="3"/>
      <c r="SOY10" s="3"/>
      <c r="SOZ10" s="3"/>
      <c r="SPA10" s="3"/>
      <c r="SPB10" s="3"/>
      <c r="SPC10" s="3"/>
      <c r="SPD10" s="3"/>
      <c r="SPE10" s="3"/>
      <c r="SPF10" s="3"/>
      <c r="SPG10" s="3"/>
      <c r="SPH10" s="3"/>
      <c r="SPI10" s="3"/>
      <c r="SPJ10" s="3"/>
      <c r="SPK10" s="3"/>
      <c r="SPL10" s="3"/>
      <c r="SPM10" s="3"/>
      <c r="SPN10" s="3"/>
      <c r="SPO10" s="3"/>
      <c r="SPP10" s="3"/>
      <c r="SPQ10" s="3"/>
      <c r="SPR10" s="3"/>
      <c r="SPS10" s="3"/>
      <c r="SPT10" s="3"/>
      <c r="SPU10" s="3"/>
      <c r="SPV10" s="3"/>
      <c r="SPW10" s="3"/>
      <c r="SPX10" s="3"/>
      <c r="SPY10" s="3"/>
      <c r="SPZ10" s="3"/>
      <c r="SQA10" s="3"/>
      <c r="SQB10" s="3"/>
      <c r="SQC10" s="3"/>
      <c r="SQD10" s="3"/>
      <c r="SQE10" s="3"/>
      <c r="SQF10" s="3"/>
      <c r="SQG10" s="3"/>
      <c r="SQH10" s="3"/>
      <c r="SQI10" s="3"/>
      <c r="SQJ10" s="3"/>
      <c r="SQK10" s="3"/>
      <c r="SQL10" s="3"/>
      <c r="SQM10" s="3"/>
      <c r="SQN10" s="3"/>
      <c r="SQO10" s="3"/>
      <c r="SQP10" s="3"/>
      <c r="SQQ10" s="3"/>
      <c r="SQR10" s="3"/>
      <c r="SQS10" s="3"/>
      <c r="SQT10" s="3"/>
      <c r="SQU10" s="3"/>
      <c r="SQV10" s="3"/>
      <c r="SQW10" s="3"/>
      <c r="SQX10" s="3"/>
      <c r="SQY10" s="3"/>
      <c r="SQZ10" s="3"/>
      <c r="SRA10" s="3"/>
      <c r="SRB10" s="3"/>
      <c r="SRC10" s="3"/>
      <c r="SRD10" s="3"/>
      <c r="SRE10" s="3"/>
      <c r="SRF10" s="3"/>
      <c r="SRG10" s="3"/>
      <c r="SRH10" s="3"/>
      <c r="SRI10" s="3"/>
      <c r="SRJ10" s="3"/>
      <c r="SRK10" s="3"/>
      <c r="SRL10" s="3"/>
      <c r="SRM10" s="3"/>
      <c r="SRN10" s="3"/>
      <c r="SRO10" s="3"/>
      <c r="SRP10" s="3"/>
      <c r="SRQ10" s="3"/>
      <c r="SRR10" s="3"/>
      <c r="SRS10" s="3"/>
      <c r="SRT10" s="3"/>
      <c r="SRU10" s="3"/>
      <c r="SRV10" s="3"/>
      <c r="SRW10" s="3"/>
      <c r="SRX10" s="3"/>
      <c r="SRY10" s="3"/>
      <c r="SRZ10" s="3"/>
      <c r="SSA10" s="3"/>
      <c r="SSB10" s="3"/>
      <c r="SSC10" s="3"/>
      <c r="SSD10" s="3"/>
      <c r="SSE10" s="3"/>
      <c r="SSF10" s="3"/>
      <c r="SSG10" s="3"/>
      <c r="SSH10" s="3"/>
      <c r="SSI10" s="3"/>
      <c r="SSJ10" s="3"/>
      <c r="SSK10" s="3"/>
      <c r="SSL10" s="3"/>
      <c r="SSM10" s="3"/>
      <c r="SSN10" s="3"/>
      <c r="SSO10" s="3"/>
      <c r="SSP10" s="3"/>
      <c r="SSQ10" s="3"/>
      <c r="SSR10" s="3"/>
      <c r="SSS10" s="3"/>
      <c r="SST10" s="3"/>
      <c r="SSU10" s="3"/>
      <c r="SSV10" s="3"/>
      <c r="SSW10" s="3"/>
      <c r="SSX10" s="3"/>
      <c r="SSY10" s="3"/>
      <c r="SSZ10" s="3"/>
      <c r="STA10" s="3"/>
      <c r="STB10" s="3"/>
      <c r="STC10" s="3"/>
      <c r="STD10" s="3"/>
      <c r="STE10" s="3"/>
      <c r="STF10" s="3"/>
      <c r="STG10" s="3"/>
      <c r="STH10" s="3"/>
      <c r="STI10" s="3"/>
      <c r="STJ10" s="3"/>
      <c r="STK10" s="3"/>
      <c r="STL10" s="3"/>
      <c r="STM10" s="3"/>
      <c r="STN10" s="3"/>
      <c r="STO10" s="3"/>
      <c r="STP10" s="3"/>
      <c r="STQ10" s="3"/>
      <c r="STR10" s="3"/>
      <c r="STS10" s="3"/>
      <c r="STT10" s="3"/>
      <c r="STU10" s="3"/>
      <c r="STV10" s="3"/>
      <c r="STW10" s="3"/>
      <c r="STX10" s="3"/>
      <c r="STY10" s="3"/>
      <c r="STZ10" s="3"/>
      <c r="SUA10" s="3"/>
      <c r="SUB10" s="3"/>
      <c r="SUC10" s="3"/>
      <c r="SUD10" s="3"/>
      <c r="SUE10" s="3"/>
      <c r="SUF10" s="3"/>
      <c r="SUG10" s="3"/>
      <c r="SUH10" s="3"/>
      <c r="SUI10" s="3"/>
      <c r="SUJ10" s="3"/>
      <c r="SUK10" s="3"/>
      <c r="SUL10" s="3"/>
      <c r="SUM10" s="3"/>
      <c r="SUN10" s="3"/>
      <c r="SUO10" s="3"/>
      <c r="SUP10" s="3"/>
      <c r="SUQ10" s="3"/>
      <c r="SUR10" s="3"/>
      <c r="SUS10" s="3"/>
      <c r="SUT10" s="3"/>
      <c r="SUU10" s="3"/>
      <c r="SUV10" s="3"/>
      <c r="SUW10" s="3"/>
      <c r="SUX10" s="3"/>
      <c r="SUY10" s="3"/>
      <c r="SUZ10" s="3"/>
      <c r="SVA10" s="3"/>
      <c r="SVB10" s="3"/>
      <c r="SVC10" s="3"/>
      <c r="SVD10" s="3"/>
      <c r="SVE10" s="3"/>
      <c r="SVF10" s="3"/>
      <c r="SVG10" s="3"/>
      <c r="SVH10" s="3"/>
      <c r="SVI10" s="3"/>
      <c r="SVJ10" s="3"/>
      <c r="SVK10" s="3"/>
      <c r="SVL10" s="3"/>
      <c r="SVM10" s="3"/>
      <c r="SVN10" s="3"/>
      <c r="SVO10" s="3"/>
      <c r="SVP10" s="3"/>
      <c r="SVQ10" s="3"/>
      <c r="SVR10" s="3"/>
      <c r="SVS10" s="3"/>
      <c r="SVT10" s="3"/>
      <c r="SVU10" s="3"/>
      <c r="SVV10" s="3"/>
      <c r="SVW10" s="3"/>
      <c r="SVX10" s="3"/>
      <c r="SVY10" s="3"/>
      <c r="SVZ10" s="3"/>
      <c r="SWA10" s="3"/>
      <c r="SWB10" s="3"/>
      <c r="SWC10" s="3"/>
      <c r="SWD10" s="3"/>
      <c r="SWE10" s="3"/>
      <c r="SWF10" s="3"/>
      <c r="SWG10" s="3"/>
      <c r="SWH10" s="3"/>
      <c r="SWI10" s="3"/>
      <c r="SWJ10" s="3"/>
      <c r="SWK10" s="3"/>
      <c r="SWL10" s="3"/>
      <c r="SWM10" s="3"/>
      <c r="SWN10" s="3"/>
      <c r="SWO10" s="3"/>
      <c r="SWP10" s="3"/>
      <c r="SWQ10" s="3"/>
      <c r="SWR10" s="3"/>
      <c r="SWS10" s="3"/>
      <c r="SWT10" s="3"/>
      <c r="SWU10" s="3"/>
      <c r="SWV10" s="3"/>
      <c r="SWW10" s="3"/>
      <c r="SWX10" s="3"/>
      <c r="SWY10" s="3"/>
      <c r="SWZ10" s="3"/>
      <c r="SXA10" s="3"/>
      <c r="SXB10" s="3"/>
      <c r="SXC10" s="3"/>
      <c r="SXD10" s="3"/>
      <c r="SXE10" s="3"/>
      <c r="SXF10" s="3"/>
      <c r="SXG10" s="3"/>
      <c r="SXH10" s="3"/>
      <c r="SXI10" s="3"/>
      <c r="SXJ10" s="3"/>
      <c r="SXK10" s="3"/>
      <c r="SXL10" s="3"/>
      <c r="SXM10" s="3"/>
      <c r="SXN10" s="3"/>
      <c r="SXO10" s="3"/>
      <c r="SXP10" s="3"/>
      <c r="SXQ10" s="3"/>
      <c r="SXR10" s="3"/>
      <c r="SXS10" s="3"/>
      <c r="SXT10" s="3"/>
      <c r="SXU10" s="3"/>
      <c r="SXV10" s="3"/>
      <c r="SXW10" s="3"/>
      <c r="SXX10" s="3"/>
      <c r="SXY10" s="3"/>
      <c r="SXZ10" s="3"/>
      <c r="SYA10" s="3"/>
      <c r="SYB10" s="3"/>
      <c r="SYC10" s="3"/>
      <c r="SYD10" s="3"/>
      <c r="SYE10" s="3"/>
      <c r="SYF10" s="3"/>
      <c r="SYG10" s="3"/>
      <c r="SYH10" s="3"/>
      <c r="SYI10" s="3"/>
      <c r="SYJ10" s="3"/>
      <c r="SYK10" s="3"/>
      <c r="SYL10" s="3"/>
      <c r="SYM10" s="3"/>
      <c r="SYN10" s="3"/>
      <c r="SYO10" s="3"/>
      <c r="SYP10" s="3"/>
      <c r="SYQ10" s="3"/>
      <c r="SYR10" s="3"/>
      <c r="SYS10" s="3"/>
      <c r="SYT10" s="3"/>
      <c r="SYU10" s="3"/>
      <c r="SYV10" s="3"/>
      <c r="SYW10" s="3"/>
      <c r="SYX10" s="3"/>
      <c r="SYY10" s="3"/>
      <c r="SYZ10" s="3"/>
      <c r="SZA10" s="3"/>
      <c r="SZB10" s="3"/>
      <c r="SZC10" s="3"/>
      <c r="SZD10" s="3"/>
      <c r="SZE10" s="3"/>
      <c r="SZF10" s="3"/>
      <c r="SZG10" s="3"/>
      <c r="SZH10" s="3"/>
      <c r="SZI10" s="3"/>
      <c r="SZJ10" s="3"/>
      <c r="SZK10" s="3"/>
      <c r="SZL10" s="3"/>
      <c r="SZM10" s="3"/>
      <c r="SZN10" s="3"/>
      <c r="SZO10" s="3"/>
      <c r="SZP10" s="3"/>
      <c r="SZQ10" s="3"/>
      <c r="SZR10" s="3"/>
      <c r="SZS10" s="3"/>
      <c r="SZT10" s="3"/>
      <c r="SZU10" s="3"/>
      <c r="SZV10" s="3"/>
      <c r="SZW10" s="3"/>
      <c r="SZX10" s="3"/>
      <c r="SZY10" s="3"/>
      <c r="SZZ10" s="3"/>
      <c r="TAA10" s="3"/>
      <c r="TAB10" s="3"/>
      <c r="TAC10" s="3"/>
      <c r="TAD10" s="3"/>
      <c r="TAE10" s="3"/>
      <c r="TAF10" s="3"/>
      <c r="TAG10" s="3"/>
      <c r="TAH10" s="3"/>
      <c r="TAI10" s="3"/>
      <c r="TAJ10" s="3"/>
      <c r="TAK10" s="3"/>
      <c r="TAL10" s="3"/>
      <c r="TAM10" s="3"/>
      <c r="TAN10" s="3"/>
      <c r="TAO10" s="3"/>
      <c r="TAP10" s="3"/>
      <c r="TAQ10" s="3"/>
      <c r="TAR10" s="3"/>
      <c r="TAS10" s="3"/>
      <c r="TAT10" s="3"/>
      <c r="TAU10" s="3"/>
      <c r="TAV10" s="3"/>
      <c r="TAW10" s="3"/>
      <c r="TAX10" s="3"/>
      <c r="TAY10" s="3"/>
      <c r="TAZ10" s="3"/>
      <c r="TBA10" s="3"/>
      <c r="TBB10" s="3"/>
      <c r="TBC10" s="3"/>
      <c r="TBD10" s="3"/>
      <c r="TBE10" s="3"/>
      <c r="TBF10" s="3"/>
      <c r="TBG10" s="3"/>
      <c r="TBH10" s="3"/>
      <c r="TBI10" s="3"/>
      <c r="TBJ10" s="3"/>
      <c r="TBK10" s="3"/>
      <c r="TBL10" s="3"/>
      <c r="TBM10" s="3"/>
      <c r="TBN10" s="3"/>
      <c r="TBO10" s="3"/>
      <c r="TBP10" s="3"/>
      <c r="TBQ10" s="3"/>
      <c r="TBR10" s="3"/>
      <c r="TBS10" s="3"/>
      <c r="TBT10" s="3"/>
      <c r="TBU10" s="3"/>
      <c r="TBV10" s="3"/>
      <c r="TBW10" s="3"/>
      <c r="TBX10" s="3"/>
      <c r="TBY10" s="3"/>
      <c r="TBZ10" s="3"/>
      <c r="TCA10" s="3"/>
      <c r="TCB10" s="3"/>
      <c r="TCC10" s="3"/>
      <c r="TCD10" s="3"/>
      <c r="TCE10" s="3"/>
      <c r="TCF10" s="3"/>
      <c r="TCG10" s="3"/>
      <c r="TCH10" s="3"/>
      <c r="TCI10" s="3"/>
      <c r="TCJ10" s="3"/>
      <c r="TCK10" s="3"/>
      <c r="TCL10" s="3"/>
      <c r="TCM10" s="3"/>
      <c r="TCN10" s="3"/>
      <c r="TCO10" s="3"/>
      <c r="TCP10" s="3"/>
      <c r="TCQ10" s="3"/>
      <c r="TCR10" s="3"/>
      <c r="TCS10" s="3"/>
      <c r="TCT10" s="3"/>
      <c r="TCU10" s="3"/>
      <c r="TCV10" s="3"/>
      <c r="TCW10" s="3"/>
      <c r="TCX10" s="3"/>
      <c r="TCY10" s="3"/>
      <c r="TCZ10" s="3"/>
      <c r="TDA10" s="3"/>
      <c r="TDB10" s="3"/>
      <c r="TDC10" s="3"/>
      <c r="TDD10" s="3"/>
      <c r="TDE10" s="3"/>
      <c r="TDF10" s="3"/>
      <c r="TDG10" s="3"/>
      <c r="TDH10" s="3"/>
      <c r="TDI10" s="3"/>
      <c r="TDJ10" s="3"/>
      <c r="TDK10" s="3"/>
      <c r="TDL10" s="3"/>
      <c r="TDM10" s="3"/>
      <c r="TDN10" s="3"/>
      <c r="TDO10" s="3"/>
      <c r="TDP10" s="3"/>
      <c r="TDQ10" s="3"/>
      <c r="TDR10" s="3"/>
      <c r="TDS10" s="3"/>
      <c r="TDT10" s="3"/>
      <c r="TDU10" s="3"/>
      <c r="TDV10" s="3"/>
      <c r="TDW10" s="3"/>
      <c r="TDX10" s="3"/>
      <c r="TDY10" s="3"/>
      <c r="TDZ10" s="3"/>
      <c r="TEA10" s="3"/>
      <c r="TEB10" s="3"/>
      <c r="TEC10" s="3"/>
      <c r="TED10" s="3"/>
      <c r="TEE10" s="3"/>
      <c r="TEF10" s="3"/>
      <c r="TEG10" s="3"/>
      <c r="TEH10" s="3"/>
      <c r="TEI10" s="3"/>
      <c r="TEJ10" s="3"/>
      <c r="TEK10" s="3"/>
      <c r="TEL10" s="3"/>
      <c r="TEM10" s="3"/>
      <c r="TEN10" s="3"/>
      <c r="TEO10" s="3"/>
      <c r="TEP10" s="3"/>
      <c r="TEQ10" s="3"/>
      <c r="TER10" s="3"/>
      <c r="TES10" s="3"/>
      <c r="TET10" s="3"/>
      <c r="TEU10" s="3"/>
      <c r="TEV10" s="3"/>
      <c r="TEW10" s="3"/>
      <c r="TEX10" s="3"/>
      <c r="TEY10" s="3"/>
      <c r="TEZ10" s="3"/>
      <c r="TFA10" s="3"/>
      <c r="TFB10" s="3"/>
      <c r="TFC10" s="3"/>
      <c r="TFD10" s="3"/>
      <c r="TFE10" s="3"/>
      <c r="TFF10" s="3"/>
      <c r="TFG10" s="3"/>
      <c r="TFH10" s="3"/>
      <c r="TFI10" s="3"/>
      <c r="TFJ10" s="3"/>
      <c r="TFK10" s="3"/>
      <c r="TFL10" s="3"/>
      <c r="TFM10" s="3"/>
      <c r="TFN10" s="3"/>
      <c r="TFO10" s="3"/>
      <c r="TFP10" s="3"/>
      <c r="TFQ10" s="3"/>
      <c r="TFR10" s="3"/>
      <c r="TFS10" s="3"/>
      <c r="TFT10" s="3"/>
      <c r="TFU10" s="3"/>
      <c r="TFV10" s="3"/>
      <c r="TFW10" s="3"/>
      <c r="TFX10" s="3"/>
      <c r="TFY10" s="3"/>
      <c r="TFZ10" s="3"/>
      <c r="TGA10" s="3"/>
      <c r="TGB10" s="3"/>
      <c r="TGC10" s="3"/>
      <c r="TGD10" s="3"/>
      <c r="TGE10" s="3"/>
      <c r="TGF10" s="3"/>
      <c r="TGG10" s="3"/>
      <c r="TGH10" s="3"/>
      <c r="TGI10" s="3"/>
      <c r="TGJ10" s="3"/>
      <c r="TGK10" s="3"/>
      <c r="TGL10" s="3"/>
      <c r="TGM10" s="3"/>
      <c r="TGN10" s="3"/>
      <c r="TGO10" s="3"/>
      <c r="TGP10" s="3"/>
      <c r="TGQ10" s="3"/>
      <c r="TGR10" s="3"/>
      <c r="TGS10" s="3"/>
      <c r="TGT10" s="3"/>
      <c r="TGU10" s="3"/>
      <c r="TGV10" s="3"/>
      <c r="TGW10" s="3"/>
      <c r="TGX10" s="3"/>
      <c r="TGY10" s="3"/>
      <c r="TGZ10" s="3"/>
      <c r="THA10" s="3"/>
      <c r="THB10" s="3"/>
      <c r="THC10" s="3"/>
      <c r="THD10" s="3"/>
      <c r="THE10" s="3"/>
      <c r="THF10" s="3"/>
      <c r="THG10" s="3"/>
      <c r="THH10" s="3"/>
      <c r="THI10" s="3"/>
      <c r="THJ10" s="3"/>
      <c r="THK10" s="3"/>
      <c r="THL10" s="3"/>
      <c r="THM10" s="3"/>
      <c r="THN10" s="3"/>
      <c r="THO10" s="3"/>
      <c r="THP10" s="3"/>
      <c r="THQ10" s="3"/>
      <c r="THR10" s="3"/>
      <c r="THS10" s="3"/>
      <c r="THT10" s="3"/>
      <c r="THU10" s="3"/>
      <c r="THV10" s="3"/>
      <c r="THW10" s="3"/>
      <c r="THX10" s="3"/>
      <c r="THY10" s="3"/>
      <c r="THZ10" s="3"/>
      <c r="TIA10" s="3"/>
      <c r="TIB10" s="3"/>
      <c r="TIC10" s="3"/>
      <c r="TID10" s="3"/>
      <c r="TIE10" s="3"/>
      <c r="TIF10" s="3"/>
      <c r="TIG10" s="3"/>
      <c r="TIH10" s="3"/>
      <c r="TII10" s="3"/>
      <c r="TIJ10" s="3"/>
      <c r="TIK10" s="3"/>
      <c r="TIL10" s="3"/>
      <c r="TIM10" s="3"/>
      <c r="TIN10" s="3"/>
      <c r="TIO10" s="3"/>
      <c r="TIP10" s="3"/>
      <c r="TIQ10" s="3"/>
      <c r="TIR10" s="3"/>
      <c r="TIS10" s="3"/>
      <c r="TIT10" s="3"/>
      <c r="TIU10" s="3"/>
      <c r="TIV10" s="3"/>
      <c r="TIW10" s="3"/>
      <c r="TIX10" s="3"/>
      <c r="TIY10" s="3"/>
      <c r="TIZ10" s="3"/>
      <c r="TJA10" s="3"/>
      <c r="TJB10" s="3"/>
      <c r="TJC10" s="3"/>
      <c r="TJD10" s="3"/>
      <c r="TJE10" s="3"/>
      <c r="TJF10" s="3"/>
      <c r="TJG10" s="3"/>
      <c r="TJH10" s="3"/>
      <c r="TJI10" s="3"/>
      <c r="TJJ10" s="3"/>
      <c r="TJK10" s="3"/>
      <c r="TJL10" s="3"/>
      <c r="TJM10" s="3"/>
      <c r="TJN10" s="3"/>
      <c r="TJO10" s="3"/>
      <c r="TJP10" s="3"/>
      <c r="TJQ10" s="3"/>
      <c r="TJR10" s="3"/>
      <c r="TJS10" s="3"/>
      <c r="TJT10" s="3"/>
      <c r="TJU10" s="3"/>
      <c r="TJV10" s="3"/>
      <c r="TJW10" s="3"/>
      <c r="TJX10" s="3"/>
      <c r="TJY10" s="3"/>
      <c r="TJZ10" s="3"/>
      <c r="TKA10" s="3"/>
      <c r="TKB10" s="3"/>
      <c r="TKC10" s="3"/>
      <c r="TKD10" s="3"/>
      <c r="TKE10" s="3"/>
      <c r="TKF10" s="3"/>
      <c r="TKG10" s="3"/>
      <c r="TKH10" s="3"/>
      <c r="TKI10" s="3"/>
      <c r="TKJ10" s="3"/>
      <c r="TKK10" s="3"/>
      <c r="TKL10" s="3"/>
      <c r="TKM10" s="3"/>
      <c r="TKN10" s="3"/>
      <c r="TKO10" s="3"/>
      <c r="TKP10" s="3"/>
      <c r="TKQ10" s="3"/>
      <c r="TKR10" s="3"/>
      <c r="TKS10" s="3"/>
      <c r="TKT10" s="3"/>
      <c r="TKU10" s="3"/>
      <c r="TKV10" s="3"/>
      <c r="TKW10" s="3"/>
      <c r="TKX10" s="3"/>
      <c r="TKY10" s="3"/>
      <c r="TKZ10" s="3"/>
      <c r="TLA10" s="3"/>
      <c r="TLB10" s="3"/>
      <c r="TLC10" s="3"/>
      <c r="TLD10" s="3"/>
      <c r="TLE10" s="3"/>
      <c r="TLF10" s="3"/>
      <c r="TLG10" s="3"/>
      <c r="TLH10" s="3"/>
      <c r="TLI10" s="3"/>
      <c r="TLJ10" s="3"/>
      <c r="TLK10" s="3"/>
      <c r="TLL10" s="3"/>
      <c r="TLM10" s="3"/>
      <c r="TLN10" s="3"/>
      <c r="TLO10" s="3"/>
      <c r="TLP10" s="3"/>
      <c r="TLQ10" s="3"/>
      <c r="TLR10" s="3"/>
      <c r="TLS10" s="3"/>
      <c r="TLT10" s="3"/>
      <c r="TLU10" s="3"/>
      <c r="TLV10" s="3"/>
      <c r="TLW10" s="3"/>
      <c r="TLX10" s="3"/>
      <c r="TLY10" s="3"/>
      <c r="TLZ10" s="3"/>
      <c r="TMA10" s="3"/>
      <c r="TMB10" s="3"/>
      <c r="TMC10" s="3"/>
      <c r="TMD10" s="3"/>
      <c r="TME10" s="3"/>
      <c r="TMF10" s="3"/>
      <c r="TMG10" s="3"/>
      <c r="TMH10" s="3"/>
      <c r="TMI10" s="3"/>
      <c r="TMJ10" s="3"/>
      <c r="TMK10" s="3"/>
      <c r="TML10" s="3"/>
      <c r="TMM10" s="3"/>
      <c r="TMN10" s="3"/>
      <c r="TMO10" s="3"/>
      <c r="TMP10" s="3"/>
      <c r="TMQ10" s="3"/>
      <c r="TMR10" s="3"/>
      <c r="TMS10" s="3"/>
      <c r="TMT10" s="3"/>
      <c r="TMU10" s="3"/>
      <c r="TMV10" s="3"/>
      <c r="TMW10" s="3"/>
      <c r="TMX10" s="3"/>
      <c r="TMY10" s="3"/>
      <c r="TMZ10" s="3"/>
      <c r="TNA10" s="3"/>
      <c r="TNB10" s="3"/>
      <c r="TNC10" s="3"/>
      <c r="TND10" s="3"/>
      <c r="TNE10" s="3"/>
      <c r="TNF10" s="3"/>
      <c r="TNG10" s="3"/>
      <c r="TNH10" s="3"/>
      <c r="TNI10" s="3"/>
      <c r="TNJ10" s="3"/>
      <c r="TNK10" s="3"/>
      <c r="TNL10" s="3"/>
      <c r="TNM10" s="3"/>
      <c r="TNN10" s="3"/>
      <c r="TNO10" s="3"/>
      <c r="TNP10" s="3"/>
      <c r="TNQ10" s="3"/>
      <c r="TNR10" s="3"/>
      <c r="TNS10" s="3"/>
      <c r="TNT10" s="3"/>
      <c r="TNU10" s="3"/>
      <c r="TNV10" s="3"/>
      <c r="TNW10" s="3"/>
      <c r="TNX10" s="3"/>
      <c r="TNY10" s="3"/>
      <c r="TNZ10" s="3"/>
      <c r="TOA10" s="3"/>
      <c r="TOB10" s="3"/>
      <c r="TOC10" s="3"/>
      <c r="TOD10" s="3"/>
      <c r="TOE10" s="3"/>
      <c r="TOF10" s="3"/>
      <c r="TOG10" s="3"/>
      <c r="TOH10" s="3"/>
      <c r="TOI10" s="3"/>
      <c r="TOJ10" s="3"/>
      <c r="TOK10" s="3"/>
      <c r="TOL10" s="3"/>
      <c r="TOM10" s="3"/>
      <c r="TON10" s="3"/>
      <c r="TOO10" s="3"/>
      <c r="TOP10" s="3"/>
      <c r="TOQ10" s="3"/>
      <c r="TOR10" s="3"/>
      <c r="TOS10" s="3"/>
      <c r="TOT10" s="3"/>
      <c r="TOU10" s="3"/>
      <c r="TOV10" s="3"/>
      <c r="TOW10" s="3"/>
      <c r="TOX10" s="3"/>
      <c r="TOY10" s="3"/>
      <c r="TOZ10" s="3"/>
      <c r="TPA10" s="3"/>
      <c r="TPB10" s="3"/>
      <c r="TPC10" s="3"/>
      <c r="TPD10" s="3"/>
      <c r="TPE10" s="3"/>
      <c r="TPF10" s="3"/>
      <c r="TPG10" s="3"/>
      <c r="TPH10" s="3"/>
      <c r="TPI10" s="3"/>
      <c r="TPJ10" s="3"/>
      <c r="TPK10" s="3"/>
      <c r="TPL10" s="3"/>
      <c r="TPM10" s="3"/>
      <c r="TPN10" s="3"/>
      <c r="TPO10" s="3"/>
      <c r="TPP10" s="3"/>
      <c r="TPQ10" s="3"/>
      <c r="TPR10" s="3"/>
      <c r="TPS10" s="3"/>
      <c r="TPT10" s="3"/>
      <c r="TPU10" s="3"/>
      <c r="TPV10" s="3"/>
      <c r="TPW10" s="3"/>
      <c r="TPX10" s="3"/>
      <c r="TPY10" s="3"/>
      <c r="TPZ10" s="3"/>
      <c r="TQA10" s="3"/>
      <c r="TQB10" s="3"/>
      <c r="TQC10" s="3"/>
      <c r="TQD10" s="3"/>
      <c r="TQE10" s="3"/>
      <c r="TQF10" s="3"/>
      <c r="TQG10" s="3"/>
      <c r="TQH10" s="3"/>
      <c r="TQI10" s="3"/>
      <c r="TQJ10" s="3"/>
      <c r="TQK10" s="3"/>
      <c r="TQL10" s="3"/>
      <c r="TQM10" s="3"/>
      <c r="TQN10" s="3"/>
      <c r="TQO10" s="3"/>
      <c r="TQP10" s="3"/>
      <c r="TQQ10" s="3"/>
      <c r="TQR10" s="3"/>
      <c r="TQS10" s="3"/>
      <c r="TQT10" s="3"/>
      <c r="TQU10" s="3"/>
      <c r="TQV10" s="3"/>
      <c r="TQW10" s="3"/>
      <c r="TQX10" s="3"/>
      <c r="TQY10" s="3"/>
      <c r="TQZ10" s="3"/>
      <c r="TRA10" s="3"/>
      <c r="TRB10" s="3"/>
      <c r="TRC10" s="3"/>
      <c r="TRD10" s="3"/>
      <c r="TRE10" s="3"/>
      <c r="TRF10" s="3"/>
      <c r="TRG10" s="3"/>
      <c r="TRH10" s="3"/>
      <c r="TRI10" s="3"/>
      <c r="TRJ10" s="3"/>
      <c r="TRK10" s="3"/>
      <c r="TRL10" s="3"/>
      <c r="TRM10" s="3"/>
      <c r="TRN10" s="3"/>
      <c r="TRO10" s="3"/>
      <c r="TRP10" s="3"/>
      <c r="TRQ10" s="3"/>
      <c r="TRR10" s="3"/>
      <c r="TRS10" s="3"/>
      <c r="TRT10" s="3"/>
      <c r="TRU10" s="3"/>
      <c r="TRV10" s="3"/>
      <c r="TRW10" s="3"/>
      <c r="TRX10" s="3"/>
      <c r="TRY10" s="3"/>
      <c r="TRZ10" s="3"/>
      <c r="TSA10" s="3"/>
      <c r="TSB10" s="3"/>
      <c r="TSC10" s="3"/>
      <c r="TSD10" s="3"/>
      <c r="TSE10" s="3"/>
      <c r="TSF10" s="3"/>
      <c r="TSG10" s="3"/>
      <c r="TSH10" s="3"/>
      <c r="TSI10" s="3"/>
      <c r="TSJ10" s="3"/>
      <c r="TSK10" s="3"/>
      <c r="TSL10" s="3"/>
      <c r="TSM10" s="3"/>
      <c r="TSN10" s="3"/>
      <c r="TSO10" s="3"/>
      <c r="TSP10" s="3"/>
      <c r="TSQ10" s="3"/>
      <c r="TSR10" s="3"/>
      <c r="TSS10" s="3"/>
      <c r="TST10" s="3"/>
      <c r="TSU10" s="3"/>
      <c r="TSV10" s="3"/>
      <c r="TSW10" s="3"/>
      <c r="TSX10" s="3"/>
      <c r="TSY10" s="3"/>
      <c r="TSZ10" s="3"/>
      <c r="TTA10" s="3"/>
      <c r="TTB10" s="3"/>
      <c r="TTC10" s="3"/>
      <c r="TTD10" s="3"/>
      <c r="TTE10" s="3"/>
      <c r="TTF10" s="3"/>
      <c r="TTG10" s="3"/>
      <c r="TTH10" s="3"/>
      <c r="TTI10" s="3"/>
      <c r="TTJ10" s="3"/>
      <c r="TTK10" s="3"/>
      <c r="TTL10" s="3"/>
      <c r="TTM10" s="3"/>
      <c r="TTN10" s="3"/>
      <c r="TTO10" s="3"/>
      <c r="TTP10" s="3"/>
      <c r="TTQ10" s="3"/>
      <c r="TTR10" s="3"/>
      <c r="TTS10" s="3"/>
      <c r="TTT10" s="3"/>
      <c r="TTU10" s="3"/>
      <c r="TTV10" s="3"/>
      <c r="TTW10" s="3"/>
      <c r="TTX10" s="3"/>
      <c r="TTY10" s="3"/>
      <c r="TTZ10" s="3"/>
      <c r="TUA10" s="3"/>
      <c r="TUB10" s="3"/>
      <c r="TUC10" s="3"/>
      <c r="TUD10" s="3"/>
      <c r="TUE10" s="3"/>
      <c r="TUF10" s="3"/>
      <c r="TUG10" s="3"/>
      <c r="TUH10" s="3"/>
      <c r="TUI10" s="3"/>
      <c r="TUJ10" s="3"/>
      <c r="TUK10" s="3"/>
      <c r="TUL10" s="3"/>
      <c r="TUM10" s="3"/>
      <c r="TUN10" s="3"/>
      <c r="TUO10" s="3"/>
      <c r="TUP10" s="3"/>
      <c r="TUQ10" s="3"/>
      <c r="TUR10" s="3"/>
      <c r="TUS10" s="3"/>
      <c r="TUT10" s="3"/>
      <c r="TUU10" s="3"/>
      <c r="TUV10" s="3"/>
      <c r="TUW10" s="3"/>
      <c r="TUX10" s="3"/>
      <c r="TUY10" s="3"/>
      <c r="TUZ10" s="3"/>
      <c r="TVA10" s="3"/>
      <c r="TVB10" s="3"/>
      <c r="TVC10" s="3"/>
      <c r="TVD10" s="3"/>
      <c r="TVE10" s="3"/>
      <c r="TVF10" s="3"/>
      <c r="TVG10" s="3"/>
      <c r="TVH10" s="3"/>
      <c r="TVI10" s="3"/>
      <c r="TVJ10" s="3"/>
      <c r="TVK10" s="3"/>
      <c r="TVL10" s="3"/>
      <c r="TVM10" s="3"/>
      <c r="TVN10" s="3"/>
      <c r="TVO10" s="3"/>
      <c r="TVP10" s="3"/>
      <c r="TVQ10" s="3"/>
      <c r="TVR10" s="3"/>
      <c r="TVS10" s="3"/>
      <c r="TVT10" s="3"/>
      <c r="TVU10" s="3"/>
      <c r="TVV10" s="3"/>
      <c r="TVW10" s="3"/>
      <c r="TVX10" s="3"/>
      <c r="TVY10" s="3"/>
      <c r="TVZ10" s="3"/>
      <c r="TWA10" s="3"/>
      <c r="TWB10" s="3"/>
      <c r="TWC10" s="3"/>
      <c r="TWD10" s="3"/>
      <c r="TWE10" s="3"/>
      <c r="TWF10" s="3"/>
      <c r="TWG10" s="3"/>
      <c r="TWH10" s="3"/>
      <c r="TWI10" s="3"/>
      <c r="TWJ10" s="3"/>
      <c r="TWK10" s="3"/>
      <c r="TWL10" s="3"/>
      <c r="TWM10" s="3"/>
      <c r="TWN10" s="3"/>
      <c r="TWO10" s="3"/>
      <c r="TWP10" s="3"/>
      <c r="TWQ10" s="3"/>
      <c r="TWR10" s="3"/>
      <c r="TWS10" s="3"/>
      <c r="TWT10" s="3"/>
      <c r="TWU10" s="3"/>
      <c r="TWV10" s="3"/>
      <c r="TWW10" s="3"/>
      <c r="TWX10" s="3"/>
      <c r="TWY10" s="3"/>
      <c r="TWZ10" s="3"/>
      <c r="TXA10" s="3"/>
      <c r="TXB10" s="3"/>
      <c r="TXC10" s="3"/>
      <c r="TXD10" s="3"/>
      <c r="TXE10" s="3"/>
      <c r="TXF10" s="3"/>
      <c r="TXG10" s="3"/>
      <c r="TXH10" s="3"/>
      <c r="TXI10" s="3"/>
      <c r="TXJ10" s="3"/>
      <c r="TXK10" s="3"/>
      <c r="TXL10" s="3"/>
      <c r="TXM10" s="3"/>
      <c r="TXN10" s="3"/>
      <c r="TXO10" s="3"/>
      <c r="TXP10" s="3"/>
      <c r="TXQ10" s="3"/>
      <c r="TXR10" s="3"/>
      <c r="TXS10" s="3"/>
      <c r="TXT10" s="3"/>
      <c r="TXU10" s="3"/>
      <c r="TXV10" s="3"/>
      <c r="TXW10" s="3"/>
      <c r="TXX10" s="3"/>
      <c r="TXY10" s="3"/>
      <c r="TXZ10" s="3"/>
      <c r="TYA10" s="3"/>
      <c r="TYB10" s="3"/>
      <c r="TYC10" s="3"/>
      <c r="TYD10" s="3"/>
      <c r="TYE10" s="3"/>
      <c r="TYF10" s="3"/>
      <c r="TYG10" s="3"/>
      <c r="TYH10" s="3"/>
      <c r="TYI10" s="3"/>
      <c r="TYJ10" s="3"/>
      <c r="TYK10" s="3"/>
      <c r="TYL10" s="3"/>
      <c r="TYM10" s="3"/>
      <c r="TYN10" s="3"/>
      <c r="TYO10" s="3"/>
      <c r="TYP10" s="3"/>
      <c r="TYQ10" s="3"/>
      <c r="TYR10" s="3"/>
      <c r="TYS10" s="3"/>
      <c r="TYT10" s="3"/>
      <c r="TYU10" s="3"/>
      <c r="TYV10" s="3"/>
      <c r="TYW10" s="3"/>
      <c r="TYX10" s="3"/>
      <c r="TYY10" s="3"/>
      <c r="TYZ10" s="3"/>
      <c r="TZA10" s="3"/>
      <c r="TZB10" s="3"/>
      <c r="TZC10" s="3"/>
      <c r="TZD10" s="3"/>
      <c r="TZE10" s="3"/>
      <c r="TZF10" s="3"/>
      <c r="TZG10" s="3"/>
      <c r="TZH10" s="3"/>
      <c r="TZI10" s="3"/>
      <c r="TZJ10" s="3"/>
      <c r="TZK10" s="3"/>
      <c r="TZL10" s="3"/>
      <c r="TZM10" s="3"/>
      <c r="TZN10" s="3"/>
      <c r="TZO10" s="3"/>
      <c r="TZP10" s="3"/>
      <c r="TZQ10" s="3"/>
      <c r="TZR10" s="3"/>
      <c r="TZS10" s="3"/>
      <c r="TZT10" s="3"/>
      <c r="TZU10" s="3"/>
      <c r="TZV10" s="3"/>
      <c r="TZW10" s="3"/>
      <c r="TZX10" s="3"/>
      <c r="TZY10" s="3"/>
      <c r="TZZ10" s="3"/>
      <c r="UAA10" s="3"/>
      <c r="UAB10" s="3"/>
      <c r="UAC10" s="3"/>
      <c r="UAD10" s="3"/>
      <c r="UAE10" s="3"/>
      <c r="UAF10" s="3"/>
      <c r="UAG10" s="3"/>
      <c r="UAH10" s="3"/>
      <c r="UAI10" s="3"/>
      <c r="UAJ10" s="3"/>
      <c r="UAK10" s="3"/>
      <c r="UAL10" s="3"/>
      <c r="UAM10" s="3"/>
      <c r="UAN10" s="3"/>
      <c r="UAO10" s="3"/>
      <c r="UAP10" s="3"/>
      <c r="UAQ10" s="3"/>
      <c r="UAR10" s="3"/>
      <c r="UAS10" s="3"/>
      <c r="UAT10" s="3"/>
      <c r="UAU10" s="3"/>
      <c r="UAV10" s="3"/>
      <c r="UAW10" s="3"/>
      <c r="UAX10" s="3"/>
      <c r="UAY10" s="3"/>
      <c r="UAZ10" s="3"/>
      <c r="UBA10" s="3"/>
      <c r="UBB10" s="3"/>
      <c r="UBC10" s="3"/>
      <c r="UBD10" s="3"/>
      <c r="UBE10" s="3"/>
      <c r="UBF10" s="3"/>
      <c r="UBG10" s="3"/>
      <c r="UBH10" s="3"/>
      <c r="UBI10" s="3"/>
      <c r="UBJ10" s="3"/>
      <c r="UBK10" s="3"/>
      <c r="UBL10" s="3"/>
      <c r="UBM10" s="3"/>
      <c r="UBN10" s="3"/>
      <c r="UBO10" s="3"/>
      <c r="UBP10" s="3"/>
      <c r="UBQ10" s="3"/>
      <c r="UBR10" s="3"/>
      <c r="UBS10" s="3"/>
      <c r="UBT10" s="3"/>
      <c r="UBU10" s="3"/>
      <c r="UBV10" s="3"/>
      <c r="UBW10" s="3"/>
      <c r="UBX10" s="3"/>
      <c r="UBY10" s="3"/>
      <c r="UBZ10" s="3"/>
      <c r="UCA10" s="3"/>
      <c r="UCB10" s="3"/>
      <c r="UCC10" s="3"/>
      <c r="UCD10" s="3"/>
      <c r="UCE10" s="3"/>
      <c r="UCF10" s="3"/>
      <c r="UCG10" s="3"/>
      <c r="UCH10" s="3"/>
      <c r="UCI10" s="3"/>
      <c r="UCJ10" s="3"/>
      <c r="UCK10" s="3"/>
      <c r="UCL10" s="3"/>
      <c r="UCM10" s="3"/>
      <c r="UCN10" s="3"/>
      <c r="UCO10" s="3"/>
      <c r="UCP10" s="3"/>
      <c r="UCQ10" s="3"/>
      <c r="UCR10" s="3"/>
      <c r="UCS10" s="3"/>
      <c r="UCT10" s="3"/>
      <c r="UCU10" s="3"/>
      <c r="UCV10" s="3"/>
      <c r="UCW10" s="3"/>
      <c r="UCX10" s="3"/>
      <c r="UCY10" s="3"/>
      <c r="UCZ10" s="3"/>
      <c r="UDA10" s="3"/>
      <c r="UDB10" s="3"/>
      <c r="UDC10" s="3"/>
      <c r="UDD10" s="3"/>
      <c r="UDE10" s="3"/>
      <c r="UDF10" s="3"/>
      <c r="UDG10" s="3"/>
      <c r="UDH10" s="3"/>
      <c r="UDI10" s="3"/>
      <c r="UDJ10" s="3"/>
      <c r="UDK10" s="3"/>
      <c r="UDL10" s="3"/>
      <c r="UDM10" s="3"/>
      <c r="UDN10" s="3"/>
      <c r="UDO10" s="3"/>
      <c r="UDP10" s="3"/>
      <c r="UDQ10" s="3"/>
      <c r="UDR10" s="3"/>
      <c r="UDS10" s="3"/>
      <c r="UDT10" s="3"/>
      <c r="UDU10" s="3"/>
      <c r="UDV10" s="3"/>
      <c r="UDW10" s="3"/>
      <c r="UDX10" s="3"/>
      <c r="UDY10" s="3"/>
      <c r="UDZ10" s="3"/>
      <c r="UEA10" s="3"/>
      <c r="UEB10" s="3"/>
      <c r="UEC10" s="3"/>
      <c r="UED10" s="3"/>
      <c r="UEE10" s="3"/>
      <c r="UEF10" s="3"/>
      <c r="UEG10" s="3"/>
      <c r="UEH10" s="3"/>
      <c r="UEI10" s="3"/>
      <c r="UEJ10" s="3"/>
      <c r="UEK10" s="3"/>
      <c r="UEL10" s="3"/>
      <c r="UEM10" s="3"/>
      <c r="UEN10" s="3"/>
      <c r="UEO10" s="3"/>
      <c r="UEP10" s="3"/>
      <c r="UEQ10" s="3"/>
      <c r="UER10" s="3"/>
      <c r="UES10" s="3"/>
      <c r="UET10" s="3"/>
      <c r="UEU10" s="3"/>
      <c r="UEV10" s="3"/>
      <c r="UEW10" s="3"/>
      <c r="UEX10" s="3"/>
      <c r="UEY10" s="3"/>
      <c r="UEZ10" s="3"/>
      <c r="UFA10" s="3"/>
      <c r="UFB10" s="3"/>
      <c r="UFC10" s="3"/>
      <c r="UFD10" s="3"/>
      <c r="UFE10" s="3"/>
      <c r="UFF10" s="3"/>
      <c r="UFG10" s="3"/>
      <c r="UFH10" s="3"/>
      <c r="UFI10" s="3"/>
      <c r="UFJ10" s="3"/>
      <c r="UFK10" s="3"/>
      <c r="UFL10" s="3"/>
      <c r="UFM10" s="3"/>
      <c r="UFN10" s="3"/>
      <c r="UFO10" s="3"/>
      <c r="UFP10" s="3"/>
      <c r="UFQ10" s="3"/>
      <c r="UFR10" s="3"/>
      <c r="UFS10" s="3"/>
      <c r="UFT10" s="3"/>
      <c r="UFU10" s="3"/>
      <c r="UFV10" s="3"/>
      <c r="UFW10" s="3"/>
      <c r="UFX10" s="3"/>
      <c r="UFY10" s="3"/>
      <c r="UFZ10" s="3"/>
      <c r="UGA10" s="3"/>
      <c r="UGB10" s="3"/>
      <c r="UGC10" s="3"/>
      <c r="UGD10" s="3"/>
      <c r="UGE10" s="3"/>
      <c r="UGF10" s="3"/>
      <c r="UGG10" s="3"/>
      <c r="UGH10" s="3"/>
      <c r="UGI10" s="3"/>
      <c r="UGJ10" s="3"/>
      <c r="UGK10" s="3"/>
      <c r="UGL10" s="3"/>
      <c r="UGM10" s="3"/>
      <c r="UGN10" s="3"/>
      <c r="UGO10" s="3"/>
      <c r="UGP10" s="3"/>
      <c r="UGQ10" s="3"/>
      <c r="UGR10" s="3"/>
      <c r="UGS10" s="3"/>
      <c r="UGT10" s="3"/>
      <c r="UGU10" s="3"/>
      <c r="UGV10" s="3"/>
      <c r="UGW10" s="3"/>
      <c r="UGX10" s="3"/>
      <c r="UGY10" s="3"/>
      <c r="UGZ10" s="3"/>
      <c r="UHA10" s="3"/>
      <c r="UHB10" s="3"/>
      <c r="UHC10" s="3"/>
      <c r="UHD10" s="3"/>
      <c r="UHE10" s="3"/>
      <c r="UHF10" s="3"/>
      <c r="UHG10" s="3"/>
      <c r="UHH10" s="3"/>
      <c r="UHI10" s="3"/>
      <c r="UHJ10" s="3"/>
      <c r="UHK10" s="3"/>
      <c r="UHL10" s="3"/>
      <c r="UHM10" s="3"/>
      <c r="UHN10" s="3"/>
      <c r="UHO10" s="3"/>
      <c r="UHP10" s="3"/>
      <c r="UHQ10" s="3"/>
      <c r="UHR10" s="3"/>
      <c r="UHS10" s="3"/>
      <c r="UHT10" s="3"/>
      <c r="UHU10" s="3"/>
      <c r="UHV10" s="3"/>
      <c r="UHW10" s="3"/>
      <c r="UHX10" s="3"/>
      <c r="UHY10" s="3"/>
      <c r="UHZ10" s="3"/>
      <c r="UIA10" s="3"/>
      <c r="UIB10" s="3"/>
      <c r="UIC10" s="3"/>
      <c r="UID10" s="3"/>
      <c r="UIE10" s="3"/>
      <c r="UIF10" s="3"/>
      <c r="UIG10" s="3"/>
      <c r="UIH10" s="3"/>
      <c r="UII10" s="3"/>
      <c r="UIJ10" s="3"/>
      <c r="UIK10" s="3"/>
      <c r="UIL10" s="3"/>
      <c r="UIM10" s="3"/>
      <c r="UIN10" s="3"/>
      <c r="UIO10" s="3"/>
      <c r="UIP10" s="3"/>
      <c r="UIQ10" s="3"/>
      <c r="UIR10" s="3"/>
      <c r="UIS10" s="3"/>
      <c r="UIT10" s="3"/>
      <c r="UIU10" s="3"/>
      <c r="UIV10" s="3"/>
      <c r="UIW10" s="3"/>
      <c r="UIX10" s="3"/>
      <c r="UIY10" s="3"/>
      <c r="UIZ10" s="3"/>
      <c r="UJA10" s="3"/>
      <c r="UJB10" s="3"/>
      <c r="UJC10" s="3"/>
      <c r="UJD10" s="3"/>
      <c r="UJE10" s="3"/>
      <c r="UJF10" s="3"/>
      <c r="UJG10" s="3"/>
      <c r="UJH10" s="3"/>
      <c r="UJI10" s="3"/>
      <c r="UJJ10" s="3"/>
      <c r="UJK10" s="3"/>
      <c r="UJL10" s="3"/>
      <c r="UJM10" s="3"/>
      <c r="UJN10" s="3"/>
      <c r="UJO10" s="3"/>
      <c r="UJP10" s="3"/>
      <c r="UJQ10" s="3"/>
      <c r="UJR10" s="3"/>
      <c r="UJS10" s="3"/>
      <c r="UJT10" s="3"/>
      <c r="UJU10" s="3"/>
      <c r="UJV10" s="3"/>
      <c r="UJW10" s="3"/>
      <c r="UJX10" s="3"/>
      <c r="UJY10" s="3"/>
      <c r="UJZ10" s="3"/>
      <c r="UKA10" s="3"/>
      <c r="UKB10" s="3"/>
      <c r="UKC10" s="3"/>
      <c r="UKD10" s="3"/>
      <c r="UKE10" s="3"/>
      <c r="UKF10" s="3"/>
      <c r="UKG10" s="3"/>
      <c r="UKH10" s="3"/>
      <c r="UKI10" s="3"/>
      <c r="UKJ10" s="3"/>
      <c r="UKK10" s="3"/>
      <c r="UKL10" s="3"/>
      <c r="UKM10" s="3"/>
      <c r="UKN10" s="3"/>
      <c r="UKO10" s="3"/>
      <c r="UKP10" s="3"/>
      <c r="UKQ10" s="3"/>
      <c r="UKR10" s="3"/>
      <c r="UKS10" s="3"/>
      <c r="UKT10" s="3"/>
      <c r="UKU10" s="3"/>
      <c r="UKV10" s="3"/>
      <c r="UKW10" s="3"/>
      <c r="UKX10" s="3"/>
      <c r="UKY10" s="3"/>
      <c r="UKZ10" s="3"/>
      <c r="ULA10" s="3"/>
      <c r="ULB10" s="3"/>
      <c r="ULC10" s="3"/>
      <c r="ULD10" s="3"/>
      <c r="ULE10" s="3"/>
      <c r="ULF10" s="3"/>
      <c r="ULG10" s="3"/>
      <c r="ULH10" s="3"/>
      <c r="ULI10" s="3"/>
      <c r="ULJ10" s="3"/>
      <c r="ULK10" s="3"/>
      <c r="ULL10" s="3"/>
      <c r="ULM10" s="3"/>
      <c r="ULN10" s="3"/>
      <c r="ULO10" s="3"/>
      <c r="ULP10" s="3"/>
      <c r="ULQ10" s="3"/>
      <c r="ULR10" s="3"/>
      <c r="ULS10" s="3"/>
      <c r="ULT10" s="3"/>
      <c r="ULU10" s="3"/>
      <c r="ULV10" s="3"/>
      <c r="ULW10" s="3"/>
      <c r="ULX10" s="3"/>
      <c r="ULY10" s="3"/>
      <c r="ULZ10" s="3"/>
      <c r="UMA10" s="3"/>
      <c r="UMB10" s="3"/>
      <c r="UMC10" s="3"/>
      <c r="UMD10" s="3"/>
      <c r="UME10" s="3"/>
      <c r="UMF10" s="3"/>
      <c r="UMG10" s="3"/>
      <c r="UMH10" s="3"/>
      <c r="UMI10" s="3"/>
      <c r="UMJ10" s="3"/>
      <c r="UMK10" s="3"/>
      <c r="UML10" s="3"/>
      <c r="UMM10" s="3"/>
      <c r="UMN10" s="3"/>
      <c r="UMO10" s="3"/>
      <c r="UMP10" s="3"/>
      <c r="UMQ10" s="3"/>
      <c r="UMR10" s="3"/>
      <c r="UMS10" s="3"/>
      <c r="UMT10" s="3"/>
      <c r="UMU10" s="3"/>
      <c r="UMV10" s="3"/>
      <c r="UMW10" s="3"/>
      <c r="UMX10" s="3"/>
      <c r="UMY10" s="3"/>
      <c r="UMZ10" s="3"/>
      <c r="UNA10" s="3"/>
      <c r="UNB10" s="3"/>
      <c r="UNC10" s="3"/>
      <c r="UND10" s="3"/>
      <c r="UNE10" s="3"/>
      <c r="UNF10" s="3"/>
      <c r="UNG10" s="3"/>
      <c r="UNH10" s="3"/>
      <c r="UNI10" s="3"/>
      <c r="UNJ10" s="3"/>
      <c r="UNK10" s="3"/>
      <c r="UNL10" s="3"/>
      <c r="UNM10" s="3"/>
      <c r="UNN10" s="3"/>
      <c r="UNO10" s="3"/>
      <c r="UNP10" s="3"/>
      <c r="UNQ10" s="3"/>
      <c r="UNR10" s="3"/>
      <c r="UNS10" s="3"/>
      <c r="UNT10" s="3"/>
      <c r="UNU10" s="3"/>
      <c r="UNV10" s="3"/>
      <c r="UNW10" s="3"/>
      <c r="UNX10" s="3"/>
      <c r="UNY10" s="3"/>
      <c r="UNZ10" s="3"/>
      <c r="UOA10" s="3"/>
      <c r="UOB10" s="3"/>
      <c r="UOC10" s="3"/>
      <c r="UOD10" s="3"/>
      <c r="UOE10" s="3"/>
      <c r="UOF10" s="3"/>
      <c r="UOG10" s="3"/>
      <c r="UOH10" s="3"/>
      <c r="UOI10" s="3"/>
      <c r="UOJ10" s="3"/>
      <c r="UOK10" s="3"/>
      <c r="UOL10" s="3"/>
      <c r="UOM10" s="3"/>
      <c r="UON10" s="3"/>
      <c r="UOO10" s="3"/>
      <c r="UOP10" s="3"/>
      <c r="UOQ10" s="3"/>
      <c r="UOR10" s="3"/>
      <c r="UOS10" s="3"/>
      <c r="UOT10" s="3"/>
      <c r="UOU10" s="3"/>
      <c r="UOV10" s="3"/>
      <c r="UOW10" s="3"/>
      <c r="UOX10" s="3"/>
      <c r="UOY10" s="3"/>
      <c r="UOZ10" s="3"/>
      <c r="UPA10" s="3"/>
      <c r="UPB10" s="3"/>
      <c r="UPC10" s="3"/>
      <c r="UPD10" s="3"/>
      <c r="UPE10" s="3"/>
      <c r="UPF10" s="3"/>
      <c r="UPG10" s="3"/>
      <c r="UPH10" s="3"/>
      <c r="UPI10" s="3"/>
      <c r="UPJ10" s="3"/>
      <c r="UPK10" s="3"/>
      <c r="UPL10" s="3"/>
      <c r="UPM10" s="3"/>
      <c r="UPN10" s="3"/>
      <c r="UPO10" s="3"/>
      <c r="UPP10" s="3"/>
      <c r="UPQ10" s="3"/>
      <c r="UPR10" s="3"/>
      <c r="UPS10" s="3"/>
      <c r="UPT10" s="3"/>
      <c r="UPU10" s="3"/>
      <c r="UPV10" s="3"/>
      <c r="UPW10" s="3"/>
      <c r="UPX10" s="3"/>
      <c r="UPY10" s="3"/>
      <c r="UPZ10" s="3"/>
      <c r="UQA10" s="3"/>
      <c r="UQB10" s="3"/>
      <c r="UQC10" s="3"/>
      <c r="UQD10" s="3"/>
      <c r="UQE10" s="3"/>
      <c r="UQF10" s="3"/>
      <c r="UQG10" s="3"/>
      <c r="UQH10" s="3"/>
      <c r="UQI10" s="3"/>
      <c r="UQJ10" s="3"/>
      <c r="UQK10" s="3"/>
      <c r="UQL10" s="3"/>
      <c r="UQM10" s="3"/>
      <c r="UQN10" s="3"/>
      <c r="UQO10" s="3"/>
      <c r="UQP10" s="3"/>
      <c r="UQQ10" s="3"/>
      <c r="UQR10" s="3"/>
      <c r="UQS10" s="3"/>
      <c r="UQT10" s="3"/>
      <c r="UQU10" s="3"/>
      <c r="UQV10" s="3"/>
      <c r="UQW10" s="3"/>
      <c r="UQX10" s="3"/>
      <c r="UQY10" s="3"/>
      <c r="UQZ10" s="3"/>
      <c r="URA10" s="3"/>
      <c r="URB10" s="3"/>
      <c r="URC10" s="3"/>
      <c r="URD10" s="3"/>
      <c r="URE10" s="3"/>
      <c r="URF10" s="3"/>
      <c r="URG10" s="3"/>
      <c r="URH10" s="3"/>
      <c r="URI10" s="3"/>
      <c r="URJ10" s="3"/>
      <c r="URK10" s="3"/>
      <c r="URL10" s="3"/>
      <c r="URM10" s="3"/>
      <c r="URN10" s="3"/>
      <c r="URO10" s="3"/>
      <c r="URP10" s="3"/>
      <c r="URQ10" s="3"/>
      <c r="URR10" s="3"/>
      <c r="URS10" s="3"/>
      <c r="URT10" s="3"/>
      <c r="URU10" s="3"/>
      <c r="URV10" s="3"/>
      <c r="URW10" s="3"/>
      <c r="URX10" s="3"/>
      <c r="URY10" s="3"/>
      <c r="URZ10" s="3"/>
      <c r="USA10" s="3"/>
      <c r="USB10" s="3"/>
      <c r="USC10" s="3"/>
      <c r="USD10" s="3"/>
      <c r="USE10" s="3"/>
      <c r="USF10" s="3"/>
      <c r="USG10" s="3"/>
      <c r="USH10" s="3"/>
      <c r="USI10" s="3"/>
      <c r="USJ10" s="3"/>
      <c r="USK10" s="3"/>
      <c r="USL10" s="3"/>
      <c r="USM10" s="3"/>
      <c r="USN10" s="3"/>
      <c r="USO10" s="3"/>
      <c r="USP10" s="3"/>
      <c r="USQ10" s="3"/>
      <c r="USR10" s="3"/>
      <c r="USS10" s="3"/>
      <c r="UST10" s="3"/>
      <c r="USU10" s="3"/>
      <c r="USV10" s="3"/>
      <c r="USW10" s="3"/>
      <c r="USX10" s="3"/>
      <c r="USY10" s="3"/>
      <c r="USZ10" s="3"/>
      <c r="UTA10" s="3"/>
      <c r="UTB10" s="3"/>
      <c r="UTC10" s="3"/>
      <c r="UTD10" s="3"/>
      <c r="UTE10" s="3"/>
      <c r="UTF10" s="3"/>
      <c r="UTG10" s="3"/>
      <c r="UTH10" s="3"/>
      <c r="UTI10" s="3"/>
      <c r="UTJ10" s="3"/>
      <c r="UTK10" s="3"/>
      <c r="UTL10" s="3"/>
      <c r="UTM10" s="3"/>
      <c r="UTN10" s="3"/>
      <c r="UTO10" s="3"/>
      <c r="UTP10" s="3"/>
      <c r="UTQ10" s="3"/>
      <c r="UTR10" s="3"/>
      <c r="UTS10" s="3"/>
      <c r="UTT10" s="3"/>
      <c r="UTU10" s="3"/>
      <c r="UTV10" s="3"/>
      <c r="UTW10" s="3"/>
      <c r="UTX10" s="3"/>
      <c r="UTY10" s="3"/>
      <c r="UTZ10" s="3"/>
      <c r="UUA10" s="3"/>
      <c r="UUB10" s="3"/>
      <c r="UUC10" s="3"/>
      <c r="UUD10" s="3"/>
      <c r="UUE10" s="3"/>
      <c r="UUF10" s="3"/>
      <c r="UUG10" s="3"/>
      <c r="UUH10" s="3"/>
      <c r="UUI10" s="3"/>
      <c r="UUJ10" s="3"/>
      <c r="UUK10" s="3"/>
      <c r="UUL10" s="3"/>
      <c r="UUM10" s="3"/>
      <c r="UUN10" s="3"/>
      <c r="UUO10" s="3"/>
      <c r="UUP10" s="3"/>
      <c r="UUQ10" s="3"/>
      <c r="UUR10" s="3"/>
      <c r="UUS10" s="3"/>
      <c r="UUT10" s="3"/>
      <c r="UUU10" s="3"/>
      <c r="UUV10" s="3"/>
      <c r="UUW10" s="3"/>
      <c r="UUX10" s="3"/>
      <c r="UUY10" s="3"/>
      <c r="UUZ10" s="3"/>
      <c r="UVA10" s="3"/>
      <c r="UVB10" s="3"/>
      <c r="UVC10" s="3"/>
      <c r="UVD10" s="3"/>
      <c r="UVE10" s="3"/>
      <c r="UVF10" s="3"/>
      <c r="UVG10" s="3"/>
      <c r="UVH10" s="3"/>
      <c r="UVI10" s="3"/>
      <c r="UVJ10" s="3"/>
      <c r="UVK10" s="3"/>
      <c r="UVL10" s="3"/>
      <c r="UVM10" s="3"/>
      <c r="UVN10" s="3"/>
      <c r="UVO10" s="3"/>
      <c r="UVP10" s="3"/>
      <c r="UVQ10" s="3"/>
      <c r="UVR10" s="3"/>
      <c r="UVS10" s="3"/>
      <c r="UVT10" s="3"/>
      <c r="UVU10" s="3"/>
      <c r="UVV10" s="3"/>
      <c r="UVW10" s="3"/>
      <c r="UVX10" s="3"/>
      <c r="UVY10" s="3"/>
      <c r="UVZ10" s="3"/>
      <c r="UWA10" s="3"/>
      <c r="UWB10" s="3"/>
      <c r="UWC10" s="3"/>
      <c r="UWD10" s="3"/>
      <c r="UWE10" s="3"/>
      <c r="UWF10" s="3"/>
      <c r="UWG10" s="3"/>
      <c r="UWH10" s="3"/>
      <c r="UWI10" s="3"/>
      <c r="UWJ10" s="3"/>
      <c r="UWK10" s="3"/>
      <c r="UWL10" s="3"/>
      <c r="UWM10" s="3"/>
      <c r="UWN10" s="3"/>
      <c r="UWO10" s="3"/>
      <c r="UWP10" s="3"/>
      <c r="UWQ10" s="3"/>
      <c r="UWR10" s="3"/>
      <c r="UWS10" s="3"/>
      <c r="UWT10" s="3"/>
      <c r="UWU10" s="3"/>
      <c r="UWV10" s="3"/>
      <c r="UWW10" s="3"/>
      <c r="UWX10" s="3"/>
      <c r="UWY10" s="3"/>
      <c r="UWZ10" s="3"/>
      <c r="UXA10" s="3"/>
      <c r="UXB10" s="3"/>
      <c r="UXC10" s="3"/>
      <c r="UXD10" s="3"/>
      <c r="UXE10" s="3"/>
      <c r="UXF10" s="3"/>
      <c r="UXG10" s="3"/>
      <c r="UXH10" s="3"/>
      <c r="UXI10" s="3"/>
      <c r="UXJ10" s="3"/>
      <c r="UXK10" s="3"/>
      <c r="UXL10" s="3"/>
      <c r="UXM10" s="3"/>
      <c r="UXN10" s="3"/>
      <c r="UXO10" s="3"/>
      <c r="UXP10" s="3"/>
      <c r="UXQ10" s="3"/>
      <c r="UXR10" s="3"/>
      <c r="UXS10" s="3"/>
      <c r="UXT10" s="3"/>
      <c r="UXU10" s="3"/>
      <c r="UXV10" s="3"/>
      <c r="UXW10" s="3"/>
      <c r="UXX10" s="3"/>
      <c r="UXY10" s="3"/>
      <c r="UXZ10" s="3"/>
      <c r="UYA10" s="3"/>
      <c r="UYB10" s="3"/>
      <c r="UYC10" s="3"/>
      <c r="UYD10" s="3"/>
      <c r="UYE10" s="3"/>
      <c r="UYF10" s="3"/>
      <c r="UYG10" s="3"/>
      <c r="UYH10" s="3"/>
      <c r="UYI10" s="3"/>
      <c r="UYJ10" s="3"/>
      <c r="UYK10" s="3"/>
      <c r="UYL10" s="3"/>
      <c r="UYM10" s="3"/>
      <c r="UYN10" s="3"/>
      <c r="UYO10" s="3"/>
      <c r="UYP10" s="3"/>
      <c r="UYQ10" s="3"/>
      <c r="UYR10" s="3"/>
      <c r="UYS10" s="3"/>
      <c r="UYT10" s="3"/>
      <c r="UYU10" s="3"/>
      <c r="UYV10" s="3"/>
      <c r="UYW10" s="3"/>
      <c r="UYX10" s="3"/>
      <c r="UYY10" s="3"/>
      <c r="UYZ10" s="3"/>
      <c r="UZA10" s="3"/>
      <c r="UZB10" s="3"/>
      <c r="UZC10" s="3"/>
      <c r="UZD10" s="3"/>
      <c r="UZE10" s="3"/>
      <c r="UZF10" s="3"/>
      <c r="UZG10" s="3"/>
      <c r="UZH10" s="3"/>
      <c r="UZI10" s="3"/>
      <c r="UZJ10" s="3"/>
      <c r="UZK10" s="3"/>
      <c r="UZL10" s="3"/>
      <c r="UZM10" s="3"/>
      <c r="UZN10" s="3"/>
      <c r="UZO10" s="3"/>
      <c r="UZP10" s="3"/>
      <c r="UZQ10" s="3"/>
      <c r="UZR10" s="3"/>
      <c r="UZS10" s="3"/>
      <c r="UZT10" s="3"/>
      <c r="UZU10" s="3"/>
      <c r="UZV10" s="3"/>
      <c r="UZW10" s="3"/>
      <c r="UZX10" s="3"/>
      <c r="UZY10" s="3"/>
      <c r="UZZ10" s="3"/>
      <c r="VAA10" s="3"/>
      <c r="VAB10" s="3"/>
      <c r="VAC10" s="3"/>
      <c r="VAD10" s="3"/>
      <c r="VAE10" s="3"/>
      <c r="VAF10" s="3"/>
      <c r="VAG10" s="3"/>
      <c r="VAH10" s="3"/>
      <c r="VAI10" s="3"/>
      <c r="VAJ10" s="3"/>
      <c r="VAK10" s="3"/>
      <c r="VAL10" s="3"/>
      <c r="VAM10" s="3"/>
      <c r="VAN10" s="3"/>
      <c r="VAO10" s="3"/>
      <c r="VAP10" s="3"/>
      <c r="VAQ10" s="3"/>
      <c r="VAR10" s="3"/>
      <c r="VAS10" s="3"/>
      <c r="VAT10" s="3"/>
      <c r="VAU10" s="3"/>
      <c r="VAV10" s="3"/>
      <c r="VAW10" s="3"/>
      <c r="VAX10" s="3"/>
      <c r="VAY10" s="3"/>
      <c r="VAZ10" s="3"/>
      <c r="VBA10" s="3"/>
      <c r="VBB10" s="3"/>
      <c r="VBC10" s="3"/>
      <c r="VBD10" s="3"/>
      <c r="VBE10" s="3"/>
      <c r="VBF10" s="3"/>
      <c r="VBG10" s="3"/>
      <c r="VBH10" s="3"/>
      <c r="VBI10" s="3"/>
      <c r="VBJ10" s="3"/>
      <c r="VBK10" s="3"/>
      <c r="VBL10" s="3"/>
      <c r="VBM10" s="3"/>
      <c r="VBN10" s="3"/>
      <c r="VBO10" s="3"/>
      <c r="VBP10" s="3"/>
      <c r="VBQ10" s="3"/>
      <c r="VBR10" s="3"/>
      <c r="VBS10" s="3"/>
      <c r="VBT10" s="3"/>
      <c r="VBU10" s="3"/>
      <c r="VBV10" s="3"/>
      <c r="VBW10" s="3"/>
      <c r="VBX10" s="3"/>
      <c r="VBY10" s="3"/>
      <c r="VBZ10" s="3"/>
      <c r="VCA10" s="3"/>
      <c r="VCB10" s="3"/>
      <c r="VCC10" s="3"/>
      <c r="VCD10" s="3"/>
      <c r="VCE10" s="3"/>
      <c r="VCF10" s="3"/>
      <c r="VCG10" s="3"/>
      <c r="VCH10" s="3"/>
      <c r="VCI10" s="3"/>
      <c r="VCJ10" s="3"/>
      <c r="VCK10" s="3"/>
      <c r="VCL10" s="3"/>
      <c r="VCM10" s="3"/>
      <c r="VCN10" s="3"/>
      <c r="VCO10" s="3"/>
      <c r="VCP10" s="3"/>
      <c r="VCQ10" s="3"/>
      <c r="VCR10" s="3"/>
      <c r="VCS10" s="3"/>
      <c r="VCT10" s="3"/>
      <c r="VCU10" s="3"/>
      <c r="VCV10" s="3"/>
      <c r="VCW10" s="3"/>
      <c r="VCX10" s="3"/>
      <c r="VCY10" s="3"/>
      <c r="VCZ10" s="3"/>
      <c r="VDA10" s="3"/>
      <c r="VDB10" s="3"/>
      <c r="VDC10" s="3"/>
      <c r="VDD10" s="3"/>
      <c r="VDE10" s="3"/>
      <c r="VDF10" s="3"/>
      <c r="VDG10" s="3"/>
      <c r="VDH10" s="3"/>
      <c r="VDI10" s="3"/>
      <c r="VDJ10" s="3"/>
      <c r="VDK10" s="3"/>
      <c r="VDL10" s="3"/>
      <c r="VDM10" s="3"/>
      <c r="VDN10" s="3"/>
      <c r="VDO10" s="3"/>
      <c r="VDP10" s="3"/>
      <c r="VDQ10" s="3"/>
      <c r="VDR10" s="3"/>
      <c r="VDS10" s="3"/>
      <c r="VDT10" s="3"/>
      <c r="VDU10" s="3"/>
      <c r="VDV10" s="3"/>
      <c r="VDW10" s="3"/>
      <c r="VDX10" s="3"/>
      <c r="VDY10" s="3"/>
      <c r="VDZ10" s="3"/>
      <c r="VEA10" s="3"/>
      <c r="VEB10" s="3"/>
      <c r="VEC10" s="3"/>
      <c r="VED10" s="3"/>
      <c r="VEE10" s="3"/>
      <c r="VEF10" s="3"/>
      <c r="VEG10" s="3"/>
      <c r="VEH10" s="3"/>
      <c r="VEI10" s="3"/>
      <c r="VEJ10" s="3"/>
      <c r="VEK10" s="3"/>
      <c r="VEL10" s="3"/>
      <c r="VEM10" s="3"/>
      <c r="VEN10" s="3"/>
      <c r="VEO10" s="3"/>
      <c r="VEP10" s="3"/>
      <c r="VEQ10" s="3"/>
      <c r="VER10" s="3"/>
      <c r="VES10" s="3"/>
      <c r="VET10" s="3"/>
      <c r="VEU10" s="3"/>
      <c r="VEV10" s="3"/>
      <c r="VEW10" s="3"/>
      <c r="VEX10" s="3"/>
      <c r="VEY10" s="3"/>
      <c r="VEZ10" s="3"/>
      <c r="VFA10" s="3"/>
      <c r="VFB10" s="3"/>
      <c r="VFC10" s="3"/>
      <c r="VFD10" s="3"/>
      <c r="VFE10" s="3"/>
      <c r="VFF10" s="3"/>
      <c r="VFG10" s="3"/>
      <c r="VFH10" s="3"/>
      <c r="VFI10" s="3"/>
      <c r="VFJ10" s="3"/>
      <c r="VFK10" s="3"/>
      <c r="VFL10" s="3"/>
      <c r="VFM10" s="3"/>
      <c r="VFN10" s="3"/>
      <c r="VFO10" s="3"/>
      <c r="VFP10" s="3"/>
      <c r="VFQ10" s="3"/>
      <c r="VFR10" s="3"/>
      <c r="VFS10" s="3"/>
      <c r="VFT10" s="3"/>
      <c r="VFU10" s="3"/>
      <c r="VFV10" s="3"/>
      <c r="VFW10" s="3"/>
      <c r="VFX10" s="3"/>
      <c r="VFY10" s="3"/>
      <c r="VFZ10" s="3"/>
      <c r="VGA10" s="3"/>
      <c r="VGB10" s="3"/>
      <c r="VGC10" s="3"/>
      <c r="VGD10" s="3"/>
      <c r="VGE10" s="3"/>
      <c r="VGF10" s="3"/>
      <c r="VGG10" s="3"/>
      <c r="VGH10" s="3"/>
      <c r="VGI10" s="3"/>
      <c r="VGJ10" s="3"/>
      <c r="VGK10" s="3"/>
      <c r="VGL10" s="3"/>
      <c r="VGM10" s="3"/>
      <c r="VGN10" s="3"/>
      <c r="VGO10" s="3"/>
      <c r="VGP10" s="3"/>
      <c r="VGQ10" s="3"/>
      <c r="VGR10" s="3"/>
      <c r="VGS10" s="3"/>
      <c r="VGT10" s="3"/>
      <c r="VGU10" s="3"/>
      <c r="VGV10" s="3"/>
      <c r="VGW10" s="3"/>
      <c r="VGX10" s="3"/>
      <c r="VGY10" s="3"/>
      <c r="VGZ10" s="3"/>
      <c r="VHA10" s="3"/>
      <c r="VHB10" s="3"/>
      <c r="VHC10" s="3"/>
      <c r="VHD10" s="3"/>
      <c r="VHE10" s="3"/>
      <c r="VHF10" s="3"/>
      <c r="VHG10" s="3"/>
      <c r="VHH10" s="3"/>
      <c r="VHI10" s="3"/>
      <c r="VHJ10" s="3"/>
      <c r="VHK10" s="3"/>
      <c r="VHL10" s="3"/>
      <c r="VHM10" s="3"/>
      <c r="VHN10" s="3"/>
      <c r="VHO10" s="3"/>
      <c r="VHP10" s="3"/>
      <c r="VHQ10" s="3"/>
      <c r="VHR10" s="3"/>
      <c r="VHS10" s="3"/>
      <c r="VHT10" s="3"/>
      <c r="VHU10" s="3"/>
      <c r="VHV10" s="3"/>
      <c r="VHW10" s="3"/>
      <c r="VHX10" s="3"/>
      <c r="VHY10" s="3"/>
      <c r="VHZ10" s="3"/>
      <c r="VIA10" s="3"/>
      <c r="VIB10" s="3"/>
      <c r="VIC10" s="3"/>
      <c r="VID10" s="3"/>
      <c r="VIE10" s="3"/>
      <c r="VIF10" s="3"/>
      <c r="VIG10" s="3"/>
      <c r="VIH10" s="3"/>
      <c r="VII10" s="3"/>
      <c r="VIJ10" s="3"/>
      <c r="VIK10" s="3"/>
      <c r="VIL10" s="3"/>
      <c r="VIM10" s="3"/>
      <c r="VIN10" s="3"/>
      <c r="VIO10" s="3"/>
      <c r="VIP10" s="3"/>
      <c r="VIQ10" s="3"/>
      <c r="VIR10" s="3"/>
      <c r="VIS10" s="3"/>
      <c r="VIT10" s="3"/>
      <c r="VIU10" s="3"/>
      <c r="VIV10" s="3"/>
      <c r="VIW10" s="3"/>
      <c r="VIX10" s="3"/>
      <c r="VIY10" s="3"/>
      <c r="VIZ10" s="3"/>
      <c r="VJA10" s="3"/>
      <c r="VJB10" s="3"/>
      <c r="VJC10" s="3"/>
      <c r="VJD10" s="3"/>
      <c r="VJE10" s="3"/>
      <c r="VJF10" s="3"/>
      <c r="VJG10" s="3"/>
      <c r="VJH10" s="3"/>
      <c r="VJI10" s="3"/>
      <c r="VJJ10" s="3"/>
      <c r="VJK10" s="3"/>
      <c r="VJL10" s="3"/>
      <c r="VJM10" s="3"/>
      <c r="VJN10" s="3"/>
      <c r="VJO10" s="3"/>
      <c r="VJP10" s="3"/>
      <c r="VJQ10" s="3"/>
      <c r="VJR10" s="3"/>
      <c r="VJS10" s="3"/>
      <c r="VJT10" s="3"/>
      <c r="VJU10" s="3"/>
      <c r="VJV10" s="3"/>
      <c r="VJW10" s="3"/>
      <c r="VJX10" s="3"/>
      <c r="VJY10" s="3"/>
      <c r="VJZ10" s="3"/>
      <c r="VKA10" s="3"/>
      <c r="VKB10" s="3"/>
      <c r="VKC10" s="3"/>
      <c r="VKD10" s="3"/>
      <c r="VKE10" s="3"/>
      <c r="VKF10" s="3"/>
      <c r="VKG10" s="3"/>
      <c r="VKH10" s="3"/>
      <c r="VKI10" s="3"/>
      <c r="VKJ10" s="3"/>
      <c r="VKK10" s="3"/>
      <c r="VKL10" s="3"/>
      <c r="VKM10" s="3"/>
      <c r="VKN10" s="3"/>
      <c r="VKO10" s="3"/>
      <c r="VKP10" s="3"/>
      <c r="VKQ10" s="3"/>
      <c r="VKR10" s="3"/>
      <c r="VKS10" s="3"/>
      <c r="VKT10" s="3"/>
      <c r="VKU10" s="3"/>
      <c r="VKV10" s="3"/>
      <c r="VKW10" s="3"/>
      <c r="VKX10" s="3"/>
      <c r="VKY10" s="3"/>
      <c r="VKZ10" s="3"/>
      <c r="VLA10" s="3"/>
      <c r="VLB10" s="3"/>
      <c r="VLC10" s="3"/>
      <c r="VLD10" s="3"/>
      <c r="VLE10" s="3"/>
      <c r="VLF10" s="3"/>
      <c r="VLG10" s="3"/>
      <c r="VLH10" s="3"/>
      <c r="VLI10" s="3"/>
      <c r="VLJ10" s="3"/>
      <c r="VLK10" s="3"/>
      <c r="VLL10" s="3"/>
      <c r="VLM10" s="3"/>
      <c r="VLN10" s="3"/>
      <c r="VLO10" s="3"/>
      <c r="VLP10" s="3"/>
      <c r="VLQ10" s="3"/>
      <c r="VLR10" s="3"/>
      <c r="VLS10" s="3"/>
      <c r="VLT10" s="3"/>
      <c r="VLU10" s="3"/>
      <c r="VLV10" s="3"/>
      <c r="VLW10" s="3"/>
      <c r="VLX10" s="3"/>
      <c r="VLY10" s="3"/>
      <c r="VLZ10" s="3"/>
      <c r="VMA10" s="3"/>
      <c r="VMB10" s="3"/>
      <c r="VMC10" s="3"/>
      <c r="VMD10" s="3"/>
      <c r="VME10" s="3"/>
      <c r="VMF10" s="3"/>
      <c r="VMG10" s="3"/>
      <c r="VMH10" s="3"/>
      <c r="VMI10" s="3"/>
      <c r="VMJ10" s="3"/>
      <c r="VMK10" s="3"/>
      <c r="VML10" s="3"/>
      <c r="VMM10" s="3"/>
      <c r="VMN10" s="3"/>
      <c r="VMO10" s="3"/>
      <c r="VMP10" s="3"/>
      <c r="VMQ10" s="3"/>
      <c r="VMR10" s="3"/>
      <c r="VMS10" s="3"/>
      <c r="VMT10" s="3"/>
      <c r="VMU10" s="3"/>
      <c r="VMV10" s="3"/>
      <c r="VMW10" s="3"/>
      <c r="VMX10" s="3"/>
      <c r="VMY10" s="3"/>
      <c r="VMZ10" s="3"/>
      <c r="VNA10" s="3"/>
      <c r="VNB10" s="3"/>
      <c r="VNC10" s="3"/>
      <c r="VND10" s="3"/>
      <c r="VNE10" s="3"/>
      <c r="VNF10" s="3"/>
      <c r="VNG10" s="3"/>
      <c r="VNH10" s="3"/>
      <c r="VNI10" s="3"/>
      <c r="VNJ10" s="3"/>
      <c r="VNK10" s="3"/>
      <c r="VNL10" s="3"/>
      <c r="VNM10" s="3"/>
      <c r="VNN10" s="3"/>
      <c r="VNO10" s="3"/>
      <c r="VNP10" s="3"/>
      <c r="VNQ10" s="3"/>
      <c r="VNR10" s="3"/>
      <c r="VNS10" s="3"/>
      <c r="VNT10" s="3"/>
      <c r="VNU10" s="3"/>
      <c r="VNV10" s="3"/>
      <c r="VNW10" s="3"/>
      <c r="VNX10" s="3"/>
      <c r="VNY10" s="3"/>
      <c r="VNZ10" s="3"/>
      <c r="VOA10" s="3"/>
      <c r="VOB10" s="3"/>
      <c r="VOC10" s="3"/>
      <c r="VOD10" s="3"/>
      <c r="VOE10" s="3"/>
      <c r="VOF10" s="3"/>
      <c r="VOG10" s="3"/>
      <c r="VOH10" s="3"/>
      <c r="VOI10" s="3"/>
      <c r="VOJ10" s="3"/>
      <c r="VOK10" s="3"/>
      <c r="VOL10" s="3"/>
      <c r="VOM10" s="3"/>
      <c r="VON10" s="3"/>
      <c r="VOO10" s="3"/>
      <c r="VOP10" s="3"/>
      <c r="VOQ10" s="3"/>
      <c r="VOR10" s="3"/>
      <c r="VOS10" s="3"/>
      <c r="VOT10" s="3"/>
      <c r="VOU10" s="3"/>
      <c r="VOV10" s="3"/>
      <c r="VOW10" s="3"/>
      <c r="VOX10" s="3"/>
      <c r="VOY10" s="3"/>
      <c r="VOZ10" s="3"/>
      <c r="VPA10" s="3"/>
      <c r="VPB10" s="3"/>
      <c r="VPC10" s="3"/>
      <c r="VPD10" s="3"/>
      <c r="VPE10" s="3"/>
      <c r="VPF10" s="3"/>
      <c r="VPG10" s="3"/>
      <c r="VPH10" s="3"/>
      <c r="VPI10" s="3"/>
      <c r="VPJ10" s="3"/>
      <c r="VPK10" s="3"/>
      <c r="VPL10" s="3"/>
      <c r="VPM10" s="3"/>
      <c r="VPN10" s="3"/>
      <c r="VPO10" s="3"/>
      <c r="VPP10" s="3"/>
      <c r="VPQ10" s="3"/>
      <c r="VPR10" s="3"/>
      <c r="VPS10" s="3"/>
      <c r="VPT10" s="3"/>
      <c r="VPU10" s="3"/>
      <c r="VPV10" s="3"/>
      <c r="VPW10" s="3"/>
      <c r="VPX10" s="3"/>
      <c r="VPY10" s="3"/>
      <c r="VPZ10" s="3"/>
      <c r="VQA10" s="3"/>
      <c r="VQB10" s="3"/>
      <c r="VQC10" s="3"/>
      <c r="VQD10" s="3"/>
      <c r="VQE10" s="3"/>
      <c r="VQF10" s="3"/>
      <c r="VQG10" s="3"/>
      <c r="VQH10" s="3"/>
      <c r="VQI10" s="3"/>
      <c r="VQJ10" s="3"/>
      <c r="VQK10" s="3"/>
      <c r="VQL10" s="3"/>
      <c r="VQM10" s="3"/>
      <c r="VQN10" s="3"/>
      <c r="VQO10" s="3"/>
      <c r="VQP10" s="3"/>
      <c r="VQQ10" s="3"/>
      <c r="VQR10" s="3"/>
      <c r="VQS10" s="3"/>
      <c r="VQT10" s="3"/>
      <c r="VQU10" s="3"/>
      <c r="VQV10" s="3"/>
      <c r="VQW10" s="3"/>
      <c r="VQX10" s="3"/>
      <c r="VQY10" s="3"/>
      <c r="VQZ10" s="3"/>
      <c r="VRA10" s="3"/>
      <c r="VRB10" s="3"/>
      <c r="VRC10" s="3"/>
      <c r="VRD10" s="3"/>
      <c r="VRE10" s="3"/>
      <c r="VRF10" s="3"/>
      <c r="VRG10" s="3"/>
      <c r="VRH10" s="3"/>
      <c r="VRI10" s="3"/>
      <c r="VRJ10" s="3"/>
      <c r="VRK10" s="3"/>
      <c r="VRL10" s="3"/>
      <c r="VRM10" s="3"/>
      <c r="VRN10" s="3"/>
      <c r="VRO10" s="3"/>
      <c r="VRP10" s="3"/>
      <c r="VRQ10" s="3"/>
      <c r="VRR10" s="3"/>
      <c r="VRS10" s="3"/>
      <c r="VRT10" s="3"/>
      <c r="VRU10" s="3"/>
      <c r="VRV10" s="3"/>
      <c r="VRW10" s="3"/>
      <c r="VRX10" s="3"/>
      <c r="VRY10" s="3"/>
      <c r="VRZ10" s="3"/>
      <c r="VSA10" s="3"/>
      <c r="VSB10" s="3"/>
      <c r="VSC10" s="3"/>
      <c r="VSD10" s="3"/>
      <c r="VSE10" s="3"/>
      <c r="VSF10" s="3"/>
      <c r="VSG10" s="3"/>
      <c r="VSH10" s="3"/>
      <c r="VSI10" s="3"/>
      <c r="VSJ10" s="3"/>
      <c r="VSK10" s="3"/>
      <c r="VSL10" s="3"/>
      <c r="VSM10" s="3"/>
      <c r="VSN10" s="3"/>
      <c r="VSO10" s="3"/>
      <c r="VSP10" s="3"/>
      <c r="VSQ10" s="3"/>
      <c r="VSR10" s="3"/>
      <c r="VSS10" s="3"/>
      <c r="VST10" s="3"/>
      <c r="VSU10" s="3"/>
      <c r="VSV10" s="3"/>
      <c r="VSW10" s="3"/>
      <c r="VSX10" s="3"/>
      <c r="VSY10" s="3"/>
      <c r="VSZ10" s="3"/>
      <c r="VTA10" s="3"/>
      <c r="VTB10" s="3"/>
      <c r="VTC10" s="3"/>
      <c r="VTD10" s="3"/>
      <c r="VTE10" s="3"/>
      <c r="VTF10" s="3"/>
      <c r="VTG10" s="3"/>
      <c r="VTH10" s="3"/>
      <c r="VTI10" s="3"/>
      <c r="VTJ10" s="3"/>
      <c r="VTK10" s="3"/>
      <c r="VTL10" s="3"/>
      <c r="VTM10" s="3"/>
      <c r="VTN10" s="3"/>
      <c r="VTO10" s="3"/>
      <c r="VTP10" s="3"/>
      <c r="VTQ10" s="3"/>
      <c r="VTR10" s="3"/>
      <c r="VTS10" s="3"/>
      <c r="VTT10" s="3"/>
      <c r="VTU10" s="3"/>
      <c r="VTV10" s="3"/>
      <c r="VTW10" s="3"/>
      <c r="VTX10" s="3"/>
      <c r="VTY10" s="3"/>
      <c r="VTZ10" s="3"/>
      <c r="VUA10" s="3"/>
      <c r="VUB10" s="3"/>
      <c r="VUC10" s="3"/>
      <c r="VUD10" s="3"/>
      <c r="VUE10" s="3"/>
      <c r="VUF10" s="3"/>
      <c r="VUG10" s="3"/>
      <c r="VUH10" s="3"/>
      <c r="VUI10" s="3"/>
      <c r="VUJ10" s="3"/>
      <c r="VUK10" s="3"/>
      <c r="VUL10" s="3"/>
      <c r="VUM10" s="3"/>
      <c r="VUN10" s="3"/>
      <c r="VUO10" s="3"/>
      <c r="VUP10" s="3"/>
      <c r="VUQ10" s="3"/>
      <c r="VUR10" s="3"/>
      <c r="VUS10" s="3"/>
      <c r="VUT10" s="3"/>
      <c r="VUU10" s="3"/>
      <c r="VUV10" s="3"/>
      <c r="VUW10" s="3"/>
      <c r="VUX10" s="3"/>
      <c r="VUY10" s="3"/>
      <c r="VUZ10" s="3"/>
      <c r="VVA10" s="3"/>
      <c r="VVB10" s="3"/>
      <c r="VVC10" s="3"/>
      <c r="VVD10" s="3"/>
      <c r="VVE10" s="3"/>
      <c r="VVF10" s="3"/>
      <c r="VVG10" s="3"/>
      <c r="VVH10" s="3"/>
      <c r="VVI10" s="3"/>
      <c r="VVJ10" s="3"/>
      <c r="VVK10" s="3"/>
      <c r="VVL10" s="3"/>
      <c r="VVM10" s="3"/>
      <c r="VVN10" s="3"/>
      <c r="VVO10" s="3"/>
      <c r="VVP10" s="3"/>
      <c r="VVQ10" s="3"/>
      <c r="VVR10" s="3"/>
      <c r="VVS10" s="3"/>
      <c r="VVT10" s="3"/>
      <c r="VVU10" s="3"/>
      <c r="VVV10" s="3"/>
      <c r="VVW10" s="3"/>
      <c r="VVX10" s="3"/>
      <c r="VVY10" s="3"/>
      <c r="VVZ10" s="3"/>
      <c r="VWA10" s="3"/>
      <c r="VWB10" s="3"/>
      <c r="VWC10" s="3"/>
      <c r="VWD10" s="3"/>
      <c r="VWE10" s="3"/>
      <c r="VWF10" s="3"/>
      <c r="VWG10" s="3"/>
      <c r="VWH10" s="3"/>
      <c r="VWI10" s="3"/>
      <c r="VWJ10" s="3"/>
      <c r="VWK10" s="3"/>
      <c r="VWL10" s="3"/>
      <c r="VWM10" s="3"/>
      <c r="VWN10" s="3"/>
      <c r="VWO10" s="3"/>
      <c r="VWP10" s="3"/>
      <c r="VWQ10" s="3"/>
      <c r="VWR10" s="3"/>
      <c r="VWS10" s="3"/>
      <c r="VWT10" s="3"/>
      <c r="VWU10" s="3"/>
      <c r="VWV10" s="3"/>
      <c r="VWW10" s="3"/>
      <c r="VWX10" s="3"/>
      <c r="VWY10" s="3"/>
      <c r="VWZ10" s="3"/>
      <c r="VXA10" s="3"/>
      <c r="VXB10" s="3"/>
      <c r="VXC10" s="3"/>
      <c r="VXD10" s="3"/>
      <c r="VXE10" s="3"/>
      <c r="VXF10" s="3"/>
      <c r="VXG10" s="3"/>
      <c r="VXH10" s="3"/>
      <c r="VXI10" s="3"/>
      <c r="VXJ10" s="3"/>
      <c r="VXK10" s="3"/>
      <c r="VXL10" s="3"/>
      <c r="VXM10" s="3"/>
      <c r="VXN10" s="3"/>
      <c r="VXO10" s="3"/>
      <c r="VXP10" s="3"/>
      <c r="VXQ10" s="3"/>
      <c r="VXR10" s="3"/>
      <c r="VXS10" s="3"/>
      <c r="VXT10" s="3"/>
      <c r="VXU10" s="3"/>
      <c r="VXV10" s="3"/>
      <c r="VXW10" s="3"/>
      <c r="VXX10" s="3"/>
      <c r="VXY10" s="3"/>
      <c r="VXZ10" s="3"/>
      <c r="VYA10" s="3"/>
      <c r="VYB10" s="3"/>
      <c r="VYC10" s="3"/>
      <c r="VYD10" s="3"/>
      <c r="VYE10" s="3"/>
      <c r="VYF10" s="3"/>
      <c r="VYG10" s="3"/>
      <c r="VYH10" s="3"/>
      <c r="VYI10" s="3"/>
      <c r="VYJ10" s="3"/>
      <c r="VYK10" s="3"/>
      <c r="VYL10" s="3"/>
      <c r="VYM10" s="3"/>
      <c r="VYN10" s="3"/>
      <c r="VYO10" s="3"/>
      <c r="VYP10" s="3"/>
      <c r="VYQ10" s="3"/>
      <c r="VYR10" s="3"/>
      <c r="VYS10" s="3"/>
      <c r="VYT10" s="3"/>
      <c r="VYU10" s="3"/>
      <c r="VYV10" s="3"/>
      <c r="VYW10" s="3"/>
      <c r="VYX10" s="3"/>
      <c r="VYY10" s="3"/>
      <c r="VYZ10" s="3"/>
      <c r="VZA10" s="3"/>
      <c r="VZB10" s="3"/>
      <c r="VZC10" s="3"/>
      <c r="VZD10" s="3"/>
      <c r="VZE10" s="3"/>
      <c r="VZF10" s="3"/>
      <c r="VZG10" s="3"/>
      <c r="VZH10" s="3"/>
      <c r="VZI10" s="3"/>
      <c r="VZJ10" s="3"/>
      <c r="VZK10" s="3"/>
      <c r="VZL10" s="3"/>
      <c r="VZM10" s="3"/>
      <c r="VZN10" s="3"/>
      <c r="VZO10" s="3"/>
      <c r="VZP10" s="3"/>
      <c r="VZQ10" s="3"/>
      <c r="VZR10" s="3"/>
      <c r="VZS10" s="3"/>
      <c r="VZT10" s="3"/>
      <c r="VZU10" s="3"/>
      <c r="VZV10" s="3"/>
      <c r="VZW10" s="3"/>
      <c r="VZX10" s="3"/>
      <c r="VZY10" s="3"/>
      <c r="VZZ10" s="3"/>
      <c r="WAA10" s="3"/>
      <c r="WAB10" s="3"/>
      <c r="WAC10" s="3"/>
      <c r="WAD10" s="3"/>
      <c r="WAE10" s="3"/>
      <c r="WAF10" s="3"/>
      <c r="WAG10" s="3"/>
      <c r="WAH10" s="3"/>
      <c r="WAI10" s="3"/>
      <c r="WAJ10" s="3"/>
      <c r="WAK10" s="3"/>
      <c r="WAL10" s="3"/>
      <c r="WAM10" s="3"/>
      <c r="WAN10" s="3"/>
      <c r="WAO10" s="3"/>
      <c r="WAP10" s="3"/>
      <c r="WAQ10" s="3"/>
      <c r="WAR10" s="3"/>
      <c r="WAS10" s="3"/>
      <c r="WAT10" s="3"/>
      <c r="WAU10" s="3"/>
      <c r="WAV10" s="3"/>
      <c r="WAW10" s="3"/>
      <c r="WAX10" s="3"/>
      <c r="WAY10" s="3"/>
      <c r="WAZ10" s="3"/>
      <c r="WBA10" s="3"/>
      <c r="WBB10" s="3"/>
      <c r="WBC10" s="3"/>
      <c r="WBD10" s="3"/>
      <c r="WBE10" s="3"/>
      <c r="WBF10" s="3"/>
      <c r="WBG10" s="3"/>
      <c r="WBH10" s="3"/>
      <c r="WBI10" s="3"/>
      <c r="WBJ10" s="3"/>
      <c r="WBK10" s="3"/>
      <c r="WBL10" s="3"/>
      <c r="WBM10" s="3"/>
      <c r="WBN10" s="3"/>
      <c r="WBO10" s="3"/>
      <c r="WBP10" s="3"/>
      <c r="WBQ10" s="3"/>
      <c r="WBR10" s="3"/>
      <c r="WBS10" s="3"/>
      <c r="WBT10" s="3"/>
      <c r="WBU10" s="3"/>
      <c r="WBV10" s="3"/>
      <c r="WBW10" s="3"/>
      <c r="WBX10" s="3"/>
      <c r="WBY10" s="3"/>
      <c r="WBZ10" s="3"/>
      <c r="WCA10" s="3"/>
      <c r="WCB10" s="3"/>
      <c r="WCC10" s="3"/>
      <c r="WCD10" s="3"/>
      <c r="WCE10" s="3"/>
      <c r="WCF10" s="3"/>
      <c r="WCG10" s="3"/>
      <c r="WCH10" s="3"/>
      <c r="WCI10" s="3"/>
      <c r="WCJ10" s="3"/>
      <c r="WCK10" s="3"/>
      <c r="WCL10" s="3"/>
      <c r="WCM10" s="3"/>
      <c r="WCN10" s="3"/>
      <c r="WCO10" s="3"/>
      <c r="WCP10" s="3"/>
      <c r="WCQ10" s="3"/>
      <c r="WCR10" s="3"/>
      <c r="WCS10" s="3"/>
      <c r="WCT10" s="3"/>
      <c r="WCU10" s="3"/>
      <c r="WCV10" s="3"/>
      <c r="WCW10" s="3"/>
      <c r="WCX10" s="3"/>
      <c r="WCY10" s="3"/>
      <c r="WCZ10" s="3"/>
      <c r="WDA10" s="3"/>
      <c r="WDB10" s="3"/>
      <c r="WDC10" s="3"/>
      <c r="WDD10" s="3"/>
      <c r="WDE10" s="3"/>
      <c r="WDF10" s="3"/>
      <c r="WDG10" s="3"/>
      <c r="WDH10" s="3"/>
      <c r="WDI10" s="3"/>
      <c r="WDJ10" s="3"/>
      <c r="WDK10" s="3"/>
      <c r="WDL10" s="3"/>
      <c r="WDM10" s="3"/>
      <c r="WDN10" s="3"/>
      <c r="WDO10" s="3"/>
      <c r="WDP10" s="3"/>
      <c r="WDQ10" s="3"/>
      <c r="WDR10" s="3"/>
      <c r="WDS10" s="3"/>
      <c r="WDT10" s="3"/>
      <c r="WDU10" s="3"/>
      <c r="WDV10" s="3"/>
      <c r="WDW10" s="3"/>
      <c r="WDX10" s="3"/>
      <c r="WDY10" s="3"/>
      <c r="WDZ10" s="3"/>
      <c r="WEA10" s="3"/>
      <c r="WEB10" s="3"/>
      <c r="WEC10" s="3"/>
      <c r="WED10" s="3"/>
      <c r="WEE10" s="3"/>
      <c r="WEF10" s="3"/>
      <c r="WEG10" s="3"/>
      <c r="WEH10" s="3"/>
      <c r="WEI10" s="3"/>
      <c r="WEJ10" s="3"/>
      <c r="WEK10" s="3"/>
      <c r="WEL10" s="3"/>
      <c r="WEM10" s="3"/>
      <c r="WEN10" s="3"/>
      <c r="WEO10" s="3"/>
      <c r="WEP10" s="3"/>
      <c r="WEQ10" s="3"/>
      <c r="WER10" s="3"/>
      <c r="WES10" s="3"/>
      <c r="WET10" s="3"/>
      <c r="WEU10" s="3"/>
      <c r="WEV10" s="3"/>
      <c r="WEW10" s="3"/>
      <c r="WEX10" s="3"/>
      <c r="WEY10" s="3"/>
      <c r="WEZ10" s="3"/>
      <c r="WFA10" s="3"/>
      <c r="WFB10" s="3"/>
      <c r="WFC10" s="3"/>
      <c r="WFD10" s="3"/>
      <c r="WFE10" s="3"/>
      <c r="WFF10" s="3"/>
      <c r="WFG10" s="3"/>
      <c r="WFH10" s="3"/>
      <c r="WFI10" s="3"/>
      <c r="WFJ10" s="3"/>
      <c r="WFK10" s="3"/>
      <c r="WFL10" s="3"/>
      <c r="WFM10" s="3"/>
      <c r="WFN10" s="3"/>
      <c r="WFO10" s="3"/>
      <c r="WFP10" s="3"/>
      <c r="WFQ10" s="3"/>
      <c r="WFR10" s="3"/>
      <c r="WFS10" s="3"/>
      <c r="WFT10" s="3"/>
      <c r="WFU10" s="3"/>
      <c r="WFV10" s="3"/>
      <c r="WFW10" s="3"/>
      <c r="WFX10" s="3"/>
      <c r="WFY10" s="3"/>
      <c r="WFZ10" s="3"/>
      <c r="WGA10" s="3"/>
      <c r="WGB10" s="3"/>
      <c r="WGC10" s="3"/>
      <c r="WGD10" s="3"/>
      <c r="WGE10" s="3"/>
      <c r="WGF10" s="3"/>
      <c r="WGG10" s="3"/>
      <c r="WGH10" s="3"/>
      <c r="WGI10" s="3"/>
      <c r="WGJ10" s="3"/>
      <c r="WGK10" s="3"/>
      <c r="WGL10" s="3"/>
      <c r="WGM10" s="3"/>
      <c r="WGN10" s="3"/>
      <c r="WGO10" s="3"/>
      <c r="WGP10" s="3"/>
      <c r="WGQ10" s="3"/>
      <c r="WGR10" s="3"/>
      <c r="WGS10" s="3"/>
      <c r="WGT10" s="3"/>
      <c r="WGU10" s="3"/>
      <c r="WGV10" s="3"/>
      <c r="WGW10" s="3"/>
      <c r="WGX10" s="3"/>
      <c r="WGY10" s="3"/>
      <c r="WGZ10" s="3"/>
      <c r="WHA10" s="3"/>
      <c r="WHB10" s="3"/>
      <c r="WHC10" s="3"/>
      <c r="WHD10" s="3"/>
      <c r="WHE10" s="3"/>
      <c r="WHF10" s="3"/>
      <c r="WHG10" s="3"/>
      <c r="WHH10" s="3"/>
      <c r="WHI10" s="3"/>
      <c r="WHJ10" s="3"/>
      <c r="WHK10" s="3"/>
      <c r="WHL10" s="3"/>
      <c r="WHM10" s="3"/>
      <c r="WHN10" s="3"/>
      <c r="WHO10" s="3"/>
      <c r="WHP10" s="3"/>
      <c r="WHQ10" s="3"/>
      <c r="WHR10" s="3"/>
      <c r="WHS10" s="3"/>
      <c r="WHT10" s="3"/>
      <c r="WHU10" s="3"/>
      <c r="WHV10" s="3"/>
      <c r="WHW10" s="3"/>
      <c r="WHX10" s="3"/>
      <c r="WHY10" s="3"/>
      <c r="WHZ10" s="3"/>
      <c r="WIA10" s="3"/>
      <c r="WIB10" s="3"/>
      <c r="WIC10" s="3"/>
      <c r="WID10" s="3"/>
      <c r="WIE10" s="3"/>
      <c r="WIF10" s="3"/>
      <c r="WIG10" s="3"/>
      <c r="WIH10" s="3"/>
      <c r="WII10" s="3"/>
      <c r="WIJ10" s="3"/>
      <c r="WIK10" s="3"/>
      <c r="WIL10" s="3"/>
      <c r="WIM10" s="3"/>
      <c r="WIN10" s="3"/>
      <c r="WIO10" s="3"/>
      <c r="WIP10" s="3"/>
      <c r="WIQ10" s="3"/>
      <c r="WIR10" s="3"/>
      <c r="WIS10" s="3"/>
      <c r="WIT10" s="3"/>
      <c r="WIU10" s="3"/>
      <c r="WIV10" s="3"/>
      <c r="WIW10" s="3"/>
      <c r="WIX10" s="3"/>
      <c r="WIY10" s="3"/>
      <c r="WIZ10" s="3"/>
      <c r="WJA10" s="3"/>
      <c r="WJB10" s="3"/>
      <c r="WJC10" s="3"/>
      <c r="WJD10" s="3"/>
      <c r="WJE10" s="3"/>
      <c r="WJF10" s="3"/>
      <c r="WJG10" s="3"/>
      <c r="WJH10" s="3"/>
      <c r="WJI10" s="3"/>
      <c r="WJJ10" s="3"/>
      <c r="WJK10" s="3"/>
      <c r="WJL10" s="3"/>
      <c r="WJM10" s="3"/>
      <c r="WJN10" s="3"/>
      <c r="WJO10" s="3"/>
      <c r="WJP10" s="3"/>
      <c r="WJQ10" s="3"/>
      <c r="WJR10" s="3"/>
      <c r="WJS10" s="3"/>
      <c r="WJT10" s="3"/>
      <c r="WJU10" s="3"/>
      <c r="WJV10" s="3"/>
      <c r="WJW10" s="3"/>
      <c r="WJX10" s="3"/>
      <c r="WJY10" s="3"/>
      <c r="WJZ10" s="3"/>
      <c r="WKA10" s="3"/>
      <c r="WKB10" s="3"/>
      <c r="WKC10" s="3"/>
      <c r="WKD10" s="3"/>
      <c r="WKE10" s="3"/>
      <c r="WKF10" s="3"/>
      <c r="WKG10" s="3"/>
      <c r="WKH10" s="3"/>
      <c r="WKI10" s="3"/>
      <c r="WKJ10" s="3"/>
      <c r="WKK10" s="3"/>
      <c r="WKL10" s="3"/>
      <c r="WKM10" s="3"/>
      <c r="WKN10" s="3"/>
      <c r="WKO10" s="3"/>
      <c r="WKP10" s="3"/>
      <c r="WKQ10" s="3"/>
      <c r="WKR10" s="3"/>
      <c r="WKS10" s="3"/>
      <c r="WKT10" s="3"/>
      <c r="WKU10" s="3"/>
      <c r="WKV10" s="3"/>
      <c r="WKW10" s="3"/>
      <c r="WKX10" s="3"/>
      <c r="WKY10" s="3"/>
      <c r="WKZ10" s="3"/>
      <c r="WLA10" s="3"/>
      <c r="WLB10" s="3"/>
      <c r="WLC10" s="3"/>
      <c r="WLD10" s="3"/>
      <c r="WLE10" s="3"/>
      <c r="WLF10" s="3"/>
      <c r="WLG10" s="3"/>
      <c r="WLH10" s="3"/>
      <c r="WLI10" s="3"/>
      <c r="WLJ10" s="3"/>
      <c r="WLK10" s="3"/>
      <c r="WLL10" s="3"/>
      <c r="WLM10" s="3"/>
      <c r="WLN10" s="3"/>
      <c r="WLO10" s="3"/>
      <c r="WLP10" s="3"/>
      <c r="WLQ10" s="3"/>
      <c r="WLR10" s="3"/>
      <c r="WLS10" s="3"/>
      <c r="WLT10" s="3"/>
      <c r="WLU10" s="3"/>
      <c r="WLV10" s="3"/>
      <c r="WLW10" s="3"/>
      <c r="WLX10" s="3"/>
      <c r="WLY10" s="3"/>
      <c r="WLZ10" s="3"/>
      <c r="WMA10" s="3"/>
      <c r="WMB10" s="3"/>
      <c r="WMC10" s="3"/>
      <c r="WMD10" s="3"/>
      <c r="WME10" s="3"/>
      <c r="WMF10" s="3"/>
      <c r="WMG10" s="3"/>
      <c r="WMH10" s="3"/>
      <c r="WMI10" s="3"/>
      <c r="WMJ10" s="3"/>
      <c r="WMK10" s="3"/>
      <c r="WML10" s="3"/>
      <c r="WMM10" s="3"/>
      <c r="WMN10" s="3"/>
      <c r="WMO10" s="3"/>
      <c r="WMP10" s="3"/>
      <c r="WMQ10" s="3"/>
      <c r="WMR10" s="3"/>
      <c r="WMS10" s="3"/>
      <c r="WMT10" s="3"/>
      <c r="WMU10" s="3"/>
      <c r="WMV10" s="3"/>
      <c r="WMW10" s="3"/>
      <c r="WMX10" s="3"/>
      <c r="WMY10" s="3"/>
      <c r="WMZ10" s="3"/>
      <c r="WNA10" s="3"/>
      <c r="WNB10" s="3"/>
      <c r="WNC10" s="3"/>
      <c r="WND10" s="3"/>
      <c r="WNE10" s="3"/>
      <c r="WNF10" s="3"/>
      <c r="WNG10" s="3"/>
      <c r="WNH10" s="3"/>
      <c r="WNI10" s="3"/>
      <c r="WNJ10" s="3"/>
      <c r="WNK10" s="3"/>
      <c r="WNL10" s="3"/>
      <c r="WNM10" s="3"/>
      <c r="WNN10" s="3"/>
      <c r="WNO10" s="3"/>
      <c r="WNP10" s="3"/>
      <c r="WNQ10" s="3"/>
      <c r="WNR10" s="3"/>
      <c r="WNS10" s="3"/>
      <c r="WNT10" s="3"/>
      <c r="WNU10" s="3"/>
      <c r="WNV10" s="3"/>
      <c r="WNW10" s="3"/>
      <c r="WNX10" s="3"/>
      <c r="WNY10" s="3"/>
      <c r="WNZ10" s="3"/>
      <c r="WOA10" s="3"/>
      <c r="WOB10" s="3"/>
      <c r="WOC10" s="3"/>
      <c r="WOD10" s="3"/>
      <c r="WOE10" s="3"/>
      <c r="WOF10" s="3"/>
      <c r="WOG10" s="3"/>
      <c r="WOH10" s="3"/>
      <c r="WOI10" s="3"/>
      <c r="WOJ10" s="3"/>
      <c r="WOK10" s="3"/>
      <c r="WOL10" s="3"/>
      <c r="WOM10" s="3"/>
      <c r="WON10" s="3"/>
      <c r="WOO10" s="3"/>
      <c r="WOP10" s="3"/>
      <c r="WOQ10" s="3"/>
      <c r="WOR10" s="3"/>
      <c r="WOS10" s="3"/>
      <c r="WOT10" s="3"/>
      <c r="WOU10" s="3"/>
      <c r="WOV10" s="3"/>
      <c r="WOW10" s="3"/>
      <c r="WOX10" s="3"/>
      <c r="WOY10" s="3"/>
      <c r="WOZ10" s="3"/>
      <c r="WPA10" s="3"/>
      <c r="WPB10" s="3"/>
      <c r="WPC10" s="3"/>
      <c r="WPD10" s="3"/>
      <c r="WPE10" s="3"/>
      <c r="WPF10" s="3"/>
      <c r="WPG10" s="3"/>
      <c r="WPH10" s="3"/>
      <c r="WPI10" s="3"/>
      <c r="WPJ10" s="3"/>
      <c r="WPK10" s="3"/>
      <c r="WPL10" s="3"/>
      <c r="WPM10" s="3"/>
      <c r="WPN10" s="3"/>
      <c r="WPO10" s="3"/>
      <c r="WPP10" s="3"/>
      <c r="WPQ10" s="3"/>
      <c r="WPR10" s="3"/>
      <c r="WPS10" s="3"/>
      <c r="WPT10" s="3"/>
      <c r="WPU10" s="3"/>
      <c r="WPV10" s="3"/>
      <c r="WPW10" s="3"/>
      <c r="WPX10" s="3"/>
      <c r="WPY10" s="3"/>
      <c r="WPZ10" s="3"/>
      <c r="WQA10" s="3"/>
      <c r="WQB10" s="3"/>
      <c r="WQC10" s="3"/>
      <c r="WQD10" s="3"/>
      <c r="WQE10" s="3"/>
      <c r="WQF10" s="3"/>
      <c r="WQG10" s="3"/>
      <c r="WQH10" s="3"/>
      <c r="WQI10" s="3"/>
      <c r="WQJ10" s="3"/>
      <c r="WQK10" s="3"/>
      <c r="WQL10" s="3"/>
      <c r="WQM10" s="3"/>
      <c r="WQN10" s="3"/>
      <c r="WQO10" s="3"/>
      <c r="WQP10" s="3"/>
      <c r="WQQ10" s="3"/>
      <c r="WQR10" s="3"/>
      <c r="WQS10" s="3"/>
      <c r="WQT10" s="3"/>
      <c r="WQU10" s="3"/>
      <c r="WQV10" s="3"/>
      <c r="WQW10" s="3"/>
      <c r="WQX10" s="3"/>
      <c r="WQY10" s="3"/>
      <c r="WQZ10" s="3"/>
      <c r="WRA10" s="3"/>
      <c r="WRB10" s="3"/>
      <c r="WRC10" s="3"/>
      <c r="WRD10" s="3"/>
      <c r="WRE10" s="3"/>
      <c r="WRF10" s="3"/>
      <c r="WRG10" s="3"/>
      <c r="WRH10" s="3"/>
      <c r="WRI10" s="3"/>
      <c r="WRJ10" s="3"/>
      <c r="WRK10" s="3"/>
      <c r="WRL10" s="3"/>
      <c r="WRM10" s="3"/>
      <c r="WRN10" s="3"/>
      <c r="WRO10" s="3"/>
      <c r="WRP10" s="3"/>
      <c r="WRQ10" s="3"/>
      <c r="WRR10" s="3"/>
      <c r="WRS10" s="3"/>
      <c r="WRT10" s="3"/>
      <c r="WRU10" s="3"/>
      <c r="WRV10" s="3"/>
      <c r="WRW10" s="3"/>
      <c r="WRX10" s="3"/>
      <c r="WRY10" s="3"/>
      <c r="WRZ10" s="3"/>
      <c r="WSA10" s="3"/>
      <c r="WSB10" s="3"/>
      <c r="WSC10" s="3"/>
      <c r="WSD10" s="3"/>
      <c r="WSE10" s="3"/>
      <c r="WSF10" s="3"/>
      <c r="WSG10" s="3"/>
      <c r="WSH10" s="3"/>
      <c r="WSI10" s="3"/>
      <c r="WSJ10" s="3"/>
      <c r="WSK10" s="3"/>
      <c r="WSL10" s="3"/>
      <c r="WSM10" s="3"/>
      <c r="WSN10" s="3"/>
      <c r="WSO10" s="3"/>
      <c r="WSP10" s="3"/>
      <c r="WSQ10" s="3"/>
      <c r="WSR10" s="3"/>
      <c r="WSS10" s="3"/>
      <c r="WST10" s="3"/>
      <c r="WSU10" s="3"/>
      <c r="WSV10" s="3"/>
      <c r="WSW10" s="3"/>
      <c r="WSX10" s="3"/>
      <c r="WSY10" s="3"/>
      <c r="WSZ10" s="3"/>
      <c r="WTA10" s="3"/>
      <c r="WTB10" s="3"/>
      <c r="WTC10" s="3"/>
      <c r="WTD10" s="3"/>
      <c r="WTE10" s="3"/>
      <c r="WTF10" s="3"/>
      <c r="WTG10" s="3"/>
      <c r="WTH10" s="3"/>
      <c r="WTI10" s="3"/>
      <c r="WTJ10" s="3"/>
      <c r="WTK10" s="3"/>
      <c r="WTL10" s="3"/>
      <c r="WTM10" s="3"/>
      <c r="WTN10" s="3"/>
      <c r="WTO10" s="3"/>
      <c r="WTP10" s="3"/>
      <c r="WTQ10" s="3"/>
      <c r="WTR10" s="3"/>
      <c r="WTS10" s="3"/>
      <c r="WTT10" s="3"/>
      <c r="WTU10" s="3"/>
      <c r="WTV10" s="3"/>
      <c r="WTW10" s="3"/>
      <c r="WTX10" s="3"/>
      <c r="WTY10" s="3"/>
      <c r="WTZ10" s="3"/>
      <c r="WUA10" s="3"/>
      <c r="WUB10" s="3"/>
      <c r="WUC10" s="3"/>
      <c r="WUD10" s="3"/>
      <c r="WUE10" s="3"/>
      <c r="WUF10" s="3"/>
      <c r="WUG10" s="3"/>
      <c r="WUH10" s="3"/>
      <c r="WUI10" s="3"/>
      <c r="WUJ10" s="3"/>
      <c r="WUK10" s="3"/>
      <c r="WUL10" s="3"/>
      <c r="WUM10" s="3"/>
      <c r="WUN10" s="3"/>
      <c r="WUO10" s="3"/>
      <c r="WUP10" s="3"/>
      <c r="WUQ10" s="3"/>
      <c r="WUR10" s="3"/>
      <c r="WUS10" s="3"/>
      <c r="WUT10" s="3"/>
      <c r="WUU10" s="3"/>
      <c r="WUV10" s="3"/>
      <c r="WUW10" s="3"/>
      <c r="WUX10" s="3"/>
      <c r="WUY10" s="3"/>
      <c r="WUZ10" s="3"/>
      <c r="WVA10" s="3"/>
      <c r="WVB10" s="3"/>
      <c r="WVC10" s="3"/>
      <c r="WVD10" s="3"/>
      <c r="WVE10" s="3"/>
      <c r="WVF10" s="3"/>
      <c r="WVG10" s="3"/>
      <c r="WVH10" s="3"/>
      <c r="WVI10" s="3"/>
      <c r="WVJ10" s="3"/>
      <c r="WVK10" s="3"/>
      <c r="WVL10" s="3"/>
      <c r="WVM10" s="3"/>
      <c r="WVN10" s="3"/>
      <c r="WVO10" s="3"/>
      <c r="WVP10" s="3"/>
      <c r="WVQ10" s="3"/>
      <c r="WVR10" s="3"/>
      <c r="WVS10" s="3"/>
      <c r="WVT10" s="3"/>
      <c r="WVU10" s="3"/>
      <c r="WVV10" s="3"/>
      <c r="WVW10" s="3"/>
      <c r="WVX10" s="3"/>
      <c r="WVY10" s="3"/>
      <c r="WVZ10" s="3"/>
      <c r="WWA10" s="3"/>
      <c r="WWB10" s="3"/>
      <c r="WWC10" s="3"/>
      <c r="WWD10" s="3"/>
      <c r="WWE10" s="3"/>
      <c r="WWF10" s="3"/>
      <c r="WWG10" s="3"/>
      <c r="WWH10" s="3"/>
      <c r="WWI10" s="3"/>
      <c r="WWJ10" s="3"/>
      <c r="WWK10" s="3"/>
      <c r="WWL10" s="3"/>
      <c r="WWM10" s="3"/>
      <c r="WWN10" s="3"/>
      <c r="WWO10" s="3"/>
      <c r="WWP10" s="3"/>
      <c r="WWQ10" s="3"/>
      <c r="WWR10" s="3"/>
      <c r="WWS10" s="3"/>
      <c r="WWT10" s="3"/>
      <c r="WWU10" s="3"/>
      <c r="WWV10" s="3"/>
      <c r="WWW10" s="3"/>
      <c r="WWX10" s="3"/>
      <c r="WWY10" s="3"/>
      <c r="WWZ10" s="3"/>
      <c r="WXA10" s="3"/>
      <c r="WXB10" s="3"/>
      <c r="WXC10" s="3"/>
      <c r="WXD10" s="3"/>
      <c r="WXE10" s="3"/>
      <c r="WXF10" s="3"/>
      <c r="WXG10" s="3"/>
      <c r="WXH10" s="3"/>
      <c r="WXI10" s="3"/>
      <c r="WXJ10" s="3"/>
      <c r="WXK10" s="3"/>
      <c r="WXL10" s="3"/>
      <c r="WXM10" s="3"/>
      <c r="WXN10" s="3"/>
      <c r="WXO10" s="3"/>
      <c r="WXP10" s="3"/>
      <c r="WXQ10" s="3"/>
      <c r="WXR10" s="3"/>
      <c r="WXS10" s="3"/>
      <c r="WXT10" s="3"/>
      <c r="WXU10" s="3"/>
      <c r="WXV10" s="3"/>
      <c r="WXW10" s="3"/>
      <c r="WXX10" s="3"/>
      <c r="WXY10" s="3"/>
      <c r="WXZ10" s="3"/>
      <c r="WYA10" s="3"/>
      <c r="WYB10" s="3"/>
      <c r="WYC10" s="3"/>
      <c r="WYD10" s="3"/>
      <c r="WYE10" s="3"/>
      <c r="WYF10" s="3"/>
      <c r="WYG10" s="3"/>
      <c r="WYH10" s="3"/>
      <c r="WYI10" s="3"/>
      <c r="WYJ10" s="3"/>
      <c r="WYK10" s="3"/>
      <c r="WYL10" s="3"/>
      <c r="WYM10" s="3"/>
      <c r="WYN10" s="3"/>
      <c r="WYO10" s="3"/>
      <c r="WYP10" s="3"/>
      <c r="WYQ10" s="3"/>
      <c r="WYR10" s="3"/>
      <c r="WYS10" s="3"/>
      <c r="WYT10" s="3"/>
      <c r="WYU10" s="3"/>
      <c r="WYV10" s="3"/>
      <c r="WYW10" s="3"/>
      <c r="WYX10" s="3"/>
      <c r="WYY10" s="3"/>
      <c r="WYZ10" s="3"/>
      <c r="WZA10" s="3"/>
      <c r="WZB10" s="3"/>
      <c r="WZC10" s="3"/>
      <c r="WZD10" s="3"/>
      <c r="WZE10" s="3"/>
      <c r="WZF10" s="3"/>
      <c r="WZG10" s="3"/>
      <c r="WZH10" s="3"/>
      <c r="WZI10" s="3"/>
      <c r="WZJ10" s="3"/>
      <c r="WZK10" s="3"/>
      <c r="WZL10" s="3"/>
      <c r="WZM10" s="3"/>
      <c r="WZN10" s="3"/>
      <c r="WZO10" s="3"/>
      <c r="WZP10" s="3"/>
      <c r="WZQ10" s="3"/>
      <c r="WZR10" s="3"/>
      <c r="WZS10" s="3"/>
      <c r="WZT10" s="3"/>
      <c r="WZU10" s="3"/>
      <c r="WZV10" s="3"/>
      <c r="WZW10" s="3"/>
      <c r="WZX10" s="3"/>
      <c r="WZY10" s="3"/>
      <c r="WZZ10" s="3"/>
      <c r="XAA10" s="3"/>
      <c r="XAB10" s="3"/>
      <c r="XAC10" s="3"/>
      <c r="XAD10" s="3"/>
      <c r="XAE10" s="3"/>
      <c r="XAF10" s="3"/>
      <c r="XAG10" s="3"/>
      <c r="XAH10" s="3"/>
      <c r="XAI10" s="3"/>
      <c r="XAJ10" s="3"/>
      <c r="XAK10" s="3"/>
      <c r="XAL10" s="3"/>
      <c r="XAM10" s="3"/>
      <c r="XAN10" s="3"/>
      <c r="XAO10" s="3"/>
      <c r="XAP10" s="3"/>
      <c r="XAQ10" s="3"/>
      <c r="XAR10" s="3"/>
      <c r="XAS10" s="3"/>
      <c r="XAT10" s="3"/>
      <c r="XAU10" s="3"/>
      <c r="XAV10" s="3"/>
      <c r="XAW10" s="3"/>
      <c r="XAX10" s="3"/>
      <c r="XAY10" s="3"/>
      <c r="XAZ10" s="3"/>
      <c r="XBA10" s="3"/>
      <c r="XBB10" s="3"/>
      <c r="XBC10" s="3"/>
      <c r="XBD10" s="3"/>
      <c r="XBE10" s="3"/>
      <c r="XBF10" s="3"/>
      <c r="XBG10" s="3"/>
      <c r="XBH10" s="3"/>
      <c r="XBI10" s="3"/>
      <c r="XBJ10" s="3"/>
      <c r="XBK10" s="3"/>
      <c r="XBL10" s="3"/>
      <c r="XBM10" s="3"/>
      <c r="XBN10" s="3"/>
      <c r="XBO10" s="3"/>
      <c r="XBP10" s="3"/>
      <c r="XBQ10" s="3"/>
      <c r="XBR10" s="3"/>
      <c r="XBS10" s="3"/>
      <c r="XBT10" s="3"/>
      <c r="XBU10" s="3"/>
      <c r="XBV10" s="3"/>
      <c r="XBW10" s="3"/>
      <c r="XBX10" s="3"/>
      <c r="XBY10" s="3"/>
      <c r="XBZ10" s="3"/>
      <c r="XCA10" s="3"/>
      <c r="XCB10" s="3"/>
      <c r="XCC10" s="3"/>
      <c r="XCD10" s="3"/>
      <c r="XCE10" s="3"/>
      <c r="XCF10" s="3"/>
      <c r="XCG10" s="3"/>
      <c r="XCH10" s="3"/>
      <c r="XCI10" s="3"/>
      <c r="XCJ10" s="3"/>
      <c r="XCK10" s="3"/>
      <c r="XCL10" s="3"/>
      <c r="XCM10" s="3"/>
      <c r="XCN10" s="3"/>
      <c r="XCO10" s="3"/>
      <c r="XCP10" s="3"/>
      <c r="XCQ10" s="3"/>
      <c r="XCR10" s="3"/>
      <c r="XCS10" s="3"/>
      <c r="XCT10" s="3"/>
      <c r="XCU10" s="3"/>
      <c r="XCV10" s="3"/>
      <c r="XCW10" s="3"/>
      <c r="XCX10" s="3"/>
      <c r="XCY10" s="3"/>
      <c r="XCZ10" s="3"/>
      <c r="XDA10" s="3"/>
      <c r="XDB10" s="3"/>
      <c r="XDC10" s="3"/>
      <c r="XDD10" s="3"/>
      <c r="XDE10" s="3"/>
      <c r="XDF10" s="3"/>
      <c r="XDG10" s="3"/>
      <c r="XDH10" s="3"/>
      <c r="XDI10" s="3"/>
      <c r="XDJ10" s="3"/>
      <c r="XDK10" s="3"/>
      <c r="XDL10" s="3"/>
      <c r="XDM10" s="3"/>
      <c r="XDN10" s="3"/>
      <c r="XDO10" s="3"/>
      <c r="XDP10" s="3"/>
      <c r="XDQ10" s="3"/>
      <c r="XDR10" s="3"/>
      <c r="XDS10" s="3"/>
      <c r="XDT10" s="3"/>
      <c r="XDU10" s="3"/>
      <c r="XDV10" s="3"/>
      <c r="XDW10" s="3"/>
      <c r="XDX10" s="3"/>
      <c r="XDY10" s="3"/>
      <c r="XDZ10" s="3"/>
      <c r="XEA10" s="3"/>
      <c r="XEB10" s="3"/>
      <c r="XEC10" s="3"/>
      <c r="XED10" s="3"/>
      <c r="XEE10" s="3"/>
      <c r="XEF10" s="3"/>
      <c r="XEG10" s="3"/>
      <c r="XEH10" s="3"/>
      <c r="XEI10" s="3"/>
      <c r="XEJ10" s="3"/>
      <c r="XEK10" s="3"/>
      <c r="XEL10" s="3"/>
      <c r="XEM10" s="3"/>
      <c r="XEN10" s="3"/>
      <c r="XEO10" s="3"/>
      <c r="XEP10" s="3"/>
      <c r="XEQ10" s="3"/>
      <c r="XER10" s="3"/>
      <c r="XES10" s="3"/>
      <c r="XET10" s="3"/>
      <c r="XEU10" s="3"/>
      <c r="XEV10" s="3"/>
      <c r="XEW10" s="3"/>
      <c r="XEX10" s="3"/>
      <c r="XEY10" s="3"/>
      <c r="XEZ10" s="3"/>
      <c r="XFA10" s="3"/>
      <c r="XFB10" s="3"/>
      <c r="XFC10" s="3"/>
      <c r="XFD10" s="3"/>
    </row>
    <row r="11" spans="1:16384" s="427" customFormat="1" hidden="1" outlineLevel="1">
      <c r="A11" s="254">
        <v>5</v>
      </c>
      <c r="B11" s="436" t="s">
        <v>680</v>
      </c>
      <c r="C11" s="437" t="s">
        <v>560</v>
      </c>
      <c r="D11" s="438">
        <f>5</f>
        <v>5</v>
      </c>
      <c r="E11" s="439">
        <f t="shared" si="0"/>
        <v>300000</v>
      </c>
      <c r="F11" s="439">
        <f t="shared" si="1"/>
        <v>1500000</v>
      </c>
      <c r="G11" s="440">
        <f t="shared" si="2"/>
        <v>1500000</v>
      </c>
      <c r="H11" s="1182" t="s">
        <v>681</v>
      </c>
      <c r="I11" s="54"/>
      <c r="J11" s="3"/>
      <c r="K11" s="5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3"/>
      <c r="BS11" s="3"/>
      <c r="BT11" s="3"/>
      <c r="BU11" s="3"/>
      <c r="BV11" s="3"/>
      <c r="BW11" s="3"/>
      <c r="BX11" s="3"/>
      <c r="BY11" s="3"/>
      <c r="BZ11" s="3"/>
      <c r="CA11" s="3"/>
      <c r="CB11" s="3"/>
      <c r="CC11" s="3"/>
      <c r="CD11" s="3"/>
      <c r="CE11" s="3"/>
      <c r="CF11" s="3"/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/>
      <c r="CT11" s="3"/>
      <c r="CU11" s="3"/>
      <c r="CV11" s="3"/>
      <c r="CW11" s="3"/>
      <c r="CX11" s="3"/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3"/>
      <c r="DJ11" s="3"/>
      <c r="DK11" s="3"/>
      <c r="DL11" s="3"/>
      <c r="DM11" s="3"/>
      <c r="DN11" s="3"/>
      <c r="DO11" s="3"/>
      <c r="DP11" s="3"/>
      <c r="DQ11" s="3"/>
      <c r="DR11" s="3"/>
      <c r="DS11" s="3"/>
      <c r="DT11" s="3"/>
      <c r="DU11" s="3"/>
      <c r="DV11" s="3"/>
      <c r="DW11" s="3"/>
      <c r="DX11" s="3"/>
      <c r="DY11" s="3"/>
      <c r="DZ11" s="3"/>
      <c r="EA11" s="3"/>
      <c r="EB11" s="3"/>
      <c r="EC11" s="3"/>
      <c r="ED11" s="3"/>
      <c r="EE11" s="3"/>
      <c r="EF11" s="3"/>
      <c r="EG11" s="3"/>
      <c r="EH11" s="3"/>
      <c r="EI11" s="3"/>
      <c r="EJ11" s="3"/>
      <c r="EK11" s="3"/>
      <c r="EL11" s="3"/>
      <c r="EM11" s="3"/>
      <c r="EN11" s="3"/>
      <c r="EO11" s="3"/>
      <c r="EP11" s="3"/>
      <c r="EQ11" s="3"/>
      <c r="ER11" s="3"/>
      <c r="ES11" s="3"/>
      <c r="ET11" s="3"/>
      <c r="EU11" s="3"/>
      <c r="EV11" s="3"/>
      <c r="EW11" s="3"/>
      <c r="EX11" s="3"/>
      <c r="EY11" s="3"/>
      <c r="EZ11" s="3"/>
      <c r="FA11" s="3"/>
      <c r="FB11" s="3"/>
      <c r="FC11" s="3"/>
      <c r="FD11" s="3"/>
      <c r="FE11" s="3"/>
      <c r="FF11" s="3"/>
      <c r="FG11" s="3"/>
      <c r="FH11" s="3"/>
      <c r="FI11" s="3"/>
      <c r="FJ11" s="3"/>
      <c r="FK11" s="3"/>
      <c r="FL11" s="3"/>
      <c r="FM11" s="3"/>
      <c r="FN11" s="3"/>
      <c r="FO11" s="3"/>
      <c r="FP11" s="3"/>
      <c r="FQ11" s="3"/>
      <c r="FR11" s="3"/>
      <c r="FS11" s="3"/>
      <c r="FT11" s="3"/>
      <c r="FU11" s="3"/>
      <c r="FV11" s="3"/>
      <c r="FW11" s="3"/>
      <c r="FX11" s="3"/>
      <c r="FY11" s="3"/>
      <c r="FZ11" s="3"/>
      <c r="GA11" s="3"/>
      <c r="GB11" s="3"/>
      <c r="GC11" s="3"/>
      <c r="GD11" s="3"/>
      <c r="GE11" s="3"/>
      <c r="GF11" s="3"/>
      <c r="GG11" s="3"/>
      <c r="GH11" s="3"/>
      <c r="GI11" s="3"/>
      <c r="GJ11" s="3"/>
      <c r="GK11" s="3"/>
      <c r="GL11" s="3"/>
      <c r="GM11" s="3"/>
      <c r="GN11" s="3"/>
      <c r="GO11" s="3"/>
      <c r="GP11" s="3"/>
      <c r="GQ11" s="3"/>
      <c r="GR11" s="3"/>
      <c r="GS11" s="3"/>
      <c r="GT11" s="3"/>
      <c r="GU11" s="3"/>
      <c r="GV11" s="3"/>
      <c r="GW11" s="3"/>
      <c r="GX11" s="3"/>
      <c r="GY11" s="3"/>
      <c r="GZ11" s="3"/>
      <c r="HA11" s="3"/>
      <c r="HB11" s="3"/>
      <c r="HC11" s="3"/>
      <c r="HD11" s="3"/>
      <c r="HE11" s="3"/>
      <c r="HF11" s="3"/>
      <c r="HG11" s="3"/>
      <c r="HH11" s="3"/>
      <c r="HI11" s="3"/>
      <c r="HJ11" s="3"/>
      <c r="HK11" s="3"/>
      <c r="HL11" s="3"/>
      <c r="HM11" s="3"/>
      <c r="HN11" s="3"/>
      <c r="HO11" s="3"/>
      <c r="HP11" s="3"/>
      <c r="HQ11" s="3"/>
      <c r="HR11" s="3"/>
      <c r="HS11" s="3"/>
      <c r="HT11" s="3"/>
      <c r="HU11" s="3"/>
      <c r="HV11" s="3"/>
      <c r="HW11" s="3"/>
      <c r="HX11" s="3"/>
      <c r="HY11" s="3"/>
      <c r="HZ11" s="3"/>
      <c r="IA11" s="3"/>
      <c r="IB11" s="3"/>
      <c r="IC11" s="3"/>
      <c r="ID11" s="3"/>
      <c r="IE11" s="3"/>
      <c r="IF11" s="3"/>
      <c r="IG11" s="3"/>
      <c r="IH11" s="3"/>
      <c r="II11" s="3"/>
      <c r="IJ11" s="3"/>
      <c r="IK11" s="3"/>
      <c r="IL11" s="3"/>
      <c r="IM11" s="3"/>
      <c r="IN11" s="3"/>
      <c r="IO11" s="3"/>
      <c r="IP11" s="3"/>
      <c r="IQ11" s="3"/>
      <c r="IR11" s="3"/>
      <c r="IS11" s="3"/>
      <c r="IT11" s="3"/>
      <c r="IU11" s="3"/>
      <c r="IV11" s="3"/>
      <c r="IW11" s="3"/>
      <c r="IX11" s="3"/>
      <c r="IY11" s="3"/>
      <c r="IZ11" s="3"/>
      <c r="JA11" s="3"/>
      <c r="JB11" s="3"/>
      <c r="JC11" s="3"/>
      <c r="JD11" s="3"/>
      <c r="JE11" s="3"/>
      <c r="JF11" s="3"/>
      <c r="JG11" s="3"/>
      <c r="JH11" s="3"/>
      <c r="JI11" s="3"/>
      <c r="JJ11" s="3"/>
      <c r="JK11" s="3"/>
      <c r="JL11" s="3"/>
      <c r="JM11" s="3"/>
      <c r="JN11" s="3"/>
      <c r="JO11" s="3"/>
      <c r="JP11" s="3"/>
      <c r="JQ11" s="3"/>
      <c r="JR11" s="3"/>
      <c r="JS11" s="3"/>
      <c r="JT11" s="3"/>
      <c r="JU11" s="3"/>
      <c r="JV11" s="3"/>
      <c r="JW11" s="3"/>
      <c r="JX11" s="3"/>
      <c r="JY11" s="3"/>
      <c r="JZ11" s="3"/>
      <c r="KA11" s="3"/>
      <c r="KB11" s="3"/>
      <c r="KC11" s="3"/>
      <c r="KD11" s="3"/>
      <c r="KE11" s="3"/>
      <c r="KF11" s="3"/>
      <c r="KG11" s="3"/>
      <c r="KH11" s="3"/>
      <c r="KI11" s="3"/>
      <c r="KJ11" s="3"/>
      <c r="KK11" s="3"/>
      <c r="KL11" s="3"/>
      <c r="KM11" s="3"/>
      <c r="KN11" s="3"/>
      <c r="KO11" s="3"/>
      <c r="KP11" s="3"/>
      <c r="KQ11" s="3"/>
      <c r="KR11" s="3"/>
      <c r="KS11" s="3"/>
      <c r="KT11" s="3"/>
      <c r="KU11" s="3"/>
      <c r="KV11" s="3"/>
      <c r="KW11" s="3"/>
      <c r="KX11" s="3"/>
      <c r="KY11" s="3"/>
      <c r="KZ11" s="3"/>
      <c r="LA11" s="3"/>
      <c r="LB11" s="3"/>
      <c r="LC11" s="3"/>
      <c r="LD11" s="3"/>
      <c r="LE11" s="3"/>
      <c r="LF11" s="3"/>
      <c r="LG11" s="3"/>
      <c r="LH11" s="3"/>
      <c r="LI11" s="3"/>
      <c r="LJ11" s="3"/>
      <c r="LK11" s="3"/>
      <c r="LL11" s="3"/>
      <c r="LM11" s="3"/>
      <c r="LN11" s="3"/>
      <c r="LO11" s="3"/>
      <c r="LP11" s="3"/>
      <c r="LQ11" s="3"/>
      <c r="LR11" s="3"/>
      <c r="LS11" s="3"/>
      <c r="LT11" s="3"/>
      <c r="LU11" s="3"/>
      <c r="LV11" s="3"/>
      <c r="LW11" s="3"/>
      <c r="LX11" s="3"/>
      <c r="LY11" s="3"/>
      <c r="LZ11" s="3"/>
      <c r="MA11" s="3"/>
      <c r="MB11" s="3"/>
      <c r="MC11" s="3"/>
      <c r="MD11" s="3"/>
      <c r="ME11" s="3"/>
      <c r="MF11" s="3"/>
      <c r="MG11" s="3"/>
      <c r="MH11" s="3"/>
      <c r="MI11" s="3"/>
      <c r="MJ11" s="3"/>
      <c r="MK11" s="3"/>
      <c r="ML11" s="3"/>
      <c r="MM11" s="3"/>
      <c r="MN11" s="3"/>
      <c r="MO11" s="3"/>
      <c r="MP11" s="3"/>
      <c r="MQ11" s="3"/>
      <c r="MR11" s="3"/>
      <c r="MS11" s="3"/>
      <c r="MT11" s="3"/>
      <c r="MU11" s="3"/>
      <c r="MV11" s="3"/>
      <c r="MW11" s="3"/>
      <c r="MX11" s="3"/>
      <c r="MY11" s="3"/>
      <c r="MZ11" s="3"/>
      <c r="NA11" s="3"/>
      <c r="NB11" s="3"/>
      <c r="NC11" s="3"/>
      <c r="ND11" s="3"/>
      <c r="NE11" s="3"/>
      <c r="NF11" s="3"/>
      <c r="NG11" s="3"/>
      <c r="NH11" s="3"/>
      <c r="NI11" s="3"/>
      <c r="NJ11" s="3"/>
      <c r="NK11" s="3"/>
      <c r="NL11" s="3"/>
      <c r="NM11" s="3"/>
      <c r="NN11" s="3"/>
      <c r="NO11" s="3"/>
      <c r="NP11" s="3"/>
      <c r="NQ11" s="3"/>
      <c r="NR11" s="3"/>
      <c r="NS11" s="3"/>
      <c r="NT11" s="3"/>
      <c r="NU11" s="3"/>
      <c r="NV11" s="3"/>
      <c r="NW11" s="3"/>
      <c r="NX11" s="3"/>
      <c r="NY11" s="3"/>
      <c r="NZ11" s="3"/>
      <c r="OA11" s="3"/>
      <c r="OB11" s="3"/>
      <c r="OC11" s="3"/>
      <c r="OD11" s="3"/>
      <c r="OE11" s="3"/>
      <c r="OF11" s="3"/>
      <c r="OG11" s="3"/>
      <c r="OH11" s="3"/>
      <c r="OI11" s="3"/>
      <c r="OJ11" s="3"/>
      <c r="OK11" s="3"/>
      <c r="OL11" s="3"/>
      <c r="OM11" s="3"/>
      <c r="ON11" s="3"/>
      <c r="OO11" s="3"/>
      <c r="OP11" s="3"/>
      <c r="OQ11" s="3"/>
      <c r="OR11" s="3"/>
      <c r="OS11" s="3"/>
      <c r="OT11" s="3"/>
      <c r="OU11" s="3"/>
      <c r="OV11" s="3"/>
      <c r="OW11" s="3"/>
      <c r="OX11" s="3"/>
      <c r="OY11" s="3"/>
      <c r="OZ11" s="3"/>
      <c r="PA11" s="3"/>
      <c r="PB11" s="3"/>
      <c r="PC11" s="3"/>
      <c r="PD11" s="3"/>
      <c r="PE11" s="3"/>
      <c r="PF11" s="3"/>
      <c r="PG11" s="3"/>
      <c r="PH11" s="3"/>
      <c r="PI11" s="3"/>
      <c r="PJ11" s="3"/>
      <c r="PK11" s="3"/>
      <c r="PL11" s="3"/>
      <c r="PM11" s="3"/>
      <c r="PN11" s="3"/>
      <c r="PO11" s="3"/>
      <c r="PP11" s="3"/>
      <c r="PQ11" s="3"/>
      <c r="PR11" s="3"/>
      <c r="PS11" s="3"/>
      <c r="PT11" s="3"/>
      <c r="PU11" s="3"/>
      <c r="PV11" s="3"/>
      <c r="PW11" s="3"/>
      <c r="PX11" s="3"/>
      <c r="PY11" s="3"/>
      <c r="PZ11" s="3"/>
      <c r="QA11" s="3"/>
      <c r="QB11" s="3"/>
      <c r="QC11" s="3"/>
      <c r="QD11" s="3"/>
      <c r="QE11" s="3"/>
      <c r="QF11" s="3"/>
      <c r="QG11" s="3"/>
      <c r="QH11" s="3"/>
      <c r="QI11" s="3"/>
      <c r="QJ11" s="3"/>
      <c r="QK11" s="3"/>
      <c r="QL11" s="3"/>
      <c r="QM11" s="3"/>
      <c r="QN11" s="3"/>
      <c r="QO11" s="3"/>
      <c r="QP11" s="3"/>
      <c r="QQ11" s="3"/>
      <c r="QR11" s="3"/>
      <c r="QS11" s="3"/>
      <c r="QT11" s="3"/>
      <c r="QU11" s="3"/>
      <c r="QV11" s="3"/>
      <c r="QW11" s="3"/>
      <c r="QX11" s="3"/>
      <c r="QY11" s="3"/>
      <c r="QZ11" s="3"/>
      <c r="RA11" s="3"/>
      <c r="RB11" s="3"/>
      <c r="RC11" s="3"/>
      <c r="RD11" s="3"/>
      <c r="RE11" s="3"/>
      <c r="RF11" s="3"/>
      <c r="RG11" s="3"/>
      <c r="RH11" s="3"/>
      <c r="RI11" s="3"/>
      <c r="RJ11" s="3"/>
      <c r="RK11" s="3"/>
      <c r="RL11" s="3"/>
      <c r="RM11" s="3"/>
      <c r="RN11" s="3"/>
      <c r="RO11" s="3"/>
      <c r="RP11" s="3"/>
      <c r="RQ11" s="3"/>
      <c r="RR11" s="3"/>
      <c r="RS11" s="3"/>
      <c r="RT11" s="3"/>
      <c r="RU11" s="3"/>
      <c r="RV11" s="3"/>
      <c r="RW11" s="3"/>
      <c r="RX11" s="3"/>
      <c r="RY11" s="3"/>
      <c r="RZ11" s="3"/>
      <c r="SA11" s="3"/>
      <c r="SB11" s="3"/>
      <c r="SC11" s="3"/>
      <c r="SD11" s="3"/>
      <c r="SE11" s="3"/>
      <c r="SF11" s="3"/>
      <c r="SG11" s="3"/>
      <c r="SH11" s="3"/>
      <c r="SI11" s="3"/>
      <c r="SJ11" s="3"/>
      <c r="SK11" s="3"/>
      <c r="SL11" s="3"/>
      <c r="SM11" s="3"/>
      <c r="SN11" s="3"/>
      <c r="SO11" s="3"/>
      <c r="SP11" s="3"/>
      <c r="SQ11" s="3"/>
      <c r="SR11" s="3"/>
      <c r="SS11" s="3"/>
      <c r="ST11" s="3"/>
      <c r="SU11" s="3"/>
      <c r="SV11" s="3"/>
      <c r="SW11" s="3"/>
      <c r="SX11" s="3"/>
      <c r="SY11" s="3"/>
      <c r="SZ11" s="3"/>
      <c r="TA11" s="3"/>
      <c r="TB11" s="3"/>
      <c r="TC11" s="3"/>
      <c r="TD11" s="3"/>
      <c r="TE11" s="3"/>
      <c r="TF11" s="3"/>
      <c r="TG11" s="3"/>
      <c r="TH11" s="3"/>
      <c r="TI11" s="3"/>
      <c r="TJ11" s="3"/>
      <c r="TK11" s="3"/>
      <c r="TL11" s="3"/>
      <c r="TM11" s="3"/>
      <c r="TN11" s="3"/>
      <c r="TO11" s="3"/>
      <c r="TP11" s="3"/>
      <c r="TQ11" s="3"/>
      <c r="TR11" s="3"/>
      <c r="TS11" s="3"/>
      <c r="TT11" s="3"/>
      <c r="TU11" s="3"/>
      <c r="TV11" s="3"/>
      <c r="TW11" s="3"/>
      <c r="TX11" s="3"/>
      <c r="TY11" s="3"/>
      <c r="TZ11" s="3"/>
      <c r="UA11" s="3"/>
      <c r="UB11" s="3"/>
      <c r="UC11" s="3"/>
      <c r="UD11" s="3"/>
      <c r="UE11" s="3"/>
      <c r="UF11" s="3"/>
      <c r="UG11" s="3"/>
      <c r="UH11" s="3"/>
      <c r="UI11" s="3"/>
      <c r="UJ11" s="3"/>
      <c r="UK11" s="3"/>
      <c r="UL11" s="3"/>
      <c r="UM11" s="3"/>
      <c r="UN11" s="3"/>
      <c r="UO11" s="3"/>
      <c r="UP11" s="3"/>
      <c r="UQ11" s="3"/>
      <c r="UR11" s="3"/>
      <c r="US11" s="3"/>
      <c r="UT11" s="3"/>
      <c r="UU11" s="3"/>
      <c r="UV11" s="3"/>
      <c r="UW11" s="3"/>
      <c r="UX11" s="3"/>
      <c r="UY11" s="3"/>
      <c r="UZ11" s="3"/>
      <c r="VA11" s="3"/>
      <c r="VB11" s="3"/>
      <c r="VC11" s="3"/>
      <c r="VD11" s="3"/>
      <c r="VE11" s="3"/>
      <c r="VF11" s="3"/>
      <c r="VG11" s="3"/>
      <c r="VH11" s="3"/>
      <c r="VI11" s="3"/>
      <c r="VJ11" s="3"/>
      <c r="VK11" s="3"/>
      <c r="VL11" s="3"/>
      <c r="VM11" s="3"/>
      <c r="VN11" s="3"/>
      <c r="VO11" s="3"/>
      <c r="VP11" s="3"/>
      <c r="VQ11" s="3"/>
      <c r="VR11" s="3"/>
      <c r="VS11" s="3"/>
      <c r="VT11" s="3"/>
      <c r="VU11" s="3"/>
      <c r="VV11" s="3"/>
      <c r="VW11" s="3"/>
      <c r="VX11" s="3"/>
      <c r="VY11" s="3"/>
      <c r="VZ11" s="3"/>
      <c r="WA11" s="3"/>
      <c r="WB11" s="3"/>
      <c r="WC11" s="3"/>
      <c r="WD11" s="3"/>
      <c r="WE11" s="3"/>
      <c r="WF11" s="3"/>
      <c r="WG11" s="3"/>
      <c r="WH11" s="3"/>
      <c r="WI11" s="3"/>
      <c r="WJ11" s="3"/>
      <c r="WK11" s="3"/>
      <c r="WL11" s="3"/>
      <c r="WM11" s="3"/>
      <c r="WN11" s="3"/>
      <c r="WO11" s="3"/>
      <c r="WP11" s="3"/>
      <c r="WQ11" s="3"/>
      <c r="WR11" s="3"/>
      <c r="WS11" s="3"/>
      <c r="WT11" s="3"/>
      <c r="WU11" s="3"/>
      <c r="WV11" s="3"/>
      <c r="WW11" s="3"/>
      <c r="WX11" s="3"/>
      <c r="WY11" s="3"/>
      <c r="WZ11" s="3"/>
      <c r="XA11" s="3"/>
      <c r="XB11" s="3"/>
      <c r="XC11" s="3"/>
      <c r="XD11" s="3"/>
      <c r="XE11" s="3"/>
      <c r="XF11" s="3"/>
      <c r="XG11" s="3"/>
      <c r="XH11" s="3"/>
      <c r="XI11" s="3"/>
      <c r="XJ11" s="3"/>
      <c r="XK11" s="3"/>
      <c r="XL11" s="3"/>
      <c r="XM11" s="3"/>
      <c r="XN11" s="3"/>
      <c r="XO11" s="3"/>
      <c r="XP11" s="3"/>
      <c r="XQ11" s="3"/>
      <c r="XR11" s="3"/>
      <c r="XS11" s="3"/>
      <c r="XT11" s="3"/>
      <c r="XU11" s="3"/>
      <c r="XV11" s="3"/>
      <c r="XW11" s="3"/>
      <c r="XX11" s="3"/>
      <c r="XY11" s="3"/>
      <c r="XZ11" s="3"/>
      <c r="YA11" s="3"/>
      <c r="YB11" s="3"/>
      <c r="YC11" s="3"/>
      <c r="YD11" s="3"/>
      <c r="YE11" s="3"/>
      <c r="YF11" s="3"/>
      <c r="YG11" s="3"/>
      <c r="YH11" s="3"/>
      <c r="YI11" s="3"/>
      <c r="YJ11" s="3"/>
      <c r="YK11" s="3"/>
      <c r="YL11" s="3"/>
      <c r="YM11" s="3"/>
      <c r="YN11" s="3"/>
      <c r="YO11" s="3"/>
      <c r="YP11" s="3"/>
      <c r="YQ11" s="3"/>
      <c r="YR11" s="3"/>
      <c r="YS11" s="3"/>
      <c r="YT11" s="3"/>
      <c r="YU11" s="3"/>
      <c r="YV11" s="3"/>
      <c r="YW11" s="3"/>
      <c r="YX11" s="3"/>
      <c r="YY11" s="3"/>
      <c r="YZ11" s="3"/>
      <c r="ZA11" s="3"/>
      <c r="ZB11" s="3"/>
      <c r="ZC11" s="3"/>
      <c r="ZD11" s="3"/>
      <c r="ZE11" s="3"/>
      <c r="ZF11" s="3"/>
      <c r="ZG11" s="3"/>
      <c r="ZH11" s="3"/>
      <c r="ZI11" s="3"/>
      <c r="ZJ11" s="3"/>
      <c r="ZK11" s="3"/>
      <c r="ZL11" s="3"/>
      <c r="ZM11" s="3"/>
      <c r="ZN11" s="3"/>
      <c r="ZO11" s="3"/>
      <c r="ZP11" s="3"/>
      <c r="ZQ11" s="3"/>
      <c r="ZR11" s="3"/>
      <c r="ZS11" s="3"/>
      <c r="ZT11" s="3"/>
      <c r="ZU11" s="3"/>
      <c r="ZV11" s="3"/>
      <c r="ZW11" s="3"/>
      <c r="ZX11" s="3"/>
      <c r="ZY11" s="3"/>
      <c r="ZZ11" s="3"/>
      <c r="AAA11" s="3"/>
      <c r="AAB11" s="3"/>
      <c r="AAC11" s="3"/>
      <c r="AAD11" s="3"/>
      <c r="AAE11" s="3"/>
      <c r="AAF11" s="3"/>
      <c r="AAG11" s="3"/>
      <c r="AAH11" s="3"/>
      <c r="AAI11" s="3"/>
      <c r="AAJ11" s="3"/>
      <c r="AAK11" s="3"/>
      <c r="AAL11" s="3"/>
      <c r="AAM11" s="3"/>
      <c r="AAN11" s="3"/>
      <c r="AAO11" s="3"/>
      <c r="AAP11" s="3"/>
      <c r="AAQ11" s="3"/>
      <c r="AAR11" s="3"/>
      <c r="AAS11" s="3"/>
      <c r="AAT11" s="3"/>
      <c r="AAU11" s="3"/>
      <c r="AAV11" s="3"/>
      <c r="AAW11" s="3"/>
      <c r="AAX11" s="3"/>
      <c r="AAY11" s="3"/>
      <c r="AAZ11" s="3"/>
      <c r="ABA11" s="3"/>
      <c r="ABB11" s="3"/>
      <c r="ABC11" s="3"/>
      <c r="ABD11" s="3"/>
      <c r="ABE11" s="3"/>
      <c r="ABF11" s="3"/>
      <c r="ABG11" s="3"/>
      <c r="ABH11" s="3"/>
      <c r="ABI11" s="3"/>
      <c r="ABJ11" s="3"/>
      <c r="ABK11" s="3"/>
      <c r="ABL11" s="3"/>
      <c r="ABM11" s="3"/>
      <c r="ABN11" s="3"/>
      <c r="ABO11" s="3"/>
      <c r="ABP11" s="3"/>
      <c r="ABQ11" s="3"/>
      <c r="ABR11" s="3"/>
      <c r="ABS11" s="3"/>
      <c r="ABT11" s="3"/>
      <c r="ABU11" s="3"/>
      <c r="ABV11" s="3"/>
      <c r="ABW11" s="3"/>
      <c r="ABX11" s="3"/>
      <c r="ABY11" s="3"/>
      <c r="ABZ11" s="3"/>
      <c r="ACA11" s="3"/>
      <c r="ACB11" s="3"/>
      <c r="ACC11" s="3"/>
      <c r="ACD11" s="3"/>
      <c r="ACE11" s="3"/>
      <c r="ACF11" s="3"/>
      <c r="ACG11" s="3"/>
      <c r="ACH11" s="3"/>
      <c r="ACI11" s="3"/>
      <c r="ACJ11" s="3"/>
      <c r="ACK11" s="3"/>
      <c r="ACL11" s="3"/>
      <c r="ACM11" s="3"/>
      <c r="ACN11" s="3"/>
      <c r="ACO11" s="3"/>
      <c r="ACP11" s="3"/>
      <c r="ACQ11" s="3"/>
      <c r="ACR11" s="3"/>
      <c r="ACS11" s="3"/>
      <c r="ACT11" s="3"/>
      <c r="ACU11" s="3"/>
      <c r="ACV11" s="3"/>
      <c r="ACW11" s="3"/>
      <c r="ACX11" s="3"/>
      <c r="ACY11" s="3"/>
      <c r="ACZ11" s="3"/>
      <c r="ADA11" s="3"/>
      <c r="ADB11" s="3"/>
      <c r="ADC11" s="3"/>
      <c r="ADD11" s="3"/>
      <c r="ADE11" s="3"/>
      <c r="ADF11" s="3"/>
      <c r="ADG11" s="3"/>
      <c r="ADH11" s="3"/>
      <c r="ADI11" s="3"/>
      <c r="ADJ11" s="3"/>
      <c r="ADK11" s="3"/>
      <c r="ADL11" s="3"/>
      <c r="ADM11" s="3"/>
      <c r="ADN11" s="3"/>
      <c r="ADO11" s="3"/>
      <c r="ADP11" s="3"/>
      <c r="ADQ11" s="3"/>
      <c r="ADR11" s="3"/>
      <c r="ADS11" s="3"/>
      <c r="ADT11" s="3"/>
      <c r="ADU11" s="3"/>
      <c r="ADV11" s="3"/>
      <c r="ADW11" s="3"/>
      <c r="ADX11" s="3"/>
      <c r="ADY11" s="3"/>
      <c r="ADZ11" s="3"/>
      <c r="AEA11" s="3"/>
      <c r="AEB11" s="3"/>
      <c r="AEC11" s="3"/>
      <c r="AED11" s="3"/>
      <c r="AEE11" s="3"/>
      <c r="AEF11" s="3"/>
      <c r="AEG11" s="3"/>
      <c r="AEH11" s="3"/>
      <c r="AEI11" s="3"/>
      <c r="AEJ11" s="3"/>
      <c r="AEK11" s="3"/>
      <c r="AEL11" s="3"/>
      <c r="AEM11" s="3"/>
      <c r="AEN11" s="3"/>
      <c r="AEO11" s="3"/>
      <c r="AEP11" s="3"/>
      <c r="AEQ11" s="3"/>
      <c r="AER11" s="3"/>
      <c r="AES11" s="3"/>
      <c r="AET11" s="3"/>
      <c r="AEU11" s="3"/>
      <c r="AEV11" s="3"/>
      <c r="AEW11" s="3"/>
      <c r="AEX11" s="3"/>
      <c r="AEY11" s="3"/>
      <c r="AEZ11" s="3"/>
      <c r="AFA11" s="3"/>
      <c r="AFB11" s="3"/>
      <c r="AFC11" s="3"/>
      <c r="AFD11" s="3"/>
      <c r="AFE11" s="3"/>
      <c r="AFF11" s="3"/>
      <c r="AFG11" s="3"/>
      <c r="AFH11" s="3"/>
      <c r="AFI11" s="3"/>
      <c r="AFJ11" s="3"/>
      <c r="AFK11" s="3"/>
      <c r="AFL11" s="3"/>
      <c r="AFM11" s="3"/>
      <c r="AFN11" s="3"/>
      <c r="AFO11" s="3"/>
      <c r="AFP11" s="3"/>
      <c r="AFQ11" s="3"/>
      <c r="AFR11" s="3"/>
      <c r="AFS11" s="3"/>
      <c r="AFT11" s="3"/>
      <c r="AFU11" s="3"/>
      <c r="AFV11" s="3"/>
      <c r="AFW11" s="3"/>
      <c r="AFX11" s="3"/>
      <c r="AFY11" s="3"/>
      <c r="AFZ11" s="3"/>
      <c r="AGA11" s="3"/>
      <c r="AGB11" s="3"/>
      <c r="AGC11" s="3"/>
      <c r="AGD11" s="3"/>
      <c r="AGE11" s="3"/>
      <c r="AGF11" s="3"/>
      <c r="AGG11" s="3"/>
      <c r="AGH11" s="3"/>
      <c r="AGI11" s="3"/>
      <c r="AGJ11" s="3"/>
      <c r="AGK11" s="3"/>
      <c r="AGL11" s="3"/>
      <c r="AGM11" s="3"/>
      <c r="AGN11" s="3"/>
      <c r="AGO11" s="3"/>
      <c r="AGP11" s="3"/>
      <c r="AGQ11" s="3"/>
      <c r="AGR11" s="3"/>
      <c r="AGS11" s="3"/>
      <c r="AGT11" s="3"/>
      <c r="AGU11" s="3"/>
      <c r="AGV11" s="3"/>
      <c r="AGW11" s="3"/>
      <c r="AGX11" s="3"/>
      <c r="AGY11" s="3"/>
      <c r="AGZ11" s="3"/>
      <c r="AHA11" s="3"/>
      <c r="AHB11" s="3"/>
      <c r="AHC11" s="3"/>
      <c r="AHD11" s="3"/>
      <c r="AHE11" s="3"/>
      <c r="AHF11" s="3"/>
      <c r="AHG11" s="3"/>
      <c r="AHH11" s="3"/>
      <c r="AHI11" s="3"/>
      <c r="AHJ11" s="3"/>
      <c r="AHK11" s="3"/>
      <c r="AHL11" s="3"/>
      <c r="AHM11" s="3"/>
      <c r="AHN11" s="3"/>
      <c r="AHO11" s="3"/>
      <c r="AHP11" s="3"/>
      <c r="AHQ11" s="3"/>
      <c r="AHR11" s="3"/>
      <c r="AHS11" s="3"/>
      <c r="AHT11" s="3"/>
      <c r="AHU11" s="3"/>
      <c r="AHV11" s="3"/>
      <c r="AHW11" s="3"/>
      <c r="AHX11" s="3"/>
      <c r="AHY11" s="3"/>
      <c r="AHZ11" s="3"/>
      <c r="AIA11" s="3"/>
      <c r="AIB11" s="3"/>
      <c r="AIC11" s="3"/>
      <c r="AID11" s="3"/>
      <c r="AIE11" s="3"/>
      <c r="AIF11" s="3"/>
      <c r="AIG11" s="3"/>
      <c r="AIH11" s="3"/>
      <c r="AII11" s="3"/>
      <c r="AIJ11" s="3"/>
      <c r="AIK11" s="3"/>
      <c r="AIL11" s="3"/>
      <c r="AIM11" s="3"/>
      <c r="AIN11" s="3"/>
      <c r="AIO11" s="3"/>
      <c r="AIP11" s="3"/>
      <c r="AIQ11" s="3"/>
      <c r="AIR11" s="3"/>
      <c r="AIS11" s="3"/>
      <c r="AIT11" s="3"/>
      <c r="AIU11" s="3"/>
      <c r="AIV11" s="3"/>
      <c r="AIW11" s="3"/>
      <c r="AIX11" s="3"/>
      <c r="AIY11" s="3"/>
      <c r="AIZ11" s="3"/>
      <c r="AJA11" s="3"/>
      <c r="AJB11" s="3"/>
      <c r="AJC11" s="3"/>
      <c r="AJD11" s="3"/>
      <c r="AJE11" s="3"/>
      <c r="AJF11" s="3"/>
      <c r="AJG11" s="3"/>
      <c r="AJH11" s="3"/>
      <c r="AJI11" s="3"/>
      <c r="AJJ11" s="3"/>
      <c r="AJK11" s="3"/>
      <c r="AJL11" s="3"/>
      <c r="AJM11" s="3"/>
      <c r="AJN11" s="3"/>
      <c r="AJO11" s="3"/>
      <c r="AJP11" s="3"/>
      <c r="AJQ11" s="3"/>
      <c r="AJR11" s="3"/>
      <c r="AJS11" s="3"/>
      <c r="AJT11" s="3"/>
      <c r="AJU11" s="3"/>
      <c r="AJV11" s="3"/>
      <c r="AJW11" s="3"/>
      <c r="AJX11" s="3"/>
      <c r="AJY11" s="3"/>
      <c r="AJZ11" s="3"/>
      <c r="AKA11" s="3"/>
      <c r="AKB11" s="3"/>
      <c r="AKC11" s="3"/>
      <c r="AKD11" s="3"/>
      <c r="AKE11" s="3"/>
      <c r="AKF11" s="3"/>
      <c r="AKG11" s="3"/>
      <c r="AKH11" s="3"/>
      <c r="AKI11" s="3"/>
      <c r="AKJ11" s="3"/>
      <c r="AKK11" s="3"/>
      <c r="AKL11" s="3"/>
      <c r="AKM11" s="3"/>
      <c r="AKN11" s="3"/>
      <c r="AKO11" s="3"/>
      <c r="AKP11" s="3"/>
      <c r="AKQ11" s="3"/>
      <c r="AKR11" s="3"/>
      <c r="AKS11" s="3"/>
      <c r="AKT11" s="3"/>
      <c r="AKU11" s="3"/>
      <c r="AKV11" s="3"/>
      <c r="AKW11" s="3"/>
      <c r="AKX11" s="3"/>
      <c r="AKY11" s="3"/>
      <c r="AKZ11" s="3"/>
      <c r="ALA11" s="3"/>
      <c r="ALB11" s="3"/>
      <c r="ALC11" s="3"/>
      <c r="ALD11" s="3"/>
      <c r="ALE11" s="3"/>
      <c r="ALF11" s="3"/>
      <c r="ALG11" s="3"/>
      <c r="ALH11" s="3"/>
      <c r="ALI11" s="3"/>
      <c r="ALJ11" s="3"/>
      <c r="ALK11" s="3"/>
      <c r="ALL11" s="3"/>
      <c r="ALM11" s="3"/>
      <c r="ALN11" s="3"/>
      <c r="ALO11" s="3"/>
      <c r="ALP11" s="3"/>
      <c r="ALQ11" s="3"/>
      <c r="ALR11" s="3"/>
      <c r="ALS11" s="3"/>
      <c r="ALT11" s="3"/>
      <c r="ALU11" s="3"/>
      <c r="ALV11" s="3"/>
      <c r="ALW11" s="3"/>
      <c r="ALX11" s="3"/>
      <c r="ALY11" s="3"/>
      <c r="ALZ11" s="3"/>
      <c r="AMA11" s="3"/>
      <c r="AMB11" s="3"/>
      <c r="AMC11" s="3"/>
      <c r="AMD11" s="3"/>
      <c r="AME11" s="3"/>
      <c r="AMF11" s="3"/>
      <c r="AMG11" s="3"/>
      <c r="AMH11" s="3"/>
      <c r="AMI11" s="3"/>
      <c r="AMJ11" s="3"/>
      <c r="AMK11" s="3"/>
      <c r="AML11" s="3"/>
      <c r="AMM11" s="3"/>
      <c r="AMN11" s="3"/>
      <c r="AMO11" s="3"/>
      <c r="AMP11" s="3"/>
      <c r="AMQ11" s="3"/>
      <c r="AMR11" s="3"/>
      <c r="AMS11" s="3"/>
      <c r="AMT11" s="3"/>
      <c r="AMU11" s="3"/>
      <c r="AMV11" s="3"/>
      <c r="AMW11" s="3"/>
      <c r="AMX11" s="3"/>
      <c r="AMY11" s="3"/>
      <c r="AMZ11" s="3"/>
      <c r="ANA11" s="3"/>
      <c r="ANB11" s="3"/>
      <c r="ANC11" s="3"/>
      <c r="AND11" s="3"/>
      <c r="ANE11" s="3"/>
      <c r="ANF11" s="3"/>
      <c r="ANG11" s="3"/>
      <c r="ANH11" s="3"/>
      <c r="ANI11" s="3"/>
      <c r="ANJ11" s="3"/>
      <c r="ANK11" s="3"/>
      <c r="ANL11" s="3"/>
      <c r="ANM11" s="3"/>
      <c r="ANN11" s="3"/>
      <c r="ANO11" s="3"/>
      <c r="ANP11" s="3"/>
      <c r="ANQ11" s="3"/>
      <c r="ANR11" s="3"/>
      <c r="ANS11" s="3"/>
      <c r="ANT11" s="3"/>
      <c r="ANU11" s="3"/>
      <c r="ANV11" s="3"/>
      <c r="ANW11" s="3"/>
      <c r="ANX11" s="3"/>
      <c r="ANY11" s="3"/>
      <c r="ANZ11" s="3"/>
      <c r="AOA11" s="3"/>
      <c r="AOB11" s="3"/>
      <c r="AOC11" s="3"/>
      <c r="AOD11" s="3"/>
      <c r="AOE11" s="3"/>
      <c r="AOF11" s="3"/>
      <c r="AOG11" s="3"/>
      <c r="AOH11" s="3"/>
      <c r="AOI11" s="3"/>
      <c r="AOJ11" s="3"/>
      <c r="AOK11" s="3"/>
      <c r="AOL11" s="3"/>
      <c r="AOM11" s="3"/>
      <c r="AON11" s="3"/>
      <c r="AOO11" s="3"/>
      <c r="AOP11" s="3"/>
      <c r="AOQ11" s="3"/>
      <c r="AOR11" s="3"/>
      <c r="AOS11" s="3"/>
      <c r="AOT11" s="3"/>
      <c r="AOU11" s="3"/>
      <c r="AOV11" s="3"/>
      <c r="AOW11" s="3"/>
      <c r="AOX11" s="3"/>
      <c r="AOY11" s="3"/>
      <c r="AOZ11" s="3"/>
      <c r="APA11" s="3"/>
      <c r="APB11" s="3"/>
      <c r="APC11" s="3"/>
      <c r="APD11" s="3"/>
      <c r="APE11" s="3"/>
      <c r="APF11" s="3"/>
      <c r="APG11" s="3"/>
      <c r="APH11" s="3"/>
      <c r="API11" s="3"/>
      <c r="APJ11" s="3"/>
      <c r="APK11" s="3"/>
      <c r="APL11" s="3"/>
      <c r="APM11" s="3"/>
      <c r="APN11" s="3"/>
      <c r="APO11" s="3"/>
      <c r="APP11" s="3"/>
      <c r="APQ11" s="3"/>
      <c r="APR11" s="3"/>
      <c r="APS11" s="3"/>
      <c r="APT11" s="3"/>
      <c r="APU11" s="3"/>
      <c r="APV11" s="3"/>
      <c r="APW11" s="3"/>
      <c r="APX11" s="3"/>
      <c r="APY11" s="3"/>
      <c r="APZ11" s="3"/>
      <c r="AQA11" s="3"/>
      <c r="AQB11" s="3"/>
      <c r="AQC11" s="3"/>
      <c r="AQD11" s="3"/>
      <c r="AQE11" s="3"/>
      <c r="AQF11" s="3"/>
      <c r="AQG11" s="3"/>
      <c r="AQH11" s="3"/>
      <c r="AQI11" s="3"/>
      <c r="AQJ11" s="3"/>
      <c r="AQK11" s="3"/>
      <c r="AQL11" s="3"/>
      <c r="AQM11" s="3"/>
      <c r="AQN11" s="3"/>
      <c r="AQO11" s="3"/>
      <c r="AQP11" s="3"/>
      <c r="AQQ11" s="3"/>
      <c r="AQR11" s="3"/>
      <c r="AQS11" s="3"/>
      <c r="AQT11" s="3"/>
      <c r="AQU11" s="3"/>
      <c r="AQV11" s="3"/>
      <c r="AQW11" s="3"/>
      <c r="AQX11" s="3"/>
      <c r="AQY11" s="3"/>
      <c r="AQZ11" s="3"/>
      <c r="ARA11" s="3"/>
      <c r="ARB11" s="3"/>
      <c r="ARC11" s="3"/>
      <c r="ARD11" s="3"/>
      <c r="ARE11" s="3"/>
      <c r="ARF11" s="3"/>
      <c r="ARG11" s="3"/>
      <c r="ARH11" s="3"/>
      <c r="ARI11" s="3"/>
      <c r="ARJ11" s="3"/>
      <c r="ARK11" s="3"/>
      <c r="ARL11" s="3"/>
      <c r="ARM11" s="3"/>
      <c r="ARN11" s="3"/>
      <c r="ARO11" s="3"/>
      <c r="ARP11" s="3"/>
      <c r="ARQ11" s="3"/>
      <c r="ARR11" s="3"/>
      <c r="ARS11" s="3"/>
      <c r="ART11" s="3"/>
      <c r="ARU11" s="3"/>
      <c r="ARV11" s="3"/>
      <c r="ARW11" s="3"/>
      <c r="ARX11" s="3"/>
      <c r="ARY11" s="3"/>
      <c r="ARZ11" s="3"/>
      <c r="ASA11" s="3"/>
      <c r="ASB11" s="3"/>
      <c r="ASC11" s="3"/>
      <c r="ASD11" s="3"/>
      <c r="ASE11" s="3"/>
      <c r="ASF11" s="3"/>
      <c r="ASG11" s="3"/>
      <c r="ASH11" s="3"/>
      <c r="ASI11" s="3"/>
      <c r="ASJ11" s="3"/>
      <c r="ASK11" s="3"/>
      <c r="ASL11" s="3"/>
      <c r="ASM11" s="3"/>
      <c r="ASN11" s="3"/>
      <c r="ASO11" s="3"/>
      <c r="ASP11" s="3"/>
      <c r="ASQ11" s="3"/>
      <c r="ASR11" s="3"/>
      <c r="ASS11" s="3"/>
      <c r="AST11" s="3"/>
      <c r="ASU11" s="3"/>
      <c r="ASV11" s="3"/>
      <c r="ASW11" s="3"/>
      <c r="ASX11" s="3"/>
      <c r="ASY11" s="3"/>
      <c r="ASZ11" s="3"/>
      <c r="ATA11" s="3"/>
      <c r="ATB11" s="3"/>
      <c r="ATC11" s="3"/>
      <c r="ATD11" s="3"/>
      <c r="ATE11" s="3"/>
      <c r="ATF11" s="3"/>
      <c r="ATG11" s="3"/>
      <c r="ATH11" s="3"/>
      <c r="ATI11" s="3"/>
      <c r="ATJ11" s="3"/>
      <c r="ATK11" s="3"/>
      <c r="ATL11" s="3"/>
      <c r="ATM11" s="3"/>
      <c r="ATN11" s="3"/>
      <c r="ATO11" s="3"/>
      <c r="ATP11" s="3"/>
      <c r="ATQ11" s="3"/>
      <c r="ATR11" s="3"/>
      <c r="ATS11" s="3"/>
      <c r="ATT11" s="3"/>
      <c r="ATU11" s="3"/>
      <c r="ATV11" s="3"/>
      <c r="ATW11" s="3"/>
      <c r="ATX11" s="3"/>
      <c r="ATY11" s="3"/>
      <c r="ATZ11" s="3"/>
      <c r="AUA11" s="3"/>
      <c r="AUB11" s="3"/>
      <c r="AUC11" s="3"/>
      <c r="AUD11" s="3"/>
      <c r="AUE11" s="3"/>
      <c r="AUF11" s="3"/>
      <c r="AUG11" s="3"/>
      <c r="AUH11" s="3"/>
      <c r="AUI11" s="3"/>
      <c r="AUJ11" s="3"/>
      <c r="AUK11" s="3"/>
      <c r="AUL11" s="3"/>
      <c r="AUM11" s="3"/>
      <c r="AUN11" s="3"/>
      <c r="AUO11" s="3"/>
      <c r="AUP11" s="3"/>
      <c r="AUQ11" s="3"/>
      <c r="AUR11" s="3"/>
      <c r="AUS11" s="3"/>
      <c r="AUT11" s="3"/>
      <c r="AUU11" s="3"/>
      <c r="AUV11" s="3"/>
      <c r="AUW11" s="3"/>
      <c r="AUX11" s="3"/>
      <c r="AUY11" s="3"/>
      <c r="AUZ11" s="3"/>
      <c r="AVA11" s="3"/>
      <c r="AVB11" s="3"/>
      <c r="AVC11" s="3"/>
      <c r="AVD11" s="3"/>
      <c r="AVE11" s="3"/>
      <c r="AVF11" s="3"/>
      <c r="AVG11" s="3"/>
      <c r="AVH11" s="3"/>
      <c r="AVI11" s="3"/>
      <c r="AVJ11" s="3"/>
      <c r="AVK11" s="3"/>
      <c r="AVL11" s="3"/>
      <c r="AVM11" s="3"/>
      <c r="AVN11" s="3"/>
      <c r="AVO11" s="3"/>
      <c r="AVP11" s="3"/>
      <c r="AVQ11" s="3"/>
      <c r="AVR11" s="3"/>
      <c r="AVS11" s="3"/>
      <c r="AVT11" s="3"/>
      <c r="AVU11" s="3"/>
      <c r="AVV11" s="3"/>
      <c r="AVW11" s="3"/>
      <c r="AVX11" s="3"/>
      <c r="AVY11" s="3"/>
      <c r="AVZ11" s="3"/>
      <c r="AWA11" s="3"/>
      <c r="AWB11" s="3"/>
      <c r="AWC11" s="3"/>
      <c r="AWD11" s="3"/>
      <c r="AWE11" s="3"/>
      <c r="AWF11" s="3"/>
      <c r="AWG11" s="3"/>
      <c r="AWH11" s="3"/>
      <c r="AWI11" s="3"/>
      <c r="AWJ11" s="3"/>
      <c r="AWK11" s="3"/>
      <c r="AWL11" s="3"/>
      <c r="AWM11" s="3"/>
      <c r="AWN11" s="3"/>
      <c r="AWO11" s="3"/>
      <c r="AWP11" s="3"/>
      <c r="AWQ11" s="3"/>
      <c r="AWR11" s="3"/>
      <c r="AWS11" s="3"/>
      <c r="AWT11" s="3"/>
      <c r="AWU11" s="3"/>
      <c r="AWV11" s="3"/>
      <c r="AWW11" s="3"/>
      <c r="AWX11" s="3"/>
      <c r="AWY11" s="3"/>
      <c r="AWZ11" s="3"/>
      <c r="AXA11" s="3"/>
      <c r="AXB11" s="3"/>
      <c r="AXC11" s="3"/>
      <c r="AXD11" s="3"/>
      <c r="AXE11" s="3"/>
      <c r="AXF11" s="3"/>
      <c r="AXG11" s="3"/>
      <c r="AXH11" s="3"/>
      <c r="AXI11" s="3"/>
      <c r="AXJ11" s="3"/>
      <c r="AXK11" s="3"/>
      <c r="AXL11" s="3"/>
      <c r="AXM11" s="3"/>
      <c r="AXN11" s="3"/>
      <c r="AXO11" s="3"/>
      <c r="AXP11" s="3"/>
      <c r="AXQ11" s="3"/>
      <c r="AXR11" s="3"/>
      <c r="AXS11" s="3"/>
      <c r="AXT11" s="3"/>
      <c r="AXU11" s="3"/>
      <c r="AXV11" s="3"/>
      <c r="AXW11" s="3"/>
      <c r="AXX11" s="3"/>
      <c r="AXY11" s="3"/>
      <c r="AXZ11" s="3"/>
      <c r="AYA11" s="3"/>
      <c r="AYB11" s="3"/>
      <c r="AYC11" s="3"/>
      <c r="AYD11" s="3"/>
      <c r="AYE11" s="3"/>
      <c r="AYF11" s="3"/>
      <c r="AYG11" s="3"/>
      <c r="AYH11" s="3"/>
      <c r="AYI11" s="3"/>
      <c r="AYJ11" s="3"/>
      <c r="AYK11" s="3"/>
      <c r="AYL11" s="3"/>
      <c r="AYM11" s="3"/>
      <c r="AYN11" s="3"/>
      <c r="AYO11" s="3"/>
      <c r="AYP11" s="3"/>
      <c r="AYQ11" s="3"/>
      <c r="AYR11" s="3"/>
      <c r="AYS11" s="3"/>
      <c r="AYT11" s="3"/>
      <c r="AYU11" s="3"/>
      <c r="AYV11" s="3"/>
      <c r="AYW11" s="3"/>
      <c r="AYX11" s="3"/>
      <c r="AYY11" s="3"/>
      <c r="AYZ11" s="3"/>
      <c r="AZA11" s="3"/>
      <c r="AZB11" s="3"/>
      <c r="AZC11" s="3"/>
      <c r="AZD11" s="3"/>
      <c r="AZE11" s="3"/>
      <c r="AZF11" s="3"/>
      <c r="AZG11" s="3"/>
      <c r="AZH11" s="3"/>
      <c r="AZI11" s="3"/>
      <c r="AZJ11" s="3"/>
      <c r="AZK11" s="3"/>
      <c r="AZL11" s="3"/>
      <c r="AZM11" s="3"/>
      <c r="AZN11" s="3"/>
      <c r="AZO11" s="3"/>
      <c r="AZP11" s="3"/>
      <c r="AZQ11" s="3"/>
      <c r="AZR11" s="3"/>
      <c r="AZS11" s="3"/>
      <c r="AZT11" s="3"/>
      <c r="AZU11" s="3"/>
      <c r="AZV11" s="3"/>
      <c r="AZW11" s="3"/>
      <c r="AZX11" s="3"/>
      <c r="AZY11" s="3"/>
      <c r="AZZ11" s="3"/>
      <c r="BAA11" s="3"/>
      <c r="BAB11" s="3"/>
      <c r="BAC11" s="3"/>
      <c r="BAD11" s="3"/>
      <c r="BAE11" s="3"/>
      <c r="BAF11" s="3"/>
      <c r="BAG11" s="3"/>
      <c r="BAH11" s="3"/>
      <c r="BAI11" s="3"/>
      <c r="BAJ11" s="3"/>
      <c r="BAK11" s="3"/>
      <c r="BAL11" s="3"/>
      <c r="BAM11" s="3"/>
      <c r="BAN11" s="3"/>
      <c r="BAO11" s="3"/>
      <c r="BAP11" s="3"/>
      <c r="BAQ11" s="3"/>
      <c r="BAR11" s="3"/>
      <c r="BAS11" s="3"/>
      <c r="BAT11" s="3"/>
      <c r="BAU11" s="3"/>
      <c r="BAV11" s="3"/>
      <c r="BAW11" s="3"/>
      <c r="BAX11" s="3"/>
      <c r="BAY11" s="3"/>
      <c r="BAZ11" s="3"/>
      <c r="BBA11" s="3"/>
      <c r="BBB11" s="3"/>
      <c r="BBC11" s="3"/>
      <c r="BBD11" s="3"/>
      <c r="BBE11" s="3"/>
      <c r="BBF11" s="3"/>
      <c r="BBG11" s="3"/>
      <c r="BBH11" s="3"/>
      <c r="BBI11" s="3"/>
      <c r="BBJ11" s="3"/>
      <c r="BBK11" s="3"/>
      <c r="BBL11" s="3"/>
      <c r="BBM11" s="3"/>
      <c r="BBN11" s="3"/>
      <c r="BBO11" s="3"/>
      <c r="BBP11" s="3"/>
      <c r="BBQ11" s="3"/>
      <c r="BBR11" s="3"/>
      <c r="BBS11" s="3"/>
      <c r="BBT11" s="3"/>
      <c r="BBU11" s="3"/>
      <c r="BBV11" s="3"/>
      <c r="BBW11" s="3"/>
      <c r="BBX11" s="3"/>
      <c r="BBY11" s="3"/>
      <c r="BBZ11" s="3"/>
      <c r="BCA11" s="3"/>
      <c r="BCB11" s="3"/>
      <c r="BCC11" s="3"/>
      <c r="BCD11" s="3"/>
      <c r="BCE11" s="3"/>
      <c r="BCF11" s="3"/>
      <c r="BCG11" s="3"/>
      <c r="BCH11" s="3"/>
      <c r="BCI11" s="3"/>
      <c r="BCJ11" s="3"/>
      <c r="BCK11" s="3"/>
      <c r="BCL11" s="3"/>
      <c r="BCM11" s="3"/>
      <c r="BCN11" s="3"/>
      <c r="BCO11" s="3"/>
      <c r="BCP11" s="3"/>
      <c r="BCQ11" s="3"/>
      <c r="BCR11" s="3"/>
      <c r="BCS11" s="3"/>
      <c r="BCT11" s="3"/>
      <c r="BCU11" s="3"/>
      <c r="BCV11" s="3"/>
      <c r="BCW11" s="3"/>
      <c r="BCX11" s="3"/>
      <c r="BCY11" s="3"/>
      <c r="BCZ11" s="3"/>
      <c r="BDA11" s="3"/>
      <c r="BDB11" s="3"/>
      <c r="BDC11" s="3"/>
      <c r="BDD11" s="3"/>
      <c r="BDE11" s="3"/>
      <c r="BDF11" s="3"/>
      <c r="BDG11" s="3"/>
      <c r="BDH11" s="3"/>
      <c r="BDI11" s="3"/>
      <c r="BDJ11" s="3"/>
      <c r="BDK11" s="3"/>
      <c r="BDL11" s="3"/>
      <c r="BDM11" s="3"/>
      <c r="BDN11" s="3"/>
      <c r="BDO11" s="3"/>
      <c r="BDP11" s="3"/>
      <c r="BDQ11" s="3"/>
      <c r="BDR11" s="3"/>
      <c r="BDS11" s="3"/>
      <c r="BDT11" s="3"/>
      <c r="BDU11" s="3"/>
      <c r="BDV11" s="3"/>
      <c r="BDW11" s="3"/>
      <c r="BDX11" s="3"/>
      <c r="BDY11" s="3"/>
      <c r="BDZ11" s="3"/>
      <c r="BEA11" s="3"/>
      <c r="BEB11" s="3"/>
      <c r="BEC11" s="3"/>
      <c r="BED11" s="3"/>
      <c r="BEE11" s="3"/>
      <c r="BEF11" s="3"/>
      <c r="BEG11" s="3"/>
      <c r="BEH11" s="3"/>
      <c r="BEI11" s="3"/>
      <c r="BEJ11" s="3"/>
      <c r="BEK11" s="3"/>
      <c r="BEL11" s="3"/>
      <c r="BEM11" s="3"/>
      <c r="BEN11" s="3"/>
      <c r="BEO11" s="3"/>
      <c r="BEP11" s="3"/>
      <c r="BEQ11" s="3"/>
      <c r="BER11" s="3"/>
      <c r="BES11" s="3"/>
      <c r="BET11" s="3"/>
      <c r="BEU11" s="3"/>
      <c r="BEV11" s="3"/>
      <c r="BEW11" s="3"/>
      <c r="BEX11" s="3"/>
      <c r="BEY11" s="3"/>
      <c r="BEZ11" s="3"/>
      <c r="BFA11" s="3"/>
      <c r="BFB11" s="3"/>
      <c r="BFC11" s="3"/>
      <c r="BFD11" s="3"/>
      <c r="BFE11" s="3"/>
      <c r="BFF11" s="3"/>
      <c r="BFG11" s="3"/>
      <c r="BFH11" s="3"/>
      <c r="BFI11" s="3"/>
      <c r="BFJ11" s="3"/>
      <c r="BFK11" s="3"/>
      <c r="BFL11" s="3"/>
      <c r="BFM11" s="3"/>
      <c r="BFN11" s="3"/>
      <c r="BFO11" s="3"/>
      <c r="BFP11" s="3"/>
      <c r="BFQ11" s="3"/>
      <c r="BFR11" s="3"/>
      <c r="BFS11" s="3"/>
      <c r="BFT11" s="3"/>
      <c r="BFU11" s="3"/>
      <c r="BFV11" s="3"/>
      <c r="BFW11" s="3"/>
      <c r="BFX11" s="3"/>
      <c r="BFY11" s="3"/>
      <c r="BFZ11" s="3"/>
      <c r="BGA11" s="3"/>
      <c r="BGB11" s="3"/>
      <c r="BGC11" s="3"/>
      <c r="BGD11" s="3"/>
      <c r="BGE11" s="3"/>
      <c r="BGF11" s="3"/>
      <c r="BGG11" s="3"/>
      <c r="BGH11" s="3"/>
      <c r="BGI11" s="3"/>
      <c r="BGJ11" s="3"/>
      <c r="BGK11" s="3"/>
      <c r="BGL11" s="3"/>
      <c r="BGM11" s="3"/>
      <c r="BGN11" s="3"/>
      <c r="BGO11" s="3"/>
      <c r="BGP11" s="3"/>
      <c r="BGQ11" s="3"/>
      <c r="BGR11" s="3"/>
      <c r="BGS11" s="3"/>
      <c r="BGT11" s="3"/>
      <c r="BGU11" s="3"/>
      <c r="BGV11" s="3"/>
      <c r="BGW11" s="3"/>
      <c r="BGX11" s="3"/>
      <c r="BGY11" s="3"/>
      <c r="BGZ11" s="3"/>
      <c r="BHA11" s="3"/>
      <c r="BHB11" s="3"/>
      <c r="BHC11" s="3"/>
      <c r="BHD11" s="3"/>
      <c r="BHE11" s="3"/>
      <c r="BHF11" s="3"/>
      <c r="BHG11" s="3"/>
      <c r="BHH11" s="3"/>
      <c r="BHI11" s="3"/>
      <c r="BHJ11" s="3"/>
      <c r="BHK11" s="3"/>
      <c r="BHL11" s="3"/>
      <c r="BHM11" s="3"/>
      <c r="BHN11" s="3"/>
      <c r="BHO11" s="3"/>
      <c r="BHP11" s="3"/>
      <c r="BHQ11" s="3"/>
      <c r="BHR11" s="3"/>
      <c r="BHS11" s="3"/>
      <c r="BHT11" s="3"/>
      <c r="BHU11" s="3"/>
      <c r="BHV11" s="3"/>
      <c r="BHW11" s="3"/>
      <c r="BHX11" s="3"/>
      <c r="BHY11" s="3"/>
      <c r="BHZ11" s="3"/>
      <c r="BIA11" s="3"/>
      <c r="BIB11" s="3"/>
      <c r="BIC11" s="3"/>
      <c r="BID11" s="3"/>
      <c r="BIE11" s="3"/>
      <c r="BIF11" s="3"/>
      <c r="BIG11" s="3"/>
      <c r="BIH11" s="3"/>
      <c r="BII11" s="3"/>
      <c r="BIJ11" s="3"/>
      <c r="BIK11" s="3"/>
      <c r="BIL11" s="3"/>
      <c r="BIM11" s="3"/>
      <c r="BIN11" s="3"/>
      <c r="BIO11" s="3"/>
      <c r="BIP11" s="3"/>
      <c r="BIQ11" s="3"/>
      <c r="BIR11" s="3"/>
      <c r="BIS11" s="3"/>
      <c r="BIT11" s="3"/>
      <c r="BIU11" s="3"/>
      <c r="BIV11" s="3"/>
      <c r="BIW11" s="3"/>
      <c r="BIX11" s="3"/>
      <c r="BIY11" s="3"/>
      <c r="BIZ11" s="3"/>
      <c r="BJA11" s="3"/>
      <c r="BJB11" s="3"/>
      <c r="BJC11" s="3"/>
      <c r="BJD11" s="3"/>
      <c r="BJE11" s="3"/>
      <c r="BJF11" s="3"/>
      <c r="BJG11" s="3"/>
      <c r="BJH11" s="3"/>
      <c r="BJI11" s="3"/>
      <c r="BJJ11" s="3"/>
      <c r="BJK11" s="3"/>
      <c r="BJL11" s="3"/>
      <c r="BJM11" s="3"/>
      <c r="BJN11" s="3"/>
      <c r="BJO11" s="3"/>
      <c r="BJP11" s="3"/>
      <c r="BJQ11" s="3"/>
      <c r="BJR11" s="3"/>
      <c r="BJS11" s="3"/>
      <c r="BJT11" s="3"/>
      <c r="BJU11" s="3"/>
      <c r="BJV11" s="3"/>
      <c r="BJW11" s="3"/>
      <c r="BJX11" s="3"/>
      <c r="BJY11" s="3"/>
      <c r="BJZ11" s="3"/>
      <c r="BKA11" s="3"/>
      <c r="BKB11" s="3"/>
      <c r="BKC11" s="3"/>
      <c r="BKD11" s="3"/>
      <c r="BKE11" s="3"/>
      <c r="BKF11" s="3"/>
      <c r="BKG11" s="3"/>
      <c r="BKH11" s="3"/>
      <c r="BKI11" s="3"/>
      <c r="BKJ11" s="3"/>
      <c r="BKK11" s="3"/>
      <c r="BKL11" s="3"/>
      <c r="BKM11" s="3"/>
      <c r="BKN11" s="3"/>
      <c r="BKO11" s="3"/>
      <c r="BKP11" s="3"/>
      <c r="BKQ11" s="3"/>
      <c r="BKR11" s="3"/>
      <c r="BKS11" s="3"/>
      <c r="BKT11" s="3"/>
      <c r="BKU11" s="3"/>
      <c r="BKV11" s="3"/>
      <c r="BKW11" s="3"/>
      <c r="BKX11" s="3"/>
      <c r="BKY11" s="3"/>
      <c r="BKZ11" s="3"/>
      <c r="BLA11" s="3"/>
      <c r="BLB11" s="3"/>
      <c r="BLC11" s="3"/>
      <c r="BLD11" s="3"/>
      <c r="BLE11" s="3"/>
      <c r="BLF11" s="3"/>
      <c r="BLG11" s="3"/>
      <c r="BLH11" s="3"/>
      <c r="BLI11" s="3"/>
      <c r="BLJ11" s="3"/>
      <c r="BLK11" s="3"/>
      <c r="BLL11" s="3"/>
      <c r="BLM11" s="3"/>
      <c r="BLN11" s="3"/>
      <c r="BLO11" s="3"/>
      <c r="BLP11" s="3"/>
      <c r="BLQ11" s="3"/>
      <c r="BLR11" s="3"/>
      <c r="BLS11" s="3"/>
      <c r="BLT11" s="3"/>
      <c r="BLU11" s="3"/>
      <c r="BLV11" s="3"/>
      <c r="BLW11" s="3"/>
      <c r="BLX11" s="3"/>
      <c r="BLY11" s="3"/>
      <c r="BLZ11" s="3"/>
      <c r="BMA11" s="3"/>
      <c r="BMB11" s="3"/>
      <c r="BMC11" s="3"/>
      <c r="BMD11" s="3"/>
      <c r="BME11" s="3"/>
      <c r="BMF11" s="3"/>
      <c r="BMG11" s="3"/>
      <c r="BMH11" s="3"/>
      <c r="BMI11" s="3"/>
      <c r="BMJ11" s="3"/>
      <c r="BMK11" s="3"/>
      <c r="BML11" s="3"/>
      <c r="BMM11" s="3"/>
      <c r="BMN11" s="3"/>
      <c r="BMO11" s="3"/>
      <c r="BMP11" s="3"/>
      <c r="BMQ11" s="3"/>
      <c r="BMR11" s="3"/>
      <c r="BMS11" s="3"/>
      <c r="BMT11" s="3"/>
      <c r="BMU11" s="3"/>
      <c r="BMV11" s="3"/>
      <c r="BMW11" s="3"/>
      <c r="BMX11" s="3"/>
      <c r="BMY11" s="3"/>
      <c r="BMZ11" s="3"/>
      <c r="BNA11" s="3"/>
      <c r="BNB11" s="3"/>
      <c r="BNC11" s="3"/>
      <c r="BND11" s="3"/>
      <c r="BNE11" s="3"/>
      <c r="BNF11" s="3"/>
      <c r="BNG11" s="3"/>
      <c r="BNH11" s="3"/>
      <c r="BNI11" s="3"/>
      <c r="BNJ11" s="3"/>
      <c r="BNK11" s="3"/>
      <c r="BNL11" s="3"/>
      <c r="BNM11" s="3"/>
      <c r="BNN11" s="3"/>
      <c r="BNO11" s="3"/>
      <c r="BNP11" s="3"/>
      <c r="BNQ11" s="3"/>
      <c r="BNR11" s="3"/>
      <c r="BNS11" s="3"/>
      <c r="BNT11" s="3"/>
      <c r="BNU11" s="3"/>
      <c r="BNV11" s="3"/>
      <c r="BNW11" s="3"/>
      <c r="BNX11" s="3"/>
      <c r="BNY11" s="3"/>
      <c r="BNZ11" s="3"/>
      <c r="BOA11" s="3"/>
      <c r="BOB11" s="3"/>
      <c r="BOC11" s="3"/>
      <c r="BOD11" s="3"/>
      <c r="BOE11" s="3"/>
      <c r="BOF11" s="3"/>
      <c r="BOG11" s="3"/>
      <c r="BOH11" s="3"/>
      <c r="BOI11" s="3"/>
      <c r="BOJ11" s="3"/>
      <c r="BOK11" s="3"/>
      <c r="BOL11" s="3"/>
      <c r="BOM11" s="3"/>
      <c r="BON11" s="3"/>
      <c r="BOO11" s="3"/>
      <c r="BOP11" s="3"/>
      <c r="BOQ11" s="3"/>
      <c r="BOR11" s="3"/>
      <c r="BOS11" s="3"/>
      <c r="BOT11" s="3"/>
      <c r="BOU11" s="3"/>
      <c r="BOV11" s="3"/>
      <c r="BOW11" s="3"/>
      <c r="BOX11" s="3"/>
      <c r="BOY11" s="3"/>
      <c r="BOZ11" s="3"/>
      <c r="BPA11" s="3"/>
      <c r="BPB11" s="3"/>
      <c r="BPC11" s="3"/>
      <c r="BPD11" s="3"/>
      <c r="BPE11" s="3"/>
      <c r="BPF11" s="3"/>
      <c r="BPG11" s="3"/>
      <c r="BPH11" s="3"/>
      <c r="BPI11" s="3"/>
      <c r="BPJ11" s="3"/>
      <c r="BPK11" s="3"/>
      <c r="BPL11" s="3"/>
      <c r="BPM11" s="3"/>
      <c r="BPN11" s="3"/>
      <c r="BPO11" s="3"/>
      <c r="BPP11" s="3"/>
      <c r="BPQ11" s="3"/>
      <c r="BPR11" s="3"/>
      <c r="BPS11" s="3"/>
      <c r="BPT11" s="3"/>
      <c r="BPU11" s="3"/>
      <c r="BPV11" s="3"/>
      <c r="BPW11" s="3"/>
      <c r="BPX11" s="3"/>
      <c r="BPY11" s="3"/>
      <c r="BPZ11" s="3"/>
      <c r="BQA11" s="3"/>
      <c r="BQB11" s="3"/>
      <c r="BQC11" s="3"/>
      <c r="BQD11" s="3"/>
      <c r="BQE11" s="3"/>
      <c r="BQF11" s="3"/>
      <c r="BQG11" s="3"/>
      <c r="BQH11" s="3"/>
      <c r="BQI11" s="3"/>
      <c r="BQJ11" s="3"/>
      <c r="BQK11" s="3"/>
      <c r="BQL11" s="3"/>
      <c r="BQM11" s="3"/>
      <c r="BQN11" s="3"/>
      <c r="BQO11" s="3"/>
      <c r="BQP11" s="3"/>
      <c r="BQQ11" s="3"/>
      <c r="BQR11" s="3"/>
      <c r="BQS11" s="3"/>
      <c r="BQT11" s="3"/>
      <c r="BQU11" s="3"/>
      <c r="BQV11" s="3"/>
      <c r="BQW11" s="3"/>
      <c r="BQX11" s="3"/>
      <c r="BQY11" s="3"/>
      <c r="BQZ11" s="3"/>
      <c r="BRA11" s="3"/>
      <c r="BRB11" s="3"/>
      <c r="BRC11" s="3"/>
      <c r="BRD11" s="3"/>
      <c r="BRE11" s="3"/>
      <c r="BRF11" s="3"/>
      <c r="BRG11" s="3"/>
      <c r="BRH11" s="3"/>
      <c r="BRI11" s="3"/>
      <c r="BRJ11" s="3"/>
      <c r="BRK11" s="3"/>
      <c r="BRL11" s="3"/>
      <c r="BRM11" s="3"/>
      <c r="BRN11" s="3"/>
      <c r="BRO11" s="3"/>
      <c r="BRP11" s="3"/>
      <c r="BRQ11" s="3"/>
      <c r="BRR11" s="3"/>
      <c r="BRS11" s="3"/>
      <c r="BRT11" s="3"/>
      <c r="BRU11" s="3"/>
      <c r="BRV11" s="3"/>
      <c r="BRW11" s="3"/>
      <c r="BRX11" s="3"/>
      <c r="BRY11" s="3"/>
      <c r="BRZ11" s="3"/>
      <c r="BSA11" s="3"/>
      <c r="BSB11" s="3"/>
      <c r="BSC11" s="3"/>
      <c r="BSD11" s="3"/>
      <c r="BSE11" s="3"/>
      <c r="BSF11" s="3"/>
      <c r="BSG11" s="3"/>
      <c r="BSH11" s="3"/>
      <c r="BSI11" s="3"/>
      <c r="BSJ11" s="3"/>
      <c r="BSK11" s="3"/>
      <c r="BSL11" s="3"/>
      <c r="BSM11" s="3"/>
      <c r="BSN11" s="3"/>
      <c r="BSO11" s="3"/>
      <c r="BSP11" s="3"/>
      <c r="BSQ11" s="3"/>
      <c r="BSR11" s="3"/>
      <c r="BSS11" s="3"/>
      <c r="BST11" s="3"/>
      <c r="BSU11" s="3"/>
      <c r="BSV11" s="3"/>
      <c r="BSW11" s="3"/>
      <c r="BSX11" s="3"/>
      <c r="BSY11" s="3"/>
      <c r="BSZ11" s="3"/>
      <c r="BTA11" s="3"/>
      <c r="BTB11" s="3"/>
      <c r="BTC11" s="3"/>
      <c r="BTD11" s="3"/>
      <c r="BTE11" s="3"/>
      <c r="BTF11" s="3"/>
      <c r="BTG11" s="3"/>
      <c r="BTH11" s="3"/>
      <c r="BTI11" s="3"/>
      <c r="BTJ11" s="3"/>
      <c r="BTK11" s="3"/>
      <c r="BTL11" s="3"/>
      <c r="BTM11" s="3"/>
      <c r="BTN11" s="3"/>
      <c r="BTO11" s="3"/>
      <c r="BTP11" s="3"/>
      <c r="BTQ11" s="3"/>
      <c r="BTR11" s="3"/>
      <c r="BTS11" s="3"/>
      <c r="BTT11" s="3"/>
      <c r="BTU11" s="3"/>
      <c r="BTV11" s="3"/>
      <c r="BTW11" s="3"/>
      <c r="BTX11" s="3"/>
      <c r="BTY11" s="3"/>
      <c r="BTZ11" s="3"/>
      <c r="BUA11" s="3"/>
      <c r="BUB11" s="3"/>
      <c r="BUC11" s="3"/>
      <c r="BUD11" s="3"/>
      <c r="BUE11" s="3"/>
      <c r="BUF11" s="3"/>
      <c r="BUG11" s="3"/>
      <c r="BUH11" s="3"/>
      <c r="BUI11" s="3"/>
      <c r="BUJ11" s="3"/>
      <c r="BUK11" s="3"/>
      <c r="BUL11" s="3"/>
      <c r="BUM11" s="3"/>
      <c r="BUN11" s="3"/>
      <c r="BUO11" s="3"/>
      <c r="BUP11" s="3"/>
      <c r="BUQ11" s="3"/>
      <c r="BUR11" s="3"/>
      <c r="BUS11" s="3"/>
      <c r="BUT11" s="3"/>
      <c r="BUU11" s="3"/>
      <c r="BUV11" s="3"/>
      <c r="BUW11" s="3"/>
      <c r="BUX11" s="3"/>
      <c r="BUY11" s="3"/>
      <c r="BUZ11" s="3"/>
      <c r="BVA11" s="3"/>
      <c r="BVB11" s="3"/>
      <c r="BVC11" s="3"/>
      <c r="BVD11" s="3"/>
      <c r="BVE11" s="3"/>
      <c r="BVF11" s="3"/>
      <c r="BVG11" s="3"/>
      <c r="BVH11" s="3"/>
      <c r="BVI11" s="3"/>
      <c r="BVJ11" s="3"/>
      <c r="BVK11" s="3"/>
      <c r="BVL11" s="3"/>
      <c r="BVM11" s="3"/>
      <c r="BVN11" s="3"/>
      <c r="BVO11" s="3"/>
      <c r="BVP11" s="3"/>
      <c r="BVQ11" s="3"/>
      <c r="BVR11" s="3"/>
      <c r="BVS11" s="3"/>
      <c r="BVT11" s="3"/>
      <c r="BVU11" s="3"/>
      <c r="BVV11" s="3"/>
      <c r="BVW11" s="3"/>
      <c r="BVX11" s="3"/>
      <c r="BVY11" s="3"/>
      <c r="BVZ11" s="3"/>
      <c r="BWA11" s="3"/>
      <c r="BWB11" s="3"/>
      <c r="BWC11" s="3"/>
      <c r="BWD11" s="3"/>
      <c r="BWE11" s="3"/>
      <c r="BWF11" s="3"/>
      <c r="BWG11" s="3"/>
      <c r="BWH11" s="3"/>
      <c r="BWI11" s="3"/>
      <c r="BWJ11" s="3"/>
      <c r="BWK11" s="3"/>
      <c r="BWL11" s="3"/>
      <c r="BWM11" s="3"/>
      <c r="BWN11" s="3"/>
      <c r="BWO11" s="3"/>
      <c r="BWP11" s="3"/>
      <c r="BWQ11" s="3"/>
      <c r="BWR11" s="3"/>
      <c r="BWS11" s="3"/>
      <c r="BWT11" s="3"/>
      <c r="BWU11" s="3"/>
      <c r="BWV11" s="3"/>
      <c r="BWW11" s="3"/>
      <c r="BWX11" s="3"/>
      <c r="BWY11" s="3"/>
      <c r="BWZ11" s="3"/>
      <c r="BXA11" s="3"/>
      <c r="BXB11" s="3"/>
      <c r="BXC11" s="3"/>
      <c r="BXD11" s="3"/>
      <c r="BXE11" s="3"/>
      <c r="BXF11" s="3"/>
      <c r="BXG11" s="3"/>
      <c r="BXH11" s="3"/>
      <c r="BXI11" s="3"/>
      <c r="BXJ11" s="3"/>
      <c r="BXK11" s="3"/>
      <c r="BXL11" s="3"/>
      <c r="BXM11" s="3"/>
      <c r="BXN11" s="3"/>
      <c r="BXO11" s="3"/>
      <c r="BXP11" s="3"/>
      <c r="BXQ11" s="3"/>
      <c r="BXR11" s="3"/>
      <c r="BXS11" s="3"/>
      <c r="BXT11" s="3"/>
      <c r="BXU11" s="3"/>
      <c r="BXV11" s="3"/>
      <c r="BXW11" s="3"/>
      <c r="BXX11" s="3"/>
      <c r="BXY11" s="3"/>
      <c r="BXZ11" s="3"/>
      <c r="BYA11" s="3"/>
      <c r="BYB11" s="3"/>
      <c r="BYC11" s="3"/>
      <c r="BYD11" s="3"/>
      <c r="BYE11" s="3"/>
      <c r="BYF11" s="3"/>
      <c r="BYG11" s="3"/>
      <c r="BYH11" s="3"/>
      <c r="BYI11" s="3"/>
      <c r="BYJ11" s="3"/>
      <c r="BYK11" s="3"/>
      <c r="BYL11" s="3"/>
      <c r="BYM11" s="3"/>
      <c r="BYN11" s="3"/>
      <c r="BYO11" s="3"/>
      <c r="BYP11" s="3"/>
      <c r="BYQ11" s="3"/>
      <c r="BYR11" s="3"/>
      <c r="BYS11" s="3"/>
      <c r="BYT11" s="3"/>
      <c r="BYU11" s="3"/>
      <c r="BYV11" s="3"/>
      <c r="BYW11" s="3"/>
      <c r="BYX11" s="3"/>
      <c r="BYY11" s="3"/>
      <c r="BYZ11" s="3"/>
      <c r="BZA11" s="3"/>
      <c r="BZB11" s="3"/>
      <c r="BZC11" s="3"/>
      <c r="BZD11" s="3"/>
      <c r="BZE11" s="3"/>
      <c r="BZF11" s="3"/>
      <c r="BZG11" s="3"/>
      <c r="BZH11" s="3"/>
      <c r="BZI11" s="3"/>
      <c r="BZJ11" s="3"/>
      <c r="BZK11" s="3"/>
      <c r="BZL11" s="3"/>
      <c r="BZM11" s="3"/>
      <c r="BZN11" s="3"/>
      <c r="BZO11" s="3"/>
      <c r="BZP11" s="3"/>
      <c r="BZQ11" s="3"/>
      <c r="BZR11" s="3"/>
      <c r="BZS11" s="3"/>
      <c r="BZT11" s="3"/>
      <c r="BZU11" s="3"/>
      <c r="BZV11" s="3"/>
      <c r="BZW11" s="3"/>
      <c r="BZX11" s="3"/>
      <c r="BZY11" s="3"/>
      <c r="BZZ11" s="3"/>
      <c r="CAA11" s="3"/>
      <c r="CAB11" s="3"/>
      <c r="CAC11" s="3"/>
      <c r="CAD11" s="3"/>
      <c r="CAE11" s="3"/>
      <c r="CAF11" s="3"/>
      <c r="CAG11" s="3"/>
      <c r="CAH11" s="3"/>
      <c r="CAI11" s="3"/>
      <c r="CAJ11" s="3"/>
      <c r="CAK11" s="3"/>
      <c r="CAL11" s="3"/>
      <c r="CAM11" s="3"/>
      <c r="CAN11" s="3"/>
      <c r="CAO11" s="3"/>
      <c r="CAP11" s="3"/>
      <c r="CAQ11" s="3"/>
      <c r="CAR11" s="3"/>
      <c r="CAS11" s="3"/>
      <c r="CAT11" s="3"/>
      <c r="CAU11" s="3"/>
      <c r="CAV11" s="3"/>
      <c r="CAW11" s="3"/>
      <c r="CAX11" s="3"/>
      <c r="CAY11" s="3"/>
      <c r="CAZ11" s="3"/>
      <c r="CBA11" s="3"/>
      <c r="CBB11" s="3"/>
      <c r="CBC11" s="3"/>
      <c r="CBD11" s="3"/>
      <c r="CBE11" s="3"/>
      <c r="CBF11" s="3"/>
      <c r="CBG11" s="3"/>
      <c r="CBH11" s="3"/>
      <c r="CBI11" s="3"/>
      <c r="CBJ11" s="3"/>
      <c r="CBK11" s="3"/>
      <c r="CBL11" s="3"/>
      <c r="CBM11" s="3"/>
      <c r="CBN11" s="3"/>
      <c r="CBO11" s="3"/>
      <c r="CBP11" s="3"/>
      <c r="CBQ11" s="3"/>
      <c r="CBR11" s="3"/>
      <c r="CBS11" s="3"/>
      <c r="CBT11" s="3"/>
      <c r="CBU11" s="3"/>
      <c r="CBV11" s="3"/>
      <c r="CBW11" s="3"/>
      <c r="CBX11" s="3"/>
      <c r="CBY11" s="3"/>
      <c r="CBZ11" s="3"/>
      <c r="CCA11" s="3"/>
      <c r="CCB11" s="3"/>
      <c r="CCC11" s="3"/>
      <c r="CCD11" s="3"/>
      <c r="CCE11" s="3"/>
      <c r="CCF11" s="3"/>
      <c r="CCG11" s="3"/>
      <c r="CCH11" s="3"/>
      <c r="CCI11" s="3"/>
      <c r="CCJ11" s="3"/>
      <c r="CCK11" s="3"/>
      <c r="CCL11" s="3"/>
      <c r="CCM11" s="3"/>
      <c r="CCN11" s="3"/>
      <c r="CCO11" s="3"/>
      <c r="CCP11" s="3"/>
      <c r="CCQ11" s="3"/>
      <c r="CCR11" s="3"/>
      <c r="CCS11" s="3"/>
      <c r="CCT11" s="3"/>
      <c r="CCU11" s="3"/>
      <c r="CCV11" s="3"/>
      <c r="CCW11" s="3"/>
      <c r="CCX11" s="3"/>
      <c r="CCY11" s="3"/>
      <c r="CCZ11" s="3"/>
      <c r="CDA11" s="3"/>
      <c r="CDB11" s="3"/>
      <c r="CDC11" s="3"/>
      <c r="CDD11" s="3"/>
      <c r="CDE11" s="3"/>
      <c r="CDF11" s="3"/>
      <c r="CDG11" s="3"/>
      <c r="CDH11" s="3"/>
      <c r="CDI11" s="3"/>
      <c r="CDJ11" s="3"/>
      <c r="CDK11" s="3"/>
      <c r="CDL11" s="3"/>
      <c r="CDM11" s="3"/>
      <c r="CDN11" s="3"/>
      <c r="CDO11" s="3"/>
      <c r="CDP11" s="3"/>
      <c r="CDQ11" s="3"/>
      <c r="CDR11" s="3"/>
      <c r="CDS11" s="3"/>
      <c r="CDT11" s="3"/>
      <c r="CDU11" s="3"/>
      <c r="CDV11" s="3"/>
      <c r="CDW11" s="3"/>
      <c r="CDX11" s="3"/>
      <c r="CDY11" s="3"/>
      <c r="CDZ11" s="3"/>
      <c r="CEA11" s="3"/>
      <c r="CEB11" s="3"/>
      <c r="CEC11" s="3"/>
      <c r="CED11" s="3"/>
      <c r="CEE11" s="3"/>
      <c r="CEF11" s="3"/>
      <c r="CEG11" s="3"/>
      <c r="CEH11" s="3"/>
      <c r="CEI11" s="3"/>
      <c r="CEJ11" s="3"/>
      <c r="CEK11" s="3"/>
      <c r="CEL11" s="3"/>
      <c r="CEM11" s="3"/>
      <c r="CEN11" s="3"/>
      <c r="CEO11" s="3"/>
      <c r="CEP11" s="3"/>
      <c r="CEQ11" s="3"/>
      <c r="CER11" s="3"/>
      <c r="CES11" s="3"/>
      <c r="CET11" s="3"/>
      <c r="CEU11" s="3"/>
      <c r="CEV11" s="3"/>
      <c r="CEW11" s="3"/>
      <c r="CEX11" s="3"/>
      <c r="CEY11" s="3"/>
      <c r="CEZ11" s="3"/>
      <c r="CFA11" s="3"/>
      <c r="CFB11" s="3"/>
      <c r="CFC11" s="3"/>
      <c r="CFD11" s="3"/>
      <c r="CFE11" s="3"/>
      <c r="CFF11" s="3"/>
      <c r="CFG11" s="3"/>
      <c r="CFH11" s="3"/>
      <c r="CFI11" s="3"/>
      <c r="CFJ11" s="3"/>
      <c r="CFK11" s="3"/>
      <c r="CFL11" s="3"/>
      <c r="CFM11" s="3"/>
      <c r="CFN11" s="3"/>
      <c r="CFO11" s="3"/>
      <c r="CFP11" s="3"/>
      <c r="CFQ11" s="3"/>
      <c r="CFR11" s="3"/>
      <c r="CFS11" s="3"/>
      <c r="CFT11" s="3"/>
      <c r="CFU11" s="3"/>
      <c r="CFV11" s="3"/>
      <c r="CFW11" s="3"/>
      <c r="CFX11" s="3"/>
      <c r="CFY11" s="3"/>
      <c r="CFZ11" s="3"/>
      <c r="CGA11" s="3"/>
      <c r="CGB11" s="3"/>
      <c r="CGC11" s="3"/>
      <c r="CGD11" s="3"/>
      <c r="CGE11" s="3"/>
      <c r="CGF11" s="3"/>
      <c r="CGG11" s="3"/>
      <c r="CGH11" s="3"/>
      <c r="CGI11" s="3"/>
      <c r="CGJ11" s="3"/>
      <c r="CGK11" s="3"/>
      <c r="CGL11" s="3"/>
      <c r="CGM11" s="3"/>
      <c r="CGN11" s="3"/>
      <c r="CGO11" s="3"/>
      <c r="CGP11" s="3"/>
      <c r="CGQ11" s="3"/>
      <c r="CGR11" s="3"/>
      <c r="CGS11" s="3"/>
      <c r="CGT11" s="3"/>
      <c r="CGU11" s="3"/>
      <c r="CGV11" s="3"/>
      <c r="CGW11" s="3"/>
      <c r="CGX11" s="3"/>
      <c r="CGY11" s="3"/>
      <c r="CGZ11" s="3"/>
      <c r="CHA11" s="3"/>
      <c r="CHB11" s="3"/>
      <c r="CHC11" s="3"/>
      <c r="CHD11" s="3"/>
      <c r="CHE11" s="3"/>
      <c r="CHF11" s="3"/>
      <c r="CHG11" s="3"/>
      <c r="CHH11" s="3"/>
      <c r="CHI11" s="3"/>
      <c r="CHJ11" s="3"/>
      <c r="CHK11" s="3"/>
      <c r="CHL11" s="3"/>
      <c r="CHM11" s="3"/>
      <c r="CHN11" s="3"/>
      <c r="CHO11" s="3"/>
      <c r="CHP11" s="3"/>
      <c r="CHQ11" s="3"/>
      <c r="CHR11" s="3"/>
      <c r="CHS11" s="3"/>
      <c r="CHT11" s="3"/>
      <c r="CHU11" s="3"/>
      <c r="CHV11" s="3"/>
      <c r="CHW11" s="3"/>
      <c r="CHX11" s="3"/>
      <c r="CHY11" s="3"/>
      <c r="CHZ11" s="3"/>
      <c r="CIA11" s="3"/>
      <c r="CIB11" s="3"/>
      <c r="CIC11" s="3"/>
      <c r="CID11" s="3"/>
      <c r="CIE11" s="3"/>
      <c r="CIF11" s="3"/>
      <c r="CIG11" s="3"/>
      <c r="CIH11" s="3"/>
      <c r="CII11" s="3"/>
      <c r="CIJ11" s="3"/>
      <c r="CIK11" s="3"/>
      <c r="CIL11" s="3"/>
      <c r="CIM11" s="3"/>
      <c r="CIN11" s="3"/>
      <c r="CIO11" s="3"/>
      <c r="CIP11" s="3"/>
      <c r="CIQ11" s="3"/>
      <c r="CIR11" s="3"/>
      <c r="CIS11" s="3"/>
      <c r="CIT11" s="3"/>
      <c r="CIU11" s="3"/>
      <c r="CIV11" s="3"/>
      <c r="CIW11" s="3"/>
      <c r="CIX11" s="3"/>
      <c r="CIY11" s="3"/>
      <c r="CIZ11" s="3"/>
      <c r="CJA11" s="3"/>
      <c r="CJB11" s="3"/>
      <c r="CJC11" s="3"/>
      <c r="CJD11" s="3"/>
      <c r="CJE11" s="3"/>
      <c r="CJF11" s="3"/>
      <c r="CJG11" s="3"/>
      <c r="CJH11" s="3"/>
      <c r="CJI11" s="3"/>
      <c r="CJJ11" s="3"/>
      <c r="CJK11" s="3"/>
      <c r="CJL11" s="3"/>
      <c r="CJM11" s="3"/>
      <c r="CJN11" s="3"/>
      <c r="CJO11" s="3"/>
      <c r="CJP11" s="3"/>
      <c r="CJQ11" s="3"/>
      <c r="CJR11" s="3"/>
      <c r="CJS11" s="3"/>
      <c r="CJT11" s="3"/>
      <c r="CJU11" s="3"/>
      <c r="CJV11" s="3"/>
      <c r="CJW11" s="3"/>
      <c r="CJX11" s="3"/>
      <c r="CJY11" s="3"/>
      <c r="CJZ11" s="3"/>
      <c r="CKA11" s="3"/>
      <c r="CKB11" s="3"/>
      <c r="CKC11" s="3"/>
      <c r="CKD11" s="3"/>
      <c r="CKE11" s="3"/>
      <c r="CKF11" s="3"/>
      <c r="CKG11" s="3"/>
      <c r="CKH11" s="3"/>
      <c r="CKI11" s="3"/>
      <c r="CKJ11" s="3"/>
      <c r="CKK11" s="3"/>
      <c r="CKL11" s="3"/>
      <c r="CKM11" s="3"/>
      <c r="CKN11" s="3"/>
      <c r="CKO11" s="3"/>
      <c r="CKP11" s="3"/>
      <c r="CKQ11" s="3"/>
      <c r="CKR11" s="3"/>
      <c r="CKS11" s="3"/>
      <c r="CKT11" s="3"/>
      <c r="CKU11" s="3"/>
      <c r="CKV11" s="3"/>
      <c r="CKW11" s="3"/>
      <c r="CKX11" s="3"/>
      <c r="CKY11" s="3"/>
      <c r="CKZ11" s="3"/>
      <c r="CLA11" s="3"/>
      <c r="CLB11" s="3"/>
      <c r="CLC11" s="3"/>
      <c r="CLD11" s="3"/>
      <c r="CLE11" s="3"/>
      <c r="CLF11" s="3"/>
      <c r="CLG11" s="3"/>
      <c r="CLH11" s="3"/>
      <c r="CLI11" s="3"/>
      <c r="CLJ11" s="3"/>
      <c r="CLK11" s="3"/>
      <c r="CLL11" s="3"/>
      <c r="CLM11" s="3"/>
      <c r="CLN11" s="3"/>
      <c r="CLO11" s="3"/>
      <c r="CLP11" s="3"/>
      <c r="CLQ11" s="3"/>
      <c r="CLR11" s="3"/>
      <c r="CLS11" s="3"/>
      <c r="CLT11" s="3"/>
      <c r="CLU11" s="3"/>
      <c r="CLV11" s="3"/>
      <c r="CLW11" s="3"/>
      <c r="CLX11" s="3"/>
      <c r="CLY11" s="3"/>
      <c r="CLZ11" s="3"/>
      <c r="CMA11" s="3"/>
      <c r="CMB11" s="3"/>
      <c r="CMC11" s="3"/>
      <c r="CMD11" s="3"/>
      <c r="CME11" s="3"/>
      <c r="CMF11" s="3"/>
      <c r="CMG11" s="3"/>
      <c r="CMH11" s="3"/>
      <c r="CMI11" s="3"/>
      <c r="CMJ11" s="3"/>
      <c r="CMK11" s="3"/>
      <c r="CML11" s="3"/>
      <c r="CMM11" s="3"/>
      <c r="CMN11" s="3"/>
      <c r="CMO11" s="3"/>
      <c r="CMP11" s="3"/>
      <c r="CMQ11" s="3"/>
      <c r="CMR11" s="3"/>
      <c r="CMS11" s="3"/>
      <c r="CMT11" s="3"/>
      <c r="CMU11" s="3"/>
      <c r="CMV11" s="3"/>
      <c r="CMW11" s="3"/>
      <c r="CMX11" s="3"/>
      <c r="CMY11" s="3"/>
      <c r="CMZ11" s="3"/>
      <c r="CNA11" s="3"/>
      <c r="CNB11" s="3"/>
      <c r="CNC11" s="3"/>
      <c r="CND11" s="3"/>
      <c r="CNE11" s="3"/>
      <c r="CNF11" s="3"/>
      <c r="CNG11" s="3"/>
      <c r="CNH11" s="3"/>
      <c r="CNI11" s="3"/>
      <c r="CNJ11" s="3"/>
      <c r="CNK11" s="3"/>
      <c r="CNL11" s="3"/>
      <c r="CNM11" s="3"/>
      <c r="CNN11" s="3"/>
      <c r="CNO11" s="3"/>
      <c r="CNP11" s="3"/>
      <c r="CNQ11" s="3"/>
      <c r="CNR11" s="3"/>
      <c r="CNS11" s="3"/>
      <c r="CNT11" s="3"/>
      <c r="CNU11" s="3"/>
      <c r="CNV11" s="3"/>
      <c r="CNW11" s="3"/>
      <c r="CNX11" s="3"/>
      <c r="CNY11" s="3"/>
      <c r="CNZ11" s="3"/>
      <c r="COA11" s="3"/>
      <c r="COB11" s="3"/>
      <c r="COC11" s="3"/>
      <c r="COD11" s="3"/>
      <c r="COE11" s="3"/>
      <c r="COF11" s="3"/>
      <c r="COG11" s="3"/>
      <c r="COH11" s="3"/>
      <c r="COI11" s="3"/>
      <c r="COJ11" s="3"/>
      <c r="COK11" s="3"/>
      <c r="COL11" s="3"/>
      <c r="COM11" s="3"/>
      <c r="CON11" s="3"/>
      <c r="COO11" s="3"/>
      <c r="COP11" s="3"/>
      <c r="COQ11" s="3"/>
      <c r="COR11" s="3"/>
      <c r="COS11" s="3"/>
      <c r="COT11" s="3"/>
      <c r="COU11" s="3"/>
      <c r="COV11" s="3"/>
      <c r="COW11" s="3"/>
      <c r="COX11" s="3"/>
      <c r="COY11" s="3"/>
      <c r="COZ11" s="3"/>
      <c r="CPA11" s="3"/>
      <c r="CPB11" s="3"/>
      <c r="CPC11" s="3"/>
      <c r="CPD11" s="3"/>
      <c r="CPE11" s="3"/>
      <c r="CPF11" s="3"/>
      <c r="CPG11" s="3"/>
      <c r="CPH11" s="3"/>
      <c r="CPI11" s="3"/>
      <c r="CPJ11" s="3"/>
      <c r="CPK11" s="3"/>
      <c r="CPL11" s="3"/>
      <c r="CPM11" s="3"/>
      <c r="CPN11" s="3"/>
      <c r="CPO11" s="3"/>
      <c r="CPP11" s="3"/>
      <c r="CPQ11" s="3"/>
      <c r="CPR11" s="3"/>
      <c r="CPS11" s="3"/>
      <c r="CPT11" s="3"/>
      <c r="CPU11" s="3"/>
      <c r="CPV11" s="3"/>
      <c r="CPW11" s="3"/>
      <c r="CPX11" s="3"/>
      <c r="CPY11" s="3"/>
      <c r="CPZ11" s="3"/>
      <c r="CQA11" s="3"/>
      <c r="CQB11" s="3"/>
      <c r="CQC11" s="3"/>
      <c r="CQD11" s="3"/>
      <c r="CQE11" s="3"/>
      <c r="CQF11" s="3"/>
      <c r="CQG11" s="3"/>
      <c r="CQH11" s="3"/>
      <c r="CQI11" s="3"/>
      <c r="CQJ11" s="3"/>
      <c r="CQK11" s="3"/>
      <c r="CQL11" s="3"/>
      <c r="CQM11" s="3"/>
      <c r="CQN11" s="3"/>
      <c r="CQO11" s="3"/>
      <c r="CQP11" s="3"/>
      <c r="CQQ11" s="3"/>
      <c r="CQR11" s="3"/>
      <c r="CQS11" s="3"/>
      <c r="CQT11" s="3"/>
      <c r="CQU11" s="3"/>
      <c r="CQV11" s="3"/>
      <c r="CQW11" s="3"/>
      <c r="CQX11" s="3"/>
      <c r="CQY11" s="3"/>
      <c r="CQZ11" s="3"/>
      <c r="CRA11" s="3"/>
      <c r="CRB11" s="3"/>
      <c r="CRC11" s="3"/>
      <c r="CRD11" s="3"/>
      <c r="CRE11" s="3"/>
      <c r="CRF11" s="3"/>
      <c r="CRG11" s="3"/>
      <c r="CRH11" s="3"/>
      <c r="CRI11" s="3"/>
      <c r="CRJ11" s="3"/>
      <c r="CRK11" s="3"/>
      <c r="CRL11" s="3"/>
      <c r="CRM11" s="3"/>
      <c r="CRN11" s="3"/>
      <c r="CRO11" s="3"/>
      <c r="CRP11" s="3"/>
      <c r="CRQ11" s="3"/>
      <c r="CRR11" s="3"/>
      <c r="CRS11" s="3"/>
      <c r="CRT11" s="3"/>
      <c r="CRU11" s="3"/>
      <c r="CRV11" s="3"/>
      <c r="CRW11" s="3"/>
      <c r="CRX11" s="3"/>
      <c r="CRY11" s="3"/>
      <c r="CRZ11" s="3"/>
      <c r="CSA11" s="3"/>
      <c r="CSB11" s="3"/>
      <c r="CSC11" s="3"/>
      <c r="CSD11" s="3"/>
      <c r="CSE11" s="3"/>
      <c r="CSF11" s="3"/>
      <c r="CSG11" s="3"/>
      <c r="CSH11" s="3"/>
      <c r="CSI11" s="3"/>
      <c r="CSJ11" s="3"/>
      <c r="CSK11" s="3"/>
      <c r="CSL11" s="3"/>
      <c r="CSM11" s="3"/>
      <c r="CSN11" s="3"/>
      <c r="CSO11" s="3"/>
      <c r="CSP11" s="3"/>
      <c r="CSQ11" s="3"/>
      <c r="CSR11" s="3"/>
      <c r="CSS11" s="3"/>
      <c r="CST11" s="3"/>
      <c r="CSU11" s="3"/>
      <c r="CSV11" s="3"/>
      <c r="CSW11" s="3"/>
      <c r="CSX11" s="3"/>
      <c r="CSY11" s="3"/>
      <c r="CSZ11" s="3"/>
      <c r="CTA11" s="3"/>
      <c r="CTB11" s="3"/>
      <c r="CTC11" s="3"/>
      <c r="CTD11" s="3"/>
      <c r="CTE11" s="3"/>
      <c r="CTF11" s="3"/>
      <c r="CTG11" s="3"/>
      <c r="CTH11" s="3"/>
      <c r="CTI11" s="3"/>
      <c r="CTJ11" s="3"/>
      <c r="CTK11" s="3"/>
      <c r="CTL11" s="3"/>
      <c r="CTM11" s="3"/>
      <c r="CTN11" s="3"/>
      <c r="CTO11" s="3"/>
      <c r="CTP11" s="3"/>
      <c r="CTQ11" s="3"/>
      <c r="CTR11" s="3"/>
      <c r="CTS11" s="3"/>
      <c r="CTT11" s="3"/>
      <c r="CTU11" s="3"/>
      <c r="CTV11" s="3"/>
      <c r="CTW11" s="3"/>
      <c r="CTX11" s="3"/>
      <c r="CTY11" s="3"/>
      <c r="CTZ11" s="3"/>
      <c r="CUA11" s="3"/>
      <c r="CUB11" s="3"/>
      <c r="CUC11" s="3"/>
      <c r="CUD11" s="3"/>
      <c r="CUE11" s="3"/>
      <c r="CUF11" s="3"/>
      <c r="CUG11" s="3"/>
      <c r="CUH11" s="3"/>
      <c r="CUI11" s="3"/>
      <c r="CUJ11" s="3"/>
      <c r="CUK11" s="3"/>
      <c r="CUL11" s="3"/>
      <c r="CUM11" s="3"/>
      <c r="CUN11" s="3"/>
      <c r="CUO11" s="3"/>
      <c r="CUP11" s="3"/>
      <c r="CUQ11" s="3"/>
      <c r="CUR11" s="3"/>
      <c r="CUS11" s="3"/>
      <c r="CUT11" s="3"/>
      <c r="CUU11" s="3"/>
      <c r="CUV11" s="3"/>
      <c r="CUW11" s="3"/>
      <c r="CUX11" s="3"/>
      <c r="CUY11" s="3"/>
      <c r="CUZ11" s="3"/>
      <c r="CVA11" s="3"/>
      <c r="CVB11" s="3"/>
      <c r="CVC11" s="3"/>
      <c r="CVD11" s="3"/>
      <c r="CVE11" s="3"/>
      <c r="CVF11" s="3"/>
      <c r="CVG11" s="3"/>
      <c r="CVH11" s="3"/>
      <c r="CVI11" s="3"/>
      <c r="CVJ11" s="3"/>
      <c r="CVK11" s="3"/>
      <c r="CVL11" s="3"/>
      <c r="CVM11" s="3"/>
      <c r="CVN11" s="3"/>
      <c r="CVO11" s="3"/>
      <c r="CVP11" s="3"/>
      <c r="CVQ11" s="3"/>
      <c r="CVR11" s="3"/>
      <c r="CVS11" s="3"/>
      <c r="CVT11" s="3"/>
      <c r="CVU11" s="3"/>
      <c r="CVV11" s="3"/>
      <c r="CVW11" s="3"/>
      <c r="CVX11" s="3"/>
      <c r="CVY11" s="3"/>
      <c r="CVZ11" s="3"/>
      <c r="CWA11" s="3"/>
      <c r="CWB11" s="3"/>
      <c r="CWC11" s="3"/>
      <c r="CWD11" s="3"/>
      <c r="CWE11" s="3"/>
      <c r="CWF11" s="3"/>
      <c r="CWG11" s="3"/>
      <c r="CWH11" s="3"/>
      <c r="CWI11" s="3"/>
      <c r="CWJ11" s="3"/>
      <c r="CWK11" s="3"/>
      <c r="CWL11" s="3"/>
      <c r="CWM11" s="3"/>
      <c r="CWN11" s="3"/>
      <c r="CWO11" s="3"/>
      <c r="CWP11" s="3"/>
      <c r="CWQ11" s="3"/>
      <c r="CWR11" s="3"/>
      <c r="CWS11" s="3"/>
      <c r="CWT11" s="3"/>
      <c r="CWU11" s="3"/>
      <c r="CWV11" s="3"/>
      <c r="CWW11" s="3"/>
      <c r="CWX11" s="3"/>
      <c r="CWY11" s="3"/>
      <c r="CWZ11" s="3"/>
      <c r="CXA11" s="3"/>
      <c r="CXB11" s="3"/>
      <c r="CXC11" s="3"/>
      <c r="CXD11" s="3"/>
      <c r="CXE11" s="3"/>
      <c r="CXF11" s="3"/>
      <c r="CXG11" s="3"/>
      <c r="CXH11" s="3"/>
      <c r="CXI11" s="3"/>
      <c r="CXJ11" s="3"/>
      <c r="CXK11" s="3"/>
      <c r="CXL11" s="3"/>
      <c r="CXM11" s="3"/>
      <c r="CXN11" s="3"/>
      <c r="CXO11" s="3"/>
      <c r="CXP11" s="3"/>
      <c r="CXQ11" s="3"/>
      <c r="CXR11" s="3"/>
      <c r="CXS11" s="3"/>
      <c r="CXT11" s="3"/>
      <c r="CXU11" s="3"/>
      <c r="CXV11" s="3"/>
      <c r="CXW11" s="3"/>
      <c r="CXX11" s="3"/>
      <c r="CXY11" s="3"/>
      <c r="CXZ11" s="3"/>
      <c r="CYA11" s="3"/>
      <c r="CYB11" s="3"/>
      <c r="CYC11" s="3"/>
      <c r="CYD11" s="3"/>
      <c r="CYE11" s="3"/>
      <c r="CYF11" s="3"/>
      <c r="CYG11" s="3"/>
      <c r="CYH11" s="3"/>
      <c r="CYI11" s="3"/>
      <c r="CYJ11" s="3"/>
      <c r="CYK11" s="3"/>
      <c r="CYL11" s="3"/>
      <c r="CYM11" s="3"/>
      <c r="CYN11" s="3"/>
      <c r="CYO11" s="3"/>
      <c r="CYP11" s="3"/>
      <c r="CYQ11" s="3"/>
      <c r="CYR11" s="3"/>
      <c r="CYS11" s="3"/>
      <c r="CYT11" s="3"/>
      <c r="CYU11" s="3"/>
      <c r="CYV11" s="3"/>
      <c r="CYW11" s="3"/>
      <c r="CYX11" s="3"/>
      <c r="CYY11" s="3"/>
      <c r="CYZ11" s="3"/>
      <c r="CZA11" s="3"/>
      <c r="CZB11" s="3"/>
      <c r="CZC11" s="3"/>
      <c r="CZD11" s="3"/>
      <c r="CZE11" s="3"/>
      <c r="CZF11" s="3"/>
      <c r="CZG11" s="3"/>
      <c r="CZH11" s="3"/>
      <c r="CZI11" s="3"/>
      <c r="CZJ11" s="3"/>
      <c r="CZK11" s="3"/>
      <c r="CZL11" s="3"/>
      <c r="CZM11" s="3"/>
      <c r="CZN11" s="3"/>
      <c r="CZO11" s="3"/>
      <c r="CZP11" s="3"/>
      <c r="CZQ11" s="3"/>
      <c r="CZR11" s="3"/>
      <c r="CZS11" s="3"/>
      <c r="CZT11" s="3"/>
      <c r="CZU11" s="3"/>
      <c r="CZV11" s="3"/>
      <c r="CZW11" s="3"/>
      <c r="CZX11" s="3"/>
      <c r="CZY11" s="3"/>
      <c r="CZZ11" s="3"/>
      <c r="DAA11" s="3"/>
      <c r="DAB11" s="3"/>
      <c r="DAC11" s="3"/>
      <c r="DAD11" s="3"/>
      <c r="DAE11" s="3"/>
      <c r="DAF11" s="3"/>
      <c r="DAG11" s="3"/>
      <c r="DAH11" s="3"/>
      <c r="DAI11" s="3"/>
      <c r="DAJ11" s="3"/>
      <c r="DAK11" s="3"/>
      <c r="DAL11" s="3"/>
      <c r="DAM11" s="3"/>
      <c r="DAN11" s="3"/>
      <c r="DAO11" s="3"/>
      <c r="DAP11" s="3"/>
      <c r="DAQ11" s="3"/>
      <c r="DAR11" s="3"/>
      <c r="DAS11" s="3"/>
      <c r="DAT11" s="3"/>
      <c r="DAU11" s="3"/>
      <c r="DAV11" s="3"/>
      <c r="DAW11" s="3"/>
      <c r="DAX11" s="3"/>
      <c r="DAY11" s="3"/>
      <c r="DAZ11" s="3"/>
      <c r="DBA11" s="3"/>
      <c r="DBB11" s="3"/>
      <c r="DBC11" s="3"/>
      <c r="DBD11" s="3"/>
      <c r="DBE11" s="3"/>
      <c r="DBF11" s="3"/>
      <c r="DBG11" s="3"/>
      <c r="DBH11" s="3"/>
      <c r="DBI11" s="3"/>
      <c r="DBJ11" s="3"/>
      <c r="DBK11" s="3"/>
      <c r="DBL11" s="3"/>
      <c r="DBM11" s="3"/>
      <c r="DBN11" s="3"/>
      <c r="DBO11" s="3"/>
      <c r="DBP11" s="3"/>
      <c r="DBQ11" s="3"/>
      <c r="DBR11" s="3"/>
      <c r="DBS11" s="3"/>
      <c r="DBT11" s="3"/>
      <c r="DBU11" s="3"/>
      <c r="DBV11" s="3"/>
      <c r="DBW11" s="3"/>
      <c r="DBX11" s="3"/>
      <c r="DBY11" s="3"/>
      <c r="DBZ11" s="3"/>
      <c r="DCA11" s="3"/>
      <c r="DCB11" s="3"/>
      <c r="DCC11" s="3"/>
      <c r="DCD11" s="3"/>
      <c r="DCE11" s="3"/>
      <c r="DCF11" s="3"/>
      <c r="DCG11" s="3"/>
      <c r="DCH11" s="3"/>
      <c r="DCI11" s="3"/>
      <c r="DCJ11" s="3"/>
      <c r="DCK11" s="3"/>
      <c r="DCL11" s="3"/>
      <c r="DCM11" s="3"/>
      <c r="DCN11" s="3"/>
      <c r="DCO11" s="3"/>
      <c r="DCP11" s="3"/>
      <c r="DCQ11" s="3"/>
      <c r="DCR11" s="3"/>
      <c r="DCS11" s="3"/>
      <c r="DCT11" s="3"/>
      <c r="DCU11" s="3"/>
      <c r="DCV11" s="3"/>
      <c r="DCW11" s="3"/>
      <c r="DCX11" s="3"/>
      <c r="DCY11" s="3"/>
      <c r="DCZ11" s="3"/>
      <c r="DDA11" s="3"/>
      <c r="DDB11" s="3"/>
      <c r="DDC11" s="3"/>
      <c r="DDD11" s="3"/>
      <c r="DDE11" s="3"/>
      <c r="DDF11" s="3"/>
      <c r="DDG11" s="3"/>
      <c r="DDH11" s="3"/>
      <c r="DDI11" s="3"/>
      <c r="DDJ11" s="3"/>
      <c r="DDK11" s="3"/>
      <c r="DDL11" s="3"/>
      <c r="DDM11" s="3"/>
      <c r="DDN11" s="3"/>
      <c r="DDO11" s="3"/>
      <c r="DDP11" s="3"/>
      <c r="DDQ11" s="3"/>
      <c r="DDR11" s="3"/>
      <c r="DDS11" s="3"/>
      <c r="DDT11" s="3"/>
      <c r="DDU11" s="3"/>
      <c r="DDV11" s="3"/>
      <c r="DDW11" s="3"/>
      <c r="DDX11" s="3"/>
      <c r="DDY11" s="3"/>
      <c r="DDZ11" s="3"/>
      <c r="DEA11" s="3"/>
      <c r="DEB11" s="3"/>
      <c r="DEC11" s="3"/>
      <c r="DED11" s="3"/>
      <c r="DEE11" s="3"/>
      <c r="DEF11" s="3"/>
      <c r="DEG11" s="3"/>
      <c r="DEH11" s="3"/>
      <c r="DEI11" s="3"/>
      <c r="DEJ11" s="3"/>
      <c r="DEK11" s="3"/>
      <c r="DEL11" s="3"/>
      <c r="DEM11" s="3"/>
      <c r="DEN11" s="3"/>
      <c r="DEO11" s="3"/>
      <c r="DEP11" s="3"/>
      <c r="DEQ11" s="3"/>
      <c r="DER11" s="3"/>
      <c r="DES11" s="3"/>
      <c r="DET11" s="3"/>
      <c r="DEU11" s="3"/>
      <c r="DEV11" s="3"/>
      <c r="DEW11" s="3"/>
      <c r="DEX11" s="3"/>
      <c r="DEY11" s="3"/>
      <c r="DEZ11" s="3"/>
      <c r="DFA11" s="3"/>
      <c r="DFB11" s="3"/>
      <c r="DFC11" s="3"/>
      <c r="DFD11" s="3"/>
      <c r="DFE11" s="3"/>
      <c r="DFF11" s="3"/>
      <c r="DFG11" s="3"/>
      <c r="DFH11" s="3"/>
      <c r="DFI11" s="3"/>
      <c r="DFJ11" s="3"/>
      <c r="DFK11" s="3"/>
      <c r="DFL11" s="3"/>
      <c r="DFM11" s="3"/>
      <c r="DFN11" s="3"/>
      <c r="DFO11" s="3"/>
      <c r="DFP11" s="3"/>
      <c r="DFQ11" s="3"/>
      <c r="DFR11" s="3"/>
      <c r="DFS11" s="3"/>
      <c r="DFT11" s="3"/>
      <c r="DFU11" s="3"/>
      <c r="DFV11" s="3"/>
      <c r="DFW11" s="3"/>
      <c r="DFX11" s="3"/>
      <c r="DFY11" s="3"/>
      <c r="DFZ11" s="3"/>
      <c r="DGA11" s="3"/>
      <c r="DGB11" s="3"/>
      <c r="DGC11" s="3"/>
      <c r="DGD11" s="3"/>
      <c r="DGE11" s="3"/>
      <c r="DGF11" s="3"/>
      <c r="DGG11" s="3"/>
      <c r="DGH11" s="3"/>
      <c r="DGI11" s="3"/>
      <c r="DGJ11" s="3"/>
      <c r="DGK11" s="3"/>
      <c r="DGL11" s="3"/>
      <c r="DGM11" s="3"/>
      <c r="DGN11" s="3"/>
      <c r="DGO11" s="3"/>
      <c r="DGP11" s="3"/>
      <c r="DGQ11" s="3"/>
      <c r="DGR11" s="3"/>
      <c r="DGS11" s="3"/>
      <c r="DGT11" s="3"/>
      <c r="DGU11" s="3"/>
      <c r="DGV11" s="3"/>
      <c r="DGW11" s="3"/>
      <c r="DGX11" s="3"/>
      <c r="DGY11" s="3"/>
      <c r="DGZ11" s="3"/>
      <c r="DHA11" s="3"/>
      <c r="DHB11" s="3"/>
      <c r="DHC11" s="3"/>
      <c r="DHD11" s="3"/>
      <c r="DHE11" s="3"/>
      <c r="DHF11" s="3"/>
      <c r="DHG11" s="3"/>
      <c r="DHH11" s="3"/>
      <c r="DHI11" s="3"/>
      <c r="DHJ11" s="3"/>
      <c r="DHK11" s="3"/>
      <c r="DHL11" s="3"/>
      <c r="DHM11" s="3"/>
      <c r="DHN11" s="3"/>
      <c r="DHO11" s="3"/>
      <c r="DHP11" s="3"/>
      <c r="DHQ11" s="3"/>
      <c r="DHR11" s="3"/>
      <c r="DHS11" s="3"/>
      <c r="DHT11" s="3"/>
      <c r="DHU11" s="3"/>
      <c r="DHV11" s="3"/>
      <c r="DHW11" s="3"/>
      <c r="DHX11" s="3"/>
      <c r="DHY11" s="3"/>
      <c r="DHZ11" s="3"/>
      <c r="DIA11" s="3"/>
      <c r="DIB11" s="3"/>
      <c r="DIC11" s="3"/>
      <c r="DID11" s="3"/>
      <c r="DIE11" s="3"/>
      <c r="DIF11" s="3"/>
      <c r="DIG11" s="3"/>
      <c r="DIH11" s="3"/>
      <c r="DII11" s="3"/>
      <c r="DIJ11" s="3"/>
      <c r="DIK11" s="3"/>
      <c r="DIL11" s="3"/>
      <c r="DIM11" s="3"/>
      <c r="DIN11" s="3"/>
      <c r="DIO11" s="3"/>
      <c r="DIP11" s="3"/>
      <c r="DIQ11" s="3"/>
      <c r="DIR11" s="3"/>
      <c r="DIS11" s="3"/>
      <c r="DIT11" s="3"/>
      <c r="DIU11" s="3"/>
      <c r="DIV11" s="3"/>
      <c r="DIW11" s="3"/>
      <c r="DIX11" s="3"/>
      <c r="DIY11" s="3"/>
      <c r="DIZ11" s="3"/>
      <c r="DJA11" s="3"/>
      <c r="DJB11" s="3"/>
      <c r="DJC11" s="3"/>
      <c r="DJD11" s="3"/>
      <c r="DJE11" s="3"/>
      <c r="DJF11" s="3"/>
      <c r="DJG11" s="3"/>
      <c r="DJH11" s="3"/>
      <c r="DJI11" s="3"/>
      <c r="DJJ11" s="3"/>
      <c r="DJK11" s="3"/>
      <c r="DJL11" s="3"/>
      <c r="DJM11" s="3"/>
      <c r="DJN11" s="3"/>
      <c r="DJO11" s="3"/>
      <c r="DJP11" s="3"/>
      <c r="DJQ11" s="3"/>
      <c r="DJR11" s="3"/>
      <c r="DJS11" s="3"/>
      <c r="DJT11" s="3"/>
      <c r="DJU11" s="3"/>
      <c r="DJV11" s="3"/>
      <c r="DJW11" s="3"/>
      <c r="DJX11" s="3"/>
      <c r="DJY11" s="3"/>
      <c r="DJZ11" s="3"/>
      <c r="DKA11" s="3"/>
      <c r="DKB11" s="3"/>
      <c r="DKC11" s="3"/>
      <c r="DKD11" s="3"/>
      <c r="DKE11" s="3"/>
      <c r="DKF11" s="3"/>
      <c r="DKG11" s="3"/>
      <c r="DKH11" s="3"/>
      <c r="DKI11" s="3"/>
      <c r="DKJ11" s="3"/>
      <c r="DKK11" s="3"/>
      <c r="DKL11" s="3"/>
      <c r="DKM11" s="3"/>
      <c r="DKN11" s="3"/>
      <c r="DKO11" s="3"/>
      <c r="DKP11" s="3"/>
      <c r="DKQ11" s="3"/>
      <c r="DKR11" s="3"/>
      <c r="DKS11" s="3"/>
      <c r="DKT11" s="3"/>
      <c r="DKU11" s="3"/>
      <c r="DKV11" s="3"/>
      <c r="DKW11" s="3"/>
      <c r="DKX11" s="3"/>
      <c r="DKY11" s="3"/>
      <c r="DKZ11" s="3"/>
      <c r="DLA11" s="3"/>
      <c r="DLB11" s="3"/>
      <c r="DLC11" s="3"/>
      <c r="DLD11" s="3"/>
      <c r="DLE11" s="3"/>
      <c r="DLF11" s="3"/>
      <c r="DLG11" s="3"/>
      <c r="DLH11" s="3"/>
      <c r="DLI11" s="3"/>
      <c r="DLJ11" s="3"/>
      <c r="DLK11" s="3"/>
      <c r="DLL11" s="3"/>
      <c r="DLM11" s="3"/>
      <c r="DLN11" s="3"/>
      <c r="DLO11" s="3"/>
      <c r="DLP11" s="3"/>
      <c r="DLQ11" s="3"/>
      <c r="DLR11" s="3"/>
      <c r="DLS11" s="3"/>
      <c r="DLT11" s="3"/>
      <c r="DLU11" s="3"/>
      <c r="DLV11" s="3"/>
      <c r="DLW11" s="3"/>
      <c r="DLX11" s="3"/>
      <c r="DLY11" s="3"/>
      <c r="DLZ11" s="3"/>
      <c r="DMA11" s="3"/>
      <c r="DMB11" s="3"/>
      <c r="DMC11" s="3"/>
      <c r="DMD11" s="3"/>
      <c r="DME11" s="3"/>
      <c r="DMF11" s="3"/>
      <c r="DMG11" s="3"/>
      <c r="DMH11" s="3"/>
      <c r="DMI11" s="3"/>
      <c r="DMJ11" s="3"/>
      <c r="DMK11" s="3"/>
      <c r="DML11" s="3"/>
      <c r="DMM11" s="3"/>
      <c r="DMN11" s="3"/>
      <c r="DMO11" s="3"/>
      <c r="DMP11" s="3"/>
      <c r="DMQ11" s="3"/>
      <c r="DMR11" s="3"/>
      <c r="DMS11" s="3"/>
      <c r="DMT11" s="3"/>
      <c r="DMU11" s="3"/>
      <c r="DMV11" s="3"/>
      <c r="DMW11" s="3"/>
      <c r="DMX11" s="3"/>
      <c r="DMY11" s="3"/>
      <c r="DMZ11" s="3"/>
      <c r="DNA11" s="3"/>
      <c r="DNB11" s="3"/>
      <c r="DNC11" s="3"/>
      <c r="DND11" s="3"/>
      <c r="DNE11" s="3"/>
      <c r="DNF11" s="3"/>
      <c r="DNG11" s="3"/>
      <c r="DNH11" s="3"/>
      <c r="DNI11" s="3"/>
      <c r="DNJ11" s="3"/>
      <c r="DNK11" s="3"/>
      <c r="DNL11" s="3"/>
      <c r="DNM11" s="3"/>
      <c r="DNN11" s="3"/>
      <c r="DNO11" s="3"/>
      <c r="DNP11" s="3"/>
      <c r="DNQ11" s="3"/>
      <c r="DNR11" s="3"/>
      <c r="DNS11" s="3"/>
      <c r="DNT11" s="3"/>
      <c r="DNU11" s="3"/>
      <c r="DNV11" s="3"/>
      <c r="DNW11" s="3"/>
      <c r="DNX11" s="3"/>
      <c r="DNY11" s="3"/>
      <c r="DNZ11" s="3"/>
      <c r="DOA11" s="3"/>
      <c r="DOB11" s="3"/>
      <c r="DOC11" s="3"/>
      <c r="DOD11" s="3"/>
      <c r="DOE11" s="3"/>
      <c r="DOF11" s="3"/>
      <c r="DOG11" s="3"/>
      <c r="DOH11" s="3"/>
      <c r="DOI11" s="3"/>
      <c r="DOJ11" s="3"/>
      <c r="DOK11" s="3"/>
      <c r="DOL11" s="3"/>
      <c r="DOM11" s="3"/>
      <c r="DON11" s="3"/>
      <c r="DOO11" s="3"/>
      <c r="DOP11" s="3"/>
      <c r="DOQ11" s="3"/>
      <c r="DOR11" s="3"/>
      <c r="DOS11" s="3"/>
      <c r="DOT11" s="3"/>
      <c r="DOU11" s="3"/>
      <c r="DOV11" s="3"/>
      <c r="DOW11" s="3"/>
      <c r="DOX11" s="3"/>
      <c r="DOY11" s="3"/>
      <c r="DOZ11" s="3"/>
      <c r="DPA11" s="3"/>
      <c r="DPB11" s="3"/>
      <c r="DPC11" s="3"/>
      <c r="DPD11" s="3"/>
      <c r="DPE11" s="3"/>
      <c r="DPF11" s="3"/>
      <c r="DPG11" s="3"/>
      <c r="DPH11" s="3"/>
      <c r="DPI11" s="3"/>
      <c r="DPJ11" s="3"/>
      <c r="DPK11" s="3"/>
      <c r="DPL11" s="3"/>
      <c r="DPM11" s="3"/>
      <c r="DPN11" s="3"/>
      <c r="DPO11" s="3"/>
      <c r="DPP11" s="3"/>
      <c r="DPQ11" s="3"/>
      <c r="DPR11" s="3"/>
      <c r="DPS11" s="3"/>
      <c r="DPT11" s="3"/>
      <c r="DPU11" s="3"/>
      <c r="DPV11" s="3"/>
      <c r="DPW11" s="3"/>
      <c r="DPX11" s="3"/>
      <c r="DPY11" s="3"/>
      <c r="DPZ11" s="3"/>
      <c r="DQA11" s="3"/>
      <c r="DQB11" s="3"/>
      <c r="DQC11" s="3"/>
      <c r="DQD11" s="3"/>
      <c r="DQE11" s="3"/>
      <c r="DQF11" s="3"/>
      <c r="DQG11" s="3"/>
      <c r="DQH11" s="3"/>
      <c r="DQI11" s="3"/>
      <c r="DQJ11" s="3"/>
      <c r="DQK11" s="3"/>
      <c r="DQL11" s="3"/>
      <c r="DQM11" s="3"/>
      <c r="DQN11" s="3"/>
      <c r="DQO11" s="3"/>
      <c r="DQP11" s="3"/>
      <c r="DQQ11" s="3"/>
      <c r="DQR11" s="3"/>
      <c r="DQS11" s="3"/>
      <c r="DQT11" s="3"/>
      <c r="DQU11" s="3"/>
      <c r="DQV11" s="3"/>
      <c r="DQW11" s="3"/>
      <c r="DQX11" s="3"/>
      <c r="DQY11" s="3"/>
      <c r="DQZ11" s="3"/>
      <c r="DRA11" s="3"/>
      <c r="DRB11" s="3"/>
      <c r="DRC11" s="3"/>
      <c r="DRD11" s="3"/>
      <c r="DRE11" s="3"/>
      <c r="DRF11" s="3"/>
      <c r="DRG11" s="3"/>
      <c r="DRH11" s="3"/>
      <c r="DRI11" s="3"/>
      <c r="DRJ11" s="3"/>
      <c r="DRK11" s="3"/>
      <c r="DRL11" s="3"/>
      <c r="DRM11" s="3"/>
      <c r="DRN11" s="3"/>
      <c r="DRO11" s="3"/>
      <c r="DRP11" s="3"/>
      <c r="DRQ11" s="3"/>
      <c r="DRR11" s="3"/>
      <c r="DRS11" s="3"/>
      <c r="DRT11" s="3"/>
      <c r="DRU11" s="3"/>
      <c r="DRV11" s="3"/>
      <c r="DRW11" s="3"/>
      <c r="DRX11" s="3"/>
      <c r="DRY11" s="3"/>
      <c r="DRZ11" s="3"/>
      <c r="DSA11" s="3"/>
      <c r="DSB11" s="3"/>
      <c r="DSC11" s="3"/>
      <c r="DSD11" s="3"/>
      <c r="DSE11" s="3"/>
      <c r="DSF11" s="3"/>
      <c r="DSG11" s="3"/>
      <c r="DSH11" s="3"/>
      <c r="DSI11" s="3"/>
      <c r="DSJ11" s="3"/>
      <c r="DSK11" s="3"/>
      <c r="DSL11" s="3"/>
      <c r="DSM11" s="3"/>
      <c r="DSN11" s="3"/>
      <c r="DSO11" s="3"/>
      <c r="DSP11" s="3"/>
      <c r="DSQ11" s="3"/>
      <c r="DSR11" s="3"/>
      <c r="DSS11" s="3"/>
      <c r="DST11" s="3"/>
      <c r="DSU11" s="3"/>
      <c r="DSV11" s="3"/>
      <c r="DSW11" s="3"/>
      <c r="DSX11" s="3"/>
      <c r="DSY11" s="3"/>
      <c r="DSZ11" s="3"/>
      <c r="DTA11" s="3"/>
      <c r="DTB11" s="3"/>
      <c r="DTC11" s="3"/>
      <c r="DTD11" s="3"/>
      <c r="DTE11" s="3"/>
      <c r="DTF11" s="3"/>
      <c r="DTG11" s="3"/>
      <c r="DTH11" s="3"/>
      <c r="DTI11" s="3"/>
      <c r="DTJ11" s="3"/>
      <c r="DTK11" s="3"/>
      <c r="DTL11" s="3"/>
      <c r="DTM11" s="3"/>
      <c r="DTN11" s="3"/>
      <c r="DTO11" s="3"/>
      <c r="DTP11" s="3"/>
      <c r="DTQ11" s="3"/>
      <c r="DTR11" s="3"/>
      <c r="DTS11" s="3"/>
      <c r="DTT11" s="3"/>
      <c r="DTU11" s="3"/>
      <c r="DTV11" s="3"/>
      <c r="DTW11" s="3"/>
      <c r="DTX11" s="3"/>
      <c r="DTY11" s="3"/>
      <c r="DTZ11" s="3"/>
      <c r="DUA11" s="3"/>
      <c r="DUB11" s="3"/>
      <c r="DUC11" s="3"/>
      <c r="DUD11" s="3"/>
      <c r="DUE11" s="3"/>
      <c r="DUF11" s="3"/>
      <c r="DUG11" s="3"/>
      <c r="DUH11" s="3"/>
      <c r="DUI11" s="3"/>
      <c r="DUJ11" s="3"/>
      <c r="DUK11" s="3"/>
      <c r="DUL11" s="3"/>
      <c r="DUM11" s="3"/>
      <c r="DUN11" s="3"/>
      <c r="DUO11" s="3"/>
      <c r="DUP11" s="3"/>
      <c r="DUQ11" s="3"/>
      <c r="DUR11" s="3"/>
      <c r="DUS11" s="3"/>
      <c r="DUT11" s="3"/>
      <c r="DUU11" s="3"/>
      <c r="DUV11" s="3"/>
      <c r="DUW11" s="3"/>
      <c r="DUX11" s="3"/>
      <c r="DUY11" s="3"/>
      <c r="DUZ11" s="3"/>
      <c r="DVA11" s="3"/>
      <c r="DVB11" s="3"/>
      <c r="DVC11" s="3"/>
      <c r="DVD11" s="3"/>
      <c r="DVE11" s="3"/>
      <c r="DVF11" s="3"/>
      <c r="DVG11" s="3"/>
      <c r="DVH11" s="3"/>
      <c r="DVI11" s="3"/>
      <c r="DVJ11" s="3"/>
      <c r="DVK11" s="3"/>
      <c r="DVL11" s="3"/>
      <c r="DVM11" s="3"/>
      <c r="DVN11" s="3"/>
      <c r="DVO11" s="3"/>
      <c r="DVP11" s="3"/>
      <c r="DVQ11" s="3"/>
      <c r="DVR11" s="3"/>
      <c r="DVS11" s="3"/>
      <c r="DVT11" s="3"/>
      <c r="DVU11" s="3"/>
      <c r="DVV11" s="3"/>
      <c r="DVW11" s="3"/>
      <c r="DVX11" s="3"/>
      <c r="DVY11" s="3"/>
      <c r="DVZ11" s="3"/>
      <c r="DWA11" s="3"/>
      <c r="DWB11" s="3"/>
      <c r="DWC11" s="3"/>
      <c r="DWD11" s="3"/>
      <c r="DWE11" s="3"/>
      <c r="DWF11" s="3"/>
      <c r="DWG11" s="3"/>
      <c r="DWH11" s="3"/>
      <c r="DWI11" s="3"/>
      <c r="DWJ11" s="3"/>
      <c r="DWK11" s="3"/>
      <c r="DWL11" s="3"/>
      <c r="DWM11" s="3"/>
      <c r="DWN11" s="3"/>
      <c r="DWO11" s="3"/>
      <c r="DWP11" s="3"/>
      <c r="DWQ11" s="3"/>
      <c r="DWR11" s="3"/>
      <c r="DWS11" s="3"/>
      <c r="DWT11" s="3"/>
      <c r="DWU11" s="3"/>
      <c r="DWV11" s="3"/>
      <c r="DWW11" s="3"/>
      <c r="DWX11" s="3"/>
      <c r="DWY11" s="3"/>
      <c r="DWZ11" s="3"/>
      <c r="DXA11" s="3"/>
      <c r="DXB11" s="3"/>
      <c r="DXC11" s="3"/>
      <c r="DXD11" s="3"/>
      <c r="DXE11" s="3"/>
      <c r="DXF11" s="3"/>
      <c r="DXG11" s="3"/>
      <c r="DXH11" s="3"/>
      <c r="DXI11" s="3"/>
      <c r="DXJ11" s="3"/>
      <c r="DXK11" s="3"/>
      <c r="DXL11" s="3"/>
      <c r="DXM11" s="3"/>
      <c r="DXN11" s="3"/>
      <c r="DXO11" s="3"/>
      <c r="DXP11" s="3"/>
      <c r="DXQ11" s="3"/>
      <c r="DXR11" s="3"/>
      <c r="DXS11" s="3"/>
      <c r="DXT11" s="3"/>
      <c r="DXU11" s="3"/>
      <c r="DXV11" s="3"/>
      <c r="DXW11" s="3"/>
      <c r="DXX11" s="3"/>
      <c r="DXY11" s="3"/>
      <c r="DXZ11" s="3"/>
      <c r="DYA11" s="3"/>
      <c r="DYB11" s="3"/>
      <c r="DYC11" s="3"/>
      <c r="DYD11" s="3"/>
      <c r="DYE11" s="3"/>
      <c r="DYF11" s="3"/>
      <c r="DYG11" s="3"/>
      <c r="DYH11" s="3"/>
      <c r="DYI11" s="3"/>
      <c r="DYJ11" s="3"/>
      <c r="DYK11" s="3"/>
      <c r="DYL11" s="3"/>
      <c r="DYM11" s="3"/>
      <c r="DYN11" s="3"/>
      <c r="DYO11" s="3"/>
      <c r="DYP11" s="3"/>
      <c r="DYQ11" s="3"/>
      <c r="DYR11" s="3"/>
      <c r="DYS11" s="3"/>
      <c r="DYT11" s="3"/>
      <c r="DYU11" s="3"/>
      <c r="DYV11" s="3"/>
      <c r="DYW11" s="3"/>
      <c r="DYX11" s="3"/>
      <c r="DYY11" s="3"/>
      <c r="DYZ11" s="3"/>
      <c r="DZA11" s="3"/>
      <c r="DZB11" s="3"/>
      <c r="DZC11" s="3"/>
      <c r="DZD11" s="3"/>
      <c r="DZE11" s="3"/>
      <c r="DZF11" s="3"/>
      <c r="DZG11" s="3"/>
      <c r="DZH11" s="3"/>
      <c r="DZI11" s="3"/>
      <c r="DZJ11" s="3"/>
      <c r="DZK11" s="3"/>
      <c r="DZL11" s="3"/>
      <c r="DZM11" s="3"/>
      <c r="DZN11" s="3"/>
      <c r="DZO11" s="3"/>
      <c r="DZP11" s="3"/>
      <c r="DZQ11" s="3"/>
      <c r="DZR11" s="3"/>
      <c r="DZS11" s="3"/>
      <c r="DZT11" s="3"/>
      <c r="DZU11" s="3"/>
      <c r="DZV11" s="3"/>
      <c r="DZW11" s="3"/>
      <c r="DZX11" s="3"/>
      <c r="DZY11" s="3"/>
      <c r="DZZ11" s="3"/>
      <c r="EAA11" s="3"/>
      <c r="EAB11" s="3"/>
      <c r="EAC11" s="3"/>
      <c r="EAD11" s="3"/>
      <c r="EAE11" s="3"/>
      <c r="EAF11" s="3"/>
      <c r="EAG11" s="3"/>
      <c r="EAH11" s="3"/>
      <c r="EAI11" s="3"/>
      <c r="EAJ11" s="3"/>
      <c r="EAK11" s="3"/>
      <c r="EAL11" s="3"/>
      <c r="EAM11" s="3"/>
      <c r="EAN11" s="3"/>
      <c r="EAO11" s="3"/>
      <c r="EAP11" s="3"/>
      <c r="EAQ11" s="3"/>
      <c r="EAR11" s="3"/>
      <c r="EAS11" s="3"/>
      <c r="EAT11" s="3"/>
      <c r="EAU11" s="3"/>
      <c r="EAV11" s="3"/>
      <c r="EAW11" s="3"/>
      <c r="EAX11" s="3"/>
      <c r="EAY11" s="3"/>
      <c r="EAZ11" s="3"/>
      <c r="EBA11" s="3"/>
      <c r="EBB11" s="3"/>
      <c r="EBC11" s="3"/>
      <c r="EBD11" s="3"/>
      <c r="EBE11" s="3"/>
      <c r="EBF11" s="3"/>
      <c r="EBG11" s="3"/>
      <c r="EBH11" s="3"/>
      <c r="EBI11" s="3"/>
      <c r="EBJ11" s="3"/>
      <c r="EBK11" s="3"/>
      <c r="EBL11" s="3"/>
      <c r="EBM11" s="3"/>
      <c r="EBN11" s="3"/>
      <c r="EBO11" s="3"/>
      <c r="EBP11" s="3"/>
      <c r="EBQ11" s="3"/>
      <c r="EBR11" s="3"/>
      <c r="EBS11" s="3"/>
      <c r="EBT11" s="3"/>
      <c r="EBU11" s="3"/>
      <c r="EBV11" s="3"/>
      <c r="EBW11" s="3"/>
      <c r="EBX11" s="3"/>
      <c r="EBY11" s="3"/>
      <c r="EBZ11" s="3"/>
      <c r="ECA11" s="3"/>
      <c r="ECB11" s="3"/>
      <c r="ECC11" s="3"/>
      <c r="ECD11" s="3"/>
      <c r="ECE11" s="3"/>
      <c r="ECF11" s="3"/>
      <c r="ECG11" s="3"/>
      <c r="ECH11" s="3"/>
      <c r="ECI11" s="3"/>
      <c r="ECJ11" s="3"/>
      <c r="ECK11" s="3"/>
      <c r="ECL11" s="3"/>
      <c r="ECM11" s="3"/>
      <c r="ECN11" s="3"/>
      <c r="ECO11" s="3"/>
      <c r="ECP11" s="3"/>
      <c r="ECQ11" s="3"/>
      <c r="ECR11" s="3"/>
      <c r="ECS11" s="3"/>
      <c r="ECT11" s="3"/>
      <c r="ECU11" s="3"/>
      <c r="ECV11" s="3"/>
      <c r="ECW11" s="3"/>
      <c r="ECX11" s="3"/>
      <c r="ECY11" s="3"/>
      <c r="ECZ11" s="3"/>
      <c r="EDA11" s="3"/>
      <c r="EDB11" s="3"/>
      <c r="EDC11" s="3"/>
      <c r="EDD11" s="3"/>
      <c r="EDE11" s="3"/>
      <c r="EDF11" s="3"/>
      <c r="EDG11" s="3"/>
      <c r="EDH11" s="3"/>
      <c r="EDI11" s="3"/>
      <c r="EDJ11" s="3"/>
      <c r="EDK11" s="3"/>
      <c r="EDL11" s="3"/>
      <c r="EDM11" s="3"/>
      <c r="EDN11" s="3"/>
      <c r="EDO11" s="3"/>
      <c r="EDP11" s="3"/>
      <c r="EDQ11" s="3"/>
      <c r="EDR11" s="3"/>
      <c r="EDS11" s="3"/>
      <c r="EDT11" s="3"/>
      <c r="EDU11" s="3"/>
      <c r="EDV11" s="3"/>
      <c r="EDW11" s="3"/>
      <c r="EDX11" s="3"/>
      <c r="EDY11" s="3"/>
      <c r="EDZ11" s="3"/>
      <c r="EEA11" s="3"/>
      <c r="EEB11" s="3"/>
      <c r="EEC11" s="3"/>
      <c r="EED11" s="3"/>
      <c r="EEE11" s="3"/>
      <c r="EEF11" s="3"/>
      <c r="EEG11" s="3"/>
      <c r="EEH11" s="3"/>
      <c r="EEI11" s="3"/>
      <c r="EEJ11" s="3"/>
      <c r="EEK11" s="3"/>
      <c r="EEL11" s="3"/>
      <c r="EEM11" s="3"/>
      <c r="EEN11" s="3"/>
      <c r="EEO11" s="3"/>
      <c r="EEP11" s="3"/>
      <c r="EEQ11" s="3"/>
      <c r="EER11" s="3"/>
      <c r="EES11" s="3"/>
      <c r="EET11" s="3"/>
      <c r="EEU11" s="3"/>
      <c r="EEV11" s="3"/>
      <c r="EEW11" s="3"/>
      <c r="EEX11" s="3"/>
      <c r="EEY11" s="3"/>
      <c r="EEZ11" s="3"/>
      <c r="EFA11" s="3"/>
      <c r="EFB11" s="3"/>
      <c r="EFC11" s="3"/>
      <c r="EFD11" s="3"/>
      <c r="EFE11" s="3"/>
      <c r="EFF11" s="3"/>
      <c r="EFG11" s="3"/>
      <c r="EFH11" s="3"/>
      <c r="EFI11" s="3"/>
      <c r="EFJ11" s="3"/>
      <c r="EFK11" s="3"/>
      <c r="EFL11" s="3"/>
      <c r="EFM11" s="3"/>
      <c r="EFN11" s="3"/>
      <c r="EFO11" s="3"/>
      <c r="EFP11" s="3"/>
      <c r="EFQ11" s="3"/>
      <c r="EFR11" s="3"/>
      <c r="EFS11" s="3"/>
      <c r="EFT11" s="3"/>
      <c r="EFU11" s="3"/>
      <c r="EFV11" s="3"/>
      <c r="EFW11" s="3"/>
      <c r="EFX11" s="3"/>
      <c r="EFY11" s="3"/>
      <c r="EFZ11" s="3"/>
      <c r="EGA11" s="3"/>
      <c r="EGB11" s="3"/>
      <c r="EGC11" s="3"/>
      <c r="EGD11" s="3"/>
      <c r="EGE11" s="3"/>
      <c r="EGF11" s="3"/>
      <c r="EGG11" s="3"/>
      <c r="EGH11" s="3"/>
      <c r="EGI11" s="3"/>
      <c r="EGJ11" s="3"/>
      <c r="EGK11" s="3"/>
      <c r="EGL11" s="3"/>
      <c r="EGM11" s="3"/>
      <c r="EGN11" s="3"/>
      <c r="EGO11" s="3"/>
      <c r="EGP11" s="3"/>
      <c r="EGQ11" s="3"/>
      <c r="EGR11" s="3"/>
      <c r="EGS11" s="3"/>
      <c r="EGT11" s="3"/>
      <c r="EGU11" s="3"/>
      <c r="EGV11" s="3"/>
      <c r="EGW11" s="3"/>
      <c r="EGX11" s="3"/>
      <c r="EGY11" s="3"/>
      <c r="EGZ11" s="3"/>
      <c r="EHA11" s="3"/>
      <c r="EHB11" s="3"/>
      <c r="EHC11" s="3"/>
      <c r="EHD11" s="3"/>
      <c r="EHE11" s="3"/>
      <c r="EHF11" s="3"/>
      <c r="EHG11" s="3"/>
      <c r="EHH11" s="3"/>
      <c r="EHI11" s="3"/>
      <c r="EHJ11" s="3"/>
      <c r="EHK11" s="3"/>
      <c r="EHL11" s="3"/>
      <c r="EHM11" s="3"/>
      <c r="EHN11" s="3"/>
      <c r="EHO11" s="3"/>
      <c r="EHP11" s="3"/>
      <c r="EHQ11" s="3"/>
      <c r="EHR11" s="3"/>
      <c r="EHS11" s="3"/>
      <c r="EHT11" s="3"/>
      <c r="EHU11" s="3"/>
      <c r="EHV11" s="3"/>
      <c r="EHW11" s="3"/>
      <c r="EHX11" s="3"/>
      <c r="EHY11" s="3"/>
      <c r="EHZ11" s="3"/>
      <c r="EIA11" s="3"/>
      <c r="EIB11" s="3"/>
      <c r="EIC11" s="3"/>
      <c r="EID11" s="3"/>
      <c r="EIE11" s="3"/>
      <c r="EIF11" s="3"/>
      <c r="EIG11" s="3"/>
      <c r="EIH11" s="3"/>
      <c r="EII11" s="3"/>
      <c r="EIJ11" s="3"/>
      <c r="EIK11" s="3"/>
      <c r="EIL11" s="3"/>
      <c r="EIM11" s="3"/>
      <c r="EIN11" s="3"/>
      <c r="EIO11" s="3"/>
      <c r="EIP11" s="3"/>
      <c r="EIQ11" s="3"/>
      <c r="EIR11" s="3"/>
      <c r="EIS11" s="3"/>
      <c r="EIT11" s="3"/>
      <c r="EIU11" s="3"/>
      <c r="EIV11" s="3"/>
      <c r="EIW11" s="3"/>
      <c r="EIX11" s="3"/>
      <c r="EIY11" s="3"/>
      <c r="EIZ11" s="3"/>
      <c r="EJA11" s="3"/>
      <c r="EJB11" s="3"/>
      <c r="EJC11" s="3"/>
      <c r="EJD11" s="3"/>
      <c r="EJE11" s="3"/>
      <c r="EJF11" s="3"/>
      <c r="EJG11" s="3"/>
      <c r="EJH11" s="3"/>
      <c r="EJI11" s="3"/>
      <c r="EJJ11" s="3"/>
      <c r="EJK11" s="3"/>
      <c r="EJL11" s="3"/>
      <c r="EJM11" s="3"/>
      <c r="EJN11" s="3"/>
      <c r="EJO11" s="3"/>
      <c r="EJP11" s="3"/>
      <c r="EJQ11" s="3"/>
      <c r="EJR11" s="3"/>
      <c r="EJS11" s="3"/>
      <c r="EJT11" s="3"/>
      <c r="EJU11" s="3"/>
      <c r="EJV11" s="3"/>
      <c r="EJW11" s="3"/>
      <c r="EJX11" s="3"/>
      <c r="EJY11" s="3"/>
      <c r="EJZ11" s="3"/>
      <c r="EKA11" s="3"/>
      <c r="EKB11" s="3"/>
      <c r="EKC11" s="3"/>
      <c r="EKD11" s="3"/>
      <c r="EKE11" s="3"/>
      <c r="EKF11" s="3"/>
      <c r="EKG11" s="3"/>
      <c r="EKH11" s="3"/>
      <c r="EKI11" s="3"/>
      <c r="EKJ11" s="3"/>
      <c r="EKK11" s="3"/>
      <c r="EKL11" s="3"/>
      <c r="EKM11" s="3"/>
      <c r="EKN11" s="3"/>
      <c r="EKO11" s="3"/>
      <c r="EKP11" s="3"/>
      <c r="EKQ11" s="3"/>
      <c r="EKR11" s="3"/>
      <c r="EKS11" s="3"/>
      <c r="EKT11" s="3"/>
      <c r="EKU11" s="3"/>
      <c r="EKV11" s="3"/>
      <c r="EKW11" s="3"/>
      <c r="EKX11" s="3"/>
      <c r="EKY11" s="3"/>
      <c r="EKZ11" s="3"/>
      <c r="ELA11" s="3"/>
      <c r="ELB11" s="3"/>
      <c r="ELC11" s="3"/>
      <c r="ELD11" s="3"/>
      <c r="ELE11" s="3"/>
      <c r="ELF11" s="3"/>
      <c r="ELG11" s="3"/>
      <c r="ELH11" s="3"/>
      <c r="ELI11" s="3"/>
      <c r="ELJ11" s="3"/>
      <c r="ELK11" s="3"/>
      <c r="ELL11" s="3"/>
      <c r="ELM11" s="3"/>
      <c r="ELN11" s="3"/>
      <c r="ELO11" s="3"/>
      <c r="ELP11" s="3"/>
      <c r="ELQ11" s="3"/>
      <c r="ELR11" s="3"/>
      <c r="ELS11" s="3"/>
      <c r="ELT11" s="3"/>
      <c r="ELU11" s="3"/>
      <c r="ELV11" s="3"/>
      <c r="ELW11" s="3"/>
      <c r="ELX11" s="3"/>
      <c r="ELY11" s="3"/>
      <c r="ELZ11" s="3"/>
      <c r="EMA11" s="3"/>
      <c r="EMB11" s="3"/>
      <c r="EMC11" s="3"/>
      <c r="EMD11" s="3"/>
      <c r="EME11" s="3"/>
      <c r="EMF11" s="3"/>
      <c r="EMG11" s="3"/>
      <c r="EMH11" s="3"/>
      <c r="EMI11" s="3"/>
      <c r="EMJ11" s="3"/>
      <c r="EMK11" s="3"/>
      <c r="EML11" s="3"/>
      <c r="EMM11" s="3"/>
      <c r="EMN11" s="3"/>
      <c r="EMO11" s="3"/>
      <c r="EMP11" s="3"/>
      <c r="EMQ11" s="3"/>
      <c r="EMR11" s="3"/>
      <c r="EMS11" s="3"/>
      <c r="EMT11" s="3"/>
      <c r="EMU11" s="3"/>
      <c r="EMV11" s="3"/>
      <c r="EMW11" s="3"/>
      <c r="EMX11" s="3"/>
      <c r="EMY11" s="3"/>
      <c r="EMZ11" s="3"/>
      <c r="ENA11" s="3"/>
      <c r="ENB11" s="3"/>
      <c r="ENC11" s="3"/>
      <c r="END11" s="3"/>
      <c r="ENE11" s="3"/>
      <c r="ENF11" s="3"/>
      <c r="ENG11" s="3"/>
      <c r="ENH11" s="3"/>
      <c r="ENI11" s="3"/>
      <c r="ENJ11" s="3"/>
      <c r="ENK11" s="3"/>
      <c r="ENL11" s="3"/>
      <c r="ENM11" s="3"/>
      <c r="ENN11" s="3"/>
      <c r="ENO11" s="3"/>
      <c r="ENP11" s="3"/>
      <c r="ENQ11" s="3"/>
      <c r="ENR11" s="3"/>
      <c r="ENS11" s="3"/>
      <c r="ENT11" s="3"/>
      <c r="ENU11" s="3"/>
      <c r="ENV11" s="3"/>
      <c r="ENW11" s="3"/>
      <c r="ENX11" s="3"/>
      <c r="ENY11" s="3"/>
      <c r="ENZ11" s="3"/>
      <c r="EOA11" s="3"/>
      <c r="EOB11" s="3"/>
      <c r="EOC11" s="3"/>
      <c r="EOD11" s="3"/>
      <c r="EOE11" s="3"/>
      <c r="EOF11" s="3"/>
      <c r="EOG11" s="3"/>
      <c r="EOH11" s="3"/>
      <c r="EOI11" s="3"/>
      <c r="EOJ11" s="3"/>
      <c r="EOK11" s="3"/>
      <c r="EOL11" s="3"/>
      <c r="EOM11" s="3"/>
      <c r="EON11" s="3"/>
      <c r="EOO11" s="3"/>
      <c r="EOP11" s="3"/>
      <c r="EOQ11" s="3"/>
      <c r="EOR11" s="3"/>
      <c r="EOS11" s="3"/>
      <c r="EOT11" s="3"/>
      <c r="EOU11" s="3"/>
      <c r="EOV11" s="3"/>
      <c r="EOW11" s="3"/>
      <c r="EOX11" s="3"/>
      <c r="EOY11" s="3"/>
      <c r="EOZ11" s="3"/>
      <c r="EPA11" s="3"/>
      <c r="EPB11" s="3"/>
      <c r="EPC11" s="3"/>
      <c r="EPD11" s="3"/>
      <c r="EPE11" s="3"/>
      <c r="EPF11" s="3"/>
      <c r="EPG11" s="3"/>
      <c r="EPH11" s="3"/>
      <c r="EPI11" s="3"/>
      <c r="EPJ11" s="3"/>
      <c r="EPK11" s="3"/>
      <c r="EPL11" s="3"/>
      <c r="EPM11" s="3"/>
      <c r="EPN11" s="3"/>
      <c r="EPO11" s="3"/>
      <c r="EPP11" s="3"/>
      <c r="EPQ11" s="3"/>
      <c r="EPR11" s="3"/>
      <c r="EPS11" s="3"/>
      <c r="EPT11" s="3"/>
      <c r="EPU11" s="3"/>
      <c r="EPV11" s="3"/>
      <c r="EPW11" s="3"/>
      <c r="EPX11" s="3"/>
      <c r="EPY11" s="3"/>
      <c r="EPZ11" s="3"/>
      <c r="EQA11" s="3"/>
      <c r="EQB11" s="3"/>
      <c r="EQC11" s="3"/>
      <c r="EQD11" s="3"/>
      <c r="EQE11" s="3"/>
      <c r="EQF11" s="3"/>
      <c r="EQG11" s="3"/>
      <c r="EQH11" s="3"/>
      <c r="EQI11" s="3"/>
      <c r="EQJ11" s="3"/>
      <c r="EQK11" s="3"/>
      <c r="EQL11" s="3"/>
      <c r="EQM11" s="3"/>
      <c r="EQN11" s="3"/>
      <c r="EQO11" s="3"/>
      <c r="EQP11" s="3"/>
      <c r="EQQ11" s="3"/>
      <c r="EQR11" s="3"/>
      <c r="EQS11" s="3"/>
      <c r="EQT11" s="3"/>
      <c r="EQU11" s="3"/>
      <c r="EQV11" s="3"/>
      <c r="EQW11" s="3"/>
      <c r="EQX11" s="3"/>
      <c r="EQY11" s="3"/>
      <c r="EQZ11" s="3"/>
      <c r="ERA11" s="3"/>
      <c r="ERB11" s="3"/>
      <c r="ERC11" s="3"/>
      <c r="ERD11" s="3"/>
      <c r="ERE11" s="3"/>
      <c r="ERF11" s="3"/>
      <c r="ERG11" s="3"/>
      <c r="ERH11" s="3"/>
      <c r="ERI11" s="3"/>
      <c r="ERJ11" s="3"/>
      <c r="ERK11" s="3"/>
      <c r="ERL11" s="3"/>
      <c r="ERM11" s="3"/>
      <c r="ERN11" s="3"/>
      <c r="ERO11" s="3"/>
      <c r="ERP11" s="3"/>
      <c r="ERQ11" s="3"/>
      <c r="ERR11" s="3"/>
      <c r="ERS11" s="3"/>
      <c r="ERT11" s="3"/>
      <c r="ERU11" s="3"/>
      <c r="ERV11" s="3"/>
      <c r="ERW11" s="3"/>
      <c r="ERX11" s="3"/>
      <c r="ERY11" s="3"/>
      <c r="ERZ11" s="3"/>
      <c r="ESA11" s="3"/>
      <c r="ESB11" s="3"/>
      <c r="ESC11" s="3"/>
      <c r="ESD11" s="3"/>
      <c r="ESE11" s="3"/>
      <c r="ESF11" s="3"/>
      <c r="ESG11" s="3"/>
      <c r="ESH11" s="3"/>
      <c r="ESI11" s="3"/>
      <c r="ESJ11" s="3"/>
      <c r="ESK11" s="3"/>
      <c r="ESL11" s="3"/>
      <c r="ESM11" s="3"/>
      <c r="ESN11" s="3"/>
      <c r="ESO11" s="3"/>
      <c r="ESP11" s="3"/>
      <c r="ESQ11" s="3"/>
      <c r="ESR11" s="3"/>
      <c r="ESS11" s="3"/>
      <c r="EST11" s="3"/>
      <c r="ESU11" s="3"/>
      <c r="ESV11" s="3"/>
      <c r="ESW11" s="3"/>
      <c r="ESX11" s="3"/>
      <c r="ESY11" s="3"/>
      <c r="ESZ11" s="3"/>
      <c r="ETA11" s="3"/>
      <c r="ETB11" s="3"/>
      <c r="ETC11" s="3"/>
      <c r="ETD11" s="3"/>
      <c r="ETE11" s="3"/>
      <c r="ETF11" s="3"/>
      <c r="ETG11" s="3"/>
      <c r="ETH11" s="3"/>
      <c r="ETI11" s="3"/>
      <c r="ETJ11" s="3"/>
      <c r="ETK11" s="3"/>
      <c r="ETL11" s="3"/>
      <c r="ETM11" s="3"/>
      <c r="ETN11" s="3"/>
      <c r="ETO11" s="3"/>
      <c r="ETP11" s="3"/>
      <c r="ETQ11" s="3"/>
      <c r="ETR11" s="3"/>
      <c r="ETS11" s="3"/>
      <c r="ETT11" s="3"/>
      <c r="ETU11" s="3"/>
      <c r="ETV11" s="3"/>
      <c r="ETW11" s="3"/>
      <c r="ETX11" s="3"/>
      <c r="ETY11" s="3"/>
      <c r="ETZ11" s="3"/>
      <c r="EUA11" s="3"/>
      <c r="EUB11" s="3"/>
      <c r="EUC11" s="3"/>
      <c r="EUD11" s="3"/>
      <c r="EUE11" s="3"/>
      <c r="EUF11" s="3"/>
      <c r="EUG11" s="3"/>
      <c r="EUH11" s="3"/>
      <c r="EUI11" s="3"/>
      <c r="EUJ11" s="3"/>
      <c r="EUK11" s="3"/>
      <c r="EUL11" s="3"/>
      <c r="EUM11" s="3"/>
      <c r="EUN11" s="3"/>
      <c r="EUO11" s="3"/>
      <c r="EUP11" s="3"/>
      <c r="EUQ11" s="3"/>
      <c r="EUR11" s="3"/>
      <c r="EUS11" s="3"/>
      <c r="EUT11" s="3"/>
      <c r="EUU11" s="3"/>
      <c r="EUV11" s="3"/>
      <c r="EUW11" s="3"/>
      <c r="EUX11" s="3"/>
      <c r="EUY11" s="3"/>
      <c r="EUZ11" s="3"/>
      <c r="EVA11" s="3"/>
      <c r="EVB11" s="3"/>
      <c r="EVC11" s="3"/>
      <c r="EVD11" s="3"/>
      <c r="EVE11" s="3"/>
      <c r="EVF11" s="3"/>
      <c r="EVG11" s="3"/>
      <c r="EVH11" s="3"/>
      <c r="EVI11" s="3"/>
      <c r="EVJ11" s="3"/>
      <c r="EVK11" s="3"/>
      <c r="EVL11" s="3"/>
      <c r="EVM11" s="3"/>
      <c r="EVN11" s="3"/>
      <c r="EVO11" s="3"/>
      <c r="EVP11" s="3"/>
      <c r="EVQ11" s="3"/>
      <c r="EVR11" s="3"/>
      <c r="EVS11" s="3"/>
      <c r="EVT11" s="3"/>
      <c r="EVU11" s="3"/>
      <c r="EVV11" s="3"/>
      <c r="EVW11" s="3"/>
      <c r="EVX11" s="3"/>
      <c r="EVY11" s="3"/>
      <c r="EVZ11" s="3"/>
      <c r="EWA11" s="3"/>
      <c r="EWB11" s="3"/>
      <c r="EWC11" s="3"/>
      <c r="EWD11" s="3"/>
      <c r="EWE11" s="3"/>
      <c r="EWF11" s="3"/>
      <c r="EWG11" s="3"/>
      <c r="EWH11" s="3"/>
      <c r="EWI11" s="3"/>
      <c r="EWJ11" s="3"/>
      <c r="EWK11" s="3"/>
      <c r="EWL11" s="3"/>
      <c r="EWM11" s="3"/>
      <c r="EWN11" s="3"/>
      <c r="EWO11" s="3"/>
      <c r="EWP11" s="3"/>
      <c r="EWQ11" s="3"/>
      <c r="EWR11" s="3"/>
      <c r="EWS11" s="3"/>
      <c r="EWT11" s="3"/>
      <c r="EWU11" s="3"/>
      <c r="EWV11" s="3"/>
      <c r="EWW11" s="3"/>
      <c r="EWX11" s="3"/>
      <c r="EWY11" s="3"/>
      <c r="EWZ11" s="3"/>
      <c r="EXA11" s="3"/>
      <c r="EXB11" s="3"/>
      <c r="EXC11" s="3"/>
      <c r="EXD11" s="3"/>
      <c r="EXE11" s="3"/>
      <c r="EXF11" s="3"/>
      <c r="EXG11" s="3"/>
      <c r="EXH11" s="3"/>
      <c r="EXI11" s="3"/>
      <c r="EXJ11" s="3"/>
      <c r="EXK11" s="3"/>
      <c r="EXL11" s="3"/>
      <c r="EXM11" s="3"/>
      <c r="EXN11" s="3"/>
      <c r="EXO11" s="3"/>
      <c r="EXP11" s="3"/>
      <c r="EXQ11" s="3"/>
      <c r="EXR11" s="3"/>
      <c r="EXS11" s="3"/>
      <c r="EXT11" s="3"/>
      <c r="EXU11" s="3"/>
      <c r="EXV11" s="3"/>
      <c r="EXW11" s="3"/>
      <c r="EXX11" s="3"/>
      <c r="EXY11" s="3"/>
      <c r="EXZ11" s="3"/>
      <c r="EYA11" s="3"/>
      <c r="EYB11" s="3"/>
      <c r="EYC11" s="3"/>
      <c r="EYD11" s="3"/>
      <c r="EYE11" s="3"/>
      <c r="EYF11" s="3"/>
      <c r="EYG11" s="3"/>
      <c r="EYH11" s="3"/>
      <c r="EYI11" s="3"/>
      <c r="EYJ11" s="3"/>
      <c r="EYK11" s="3"/>
      <c r="EYL11" s="3"/>
      <c r="EYM11" s="3"/>
      <c r="EYN11" s="3"/>
      <c r="EYO11" s="3"/>
      <c r="EYP11" s="3"/>
      <c r="EYQ11" s="3"/>
      <c r="EYR11" s="3"/>
      <c r="EYS11" s="3"/>
      <c r="EYT11" s="3"/>
      <c r="EYU11" s="3"/>
      <c r="EYV11" s="3"/>
      <c r="EYW11" s="3"/>
      <c r="EYX11" s="3"/>
      <c r="EYY11" s="3"/>
      <c r="EYZ11" s="3"/>
      <c r="EZA11" s="3"/>
      <c r="EZB11" s="3"/>
      <c r="EZC11" s="3"/>
      <c r="EZD11" s="3"/>
      <c r="EZE11" s="3"/>
      <c r="EZF11" s="3"/>
      <c r="EZG11" s="3"/>
      <c r="EZH11" s="3"/>
      <c r="EZI11" s="3"/>
      <c r="EZJ11" s="3"/>
      <c r="EZK11" s="3"/>
      <c r="EZL11" s="3"/>
      <c r="EZM11" s="3"/>
      <c r="EZN11" s="3"/>
      <c r="EZO11" s="3"/>
      <c r="EZP11" s="3"/>
      <c r="EZQ11" s="3"/>
      <c r="EZR11" s="3"/>
      <c r="EZS11" s="3"/>
      <c r="EZT11" s="3"/>
      <c r="EZU11" s="3"/>
      <c r="EZV11" s="3"/>
      <c r="EZW11" s="3"/>
      <c r="EZX11" s="3"/>
      <c r="EZY11" s="3"/>
      <c r="EZZ11" s="3"/>
      <c r="FAA11" s="3"/>
      <c r="FAB11" s="3"/>
      <c r="FAC11" s="3"/>
      <c r="FAD11" s="3"/>
      <c r="FAE11" s="3"/>
      <c r="FAF11" s="3"/>
      <c r="FAG11" s="3"/>
      <c r="FAH11" s="3"/>
      <c r="FAI11" s="3"/>
      <c r="FAJ11" s="3"/>
      <c r="FAK11" s="3"/>
      <c r="FAL11" s="3"/>
      <c r="FAM11" s="3"/>
      <c r="FAN11" s="3"/>
      <c r="FAO11" s="3"/>
      <c r="FAP11" s="3"/>
      <c r="FAQ11" s="3"/>
      <c r="FAR11" s="3"/>
      <c r="FAS11" s="3"/>
      <c r="FAT11" s="3"/>
      <c r="FAU11" s="3"/>
      <c r="FAV11" s="3"/>
      <c r="FAW11" s="3"/>
      <c r="FAX11" s="3"/>
      <c r="FAY11" s="3"/>
      <c r="FAZ11" s="3"/>
      <c r="FBA11" s="3"/>
      <c r="FBB11" s="3"/>
      <c r="FBC11" s="3"/>
      <c r="FBD11" s="3"/>
      <c r="FBE11" s="3"/>
      <c r="FBF11" s="3"/>
      <c r="FBG11" s="3"/>
      <c r="FBH11" s="3"/>
      <c r="FBI11" s="3"/>
      <c r="FBJ11" s="3"/>
      <c r="FBK11" s="3"/>
      <c r="FBL11" s="3"/>
      <c r="FBM11" s="3"/>
      <c r="FBN11" s="3"/>
      <c r="FBO11" s="3"/>
      <c r="FBP11" s="3"/>
      <c r="FBQ11" s="3"/>
      <c r="FBR11" s="3"/>
      <c r="FBS11" s="3"/>
      <c r="FBT11" s="3"/>
      <c r="FBU11" s="3"/>
      <c r="FBV11" s="3"/>
      <c r="FBW11" s="3"/>
      <c r="FBX11" s="3"/>
      <c r="FBY11" s="3"/>
      <c r="FBZ11" s="3"/>
      <c r="FCA11" s="3"/>
      <c r="FCB11" s="3"/>
      <c r="FCC11" s="3"/>
      <c r="FCD11" s="3"/>
      <c r="FCE11" s="3"/>
      <c r="FCF11" s="3"/>
      <c r="FCG11" s="3"/>
      <c r="FCH11" s="3"/>
      <c r="FCI11" s="3"/>
      <c r="FCJ11" s="3"/>
      <c r="FCK11" s="3"/>
      <c r="FCL11" s="3"/>
      <c r="FCM11" s="3"/>
      <c r="FCN11" s="3"/>
      <c r="FCO11" s="3"/>
      <c r="FCP11" s="3"/>
      <c r="FCQ11" s="3"/>
      <c r="FCR11" s="3"/>
      <c r="FCS11" s="3"/>
      <c r="FCT11" s="3"/>
      <c r="FCU11" s="3"/>
      <c r="FCV11" s="3"/>
      <c r="FCW11" s="3"/>
      <c r="FCX11" s="3"/>
      <c r="FCY11" s="3"/>
      <c r="FCZ11" s="3"/>
      <c r="FDA11" s="3"/>
      <c r="FDB11" s="3"/>
      <c r="FDC11" s="3"/>
      <c r="FDD11" s="3"/>
      <c r="FDE11" s="3"/>
      <c r="FDF11" s="3"/>
      <c r="FDG11" s="3"/>
      <c r="FDH11" s="3"/>
      <c r="FDI11" s="3"/>
      <c r="FDJ11" s="3"/>
      <c r="FDK11" s="3"/>
      <c r="FDL11" s="3"/>
      <c r="FDM11" s="3"/>
      <c r="FDN11" s="3"/>
      <c r="FDO11" s="3"/>
      <c r="FDP11" s="3"/>
      <c r="FDQ11" s="3"/>
      <c r="FDR11" s="3"/>
      <c r="FDS11" s="3"/>
      <c r="FDT11" s="3"/>
      <c r="FDU11" s="3"/>
      <c r="FDV11" s="3"/>
      <c r="FDW11" s="3"/>
      <c r="FDX11" s="3"/>
      <c r="FDY11" s="3"/>
      <c r="FDZ11" s="3"/>
      <c r="FEA11" s="3"/>
      <c r="FEB11" s="3"/>
      <c r="FEC11" s="3"/>
      <c r="FED11" s="3"/>
      <c r="FEE11" s="3"/>
      <c r="FEF11" s="3"/>
      <c r="FEG11" s="3"/>
      <c r="FEH11" s="3"/>
      <c r="FEI11" s="3"/>
      <c r="FEJ11" s="3"/>
      <c r="FEK11" s="3"/>
      <c r="FEL11" s="3"/>
      <c r="FEM11" s="3"/>
      <c r="FEN11" s="3"/>
      <c r="FEO11" s="3"/>
      <c r="FEP11" s="3"/>
      <c r="FEQ11" s="3"/>
      <c r="FER11" s="3"/>
      <c r="FES11" s="3"/>
      <c r="FET11" s="3"/>
      <c r="FEU11" s="3"/>
      <c r="FEV11" s="3"/>
      <c r="FEW11" s="3"/>
      <c r="FEX11" s="3"/>
      <c r="FEY11" s="3"/>
      <c r="FEZ11" s="3"/>
      <c r="FFA11" s="3"/>
      <c r="FFB11" s="3"/>
      <c r="FFC11" s="3"/>
      <c r="FFD11" s="3"/>
      <c r="FFE11" s="3"/>
      <c r="FFF11" s="3"/>
      <c r="FFG11" s="3"/>
      <c r="FFH11" s="3"/>
      <c r="FFI11" s="3"/>
      <c r="FFJ11" s="3"/>
      <c r="FFK11" s="3"/>
      <c r="FFL11" s="3"/>
      <c r="FFM11" s="3"/>
      <c r="FFN11" s="3"/>
      <c r="FFO11" s="3"/>
      <c r="FFP11" s="3"/>
      <c r="FFQ11" s="3"/>
      <c r="FFR11" s="3"/>
      <c r="FFS11" s="3"/>
      <c r="FFT11" s="3"/>
      <c r="FFU11" s="3"/>
      <c r="FFV11" s="3"/>
      <c r="FFW11" s="3"/>
      <c r="FFX11" s="3"/>
      <c r="FFY11" s="3"/>
      <c r="FFZ11" s="3"/>
      <c r="FGA11" s="3"/>
      <c r="FGB11" s="3"/>
      <c r="FGC11" s="3"/>
      <c r="FGD11" s="3"/>
      <c r="FGE11" s="3"/>
      <c r="FGF11" s="3"/>
      <c r="FGG11" s="3"/>
      <c r="FGH11" s="3"/>
      <c r="FGI11" s="3"/>
      <c r="FGJ11" s="3"/>
      <c r="FGK11" s="3"/>
      <c r="FGL11" s="3"/>
      <c r="FGM11" s="3"/>
      <c r="FGN11" s="3"/>
      <c r="FGO11" s="3"/>
      <c r="FGP11" s="3"/>
      <c r="FGQ11" s="3"/>
      <c r="FGR11" s="3"/>
      <c r="FGS11" s="3"/>
      <c r="FGT11" s="3"/>
      <c r="FGU11" s="3"/>
      <c r="FGV11" s="3"/>
      <c r="FGW11" s="3"/>
      <c r="FGX11" s="3"/>
      <c r="FGY11" s="3"/>
      <c r="FGZ11" s="3"/>
      <c r="FHA11" s="3"/>
      <c r="FHB11" s="3"/>
      <c r="FHC11" s="3"/>
      <c r="FHD11" s="3"/>
      <c r="FHE11" s="3"/>
      <c r="FHF11" s="3"/>
      <c r="FHG11" s="3"/>
      <c r="FHH11" s="3"/>
      <c r="FHI11" s="3"/>
      <c r="FHJ11" s="3"/>
      <c r="FHK11" s="3"/>
      <c r="FHL11" s="3"/>
      <c r="FHM11" s="3"/>
      <c r="FHN11" s="3"/>
      <c r="FHO11" s="3"/>
      <c r="FHP11" s="3"/>
      <c r="FHQ11" s="3"/>
      <c r="FHR11" s="3"/>
      <c r="FHS11" s="3"/>
      <c r="FHT11" s="3"/>
      <c r="FHU11" s="3"/>
      <c r="FHV11" s="3"/>
      <c r="FHW11" s="3"/>
      <c r="FHX11" s="3"/>
      <c r="FHY11" s="3"/>
      <c r="FHZ11" s="3"/>
      <c r="FIA11" s="3"/>
      <c r="FIB11" s="3"/>
      <c r="FIC11" s="3"/>
      <c r="FID11" s="3"/>
      <c r="FIE11" s="3"/>
      <c r="FIF11" s="3"/>
      <c r="FIG11" s="3"/>
      <c r="FIH11" s="3"/>
      <c r="FII11" s="3"/>
      <c r="FIJ11" s="3"/>
      <c r="FIK11" s="3"/>
      <c r="FIL11" s="3"/>
      <c r="FIM11" s="3"/>
      <c r="FIN11" s="3"/>
      <c r="FIO11" s="3"/>
      <c r="FIP11" s="3"/>
      <c r="FIQ11" s="3"/>
      <c r="FIR11" s="3"/>
      <c r="FIS11" s="3"/>
      <c r="FIT11" s="3"/>
      <c r="FIU11" s="3"/>
      <c r="FIV11" s="3"/>
      <c r="FIW11" s="3"/>
      <c r="FIX11" s="3"/>
      <c r="FIY11" s="3"/>
      <c r="FIZ11" s="3"/>
      <c r="FJA11" s="3"/>
      <c r="FJB11" s="3"/>
      <c r="FJC11" s="3"/>
      <c r="FJD11" s="3"/>
      <c r="FJE11" s="3"/>
      <c r="FJF11" s="3"/>
      <c r="FJG11" s="3"/>
      <c r="FJH11" s="3"/>
      <c r="FJI11" s="3"/>
      <c r="FJJ11" s="3"/>
      <c r="FJK11" s="3"/>
      <c r="FJL11" s="3"/>
      <c r="FJM11" s="3"/>
      <c r="FJN11" s="3"/>
      <c r="FJO11" s="3"/>
      <c r="FJP11" s="3"/>
      <c r="FJQ11" s="3"/>
      <c r="FJR11" s="3"/>
      <c r="FJS11" s="3"/>
      <c r="FJT11" s="3"/>
      <c r="FJU11" s="3"/>
      <c r="FJV11" s="3"/>
      <c r="FJW11" s="3"/>
      <c r="FJX11" s="3"/>
      <c r="FJY11" s="3"/>
      <c r="FJZ11" s="3"/>
      <c r="FKA11" s="3"/>
      <c r="FKB11" s="3"/>
      <c r="FKC11" s="3"/>
      <c r="FKD11" s="3"/>
      <c r="FKE11" s="3"/>
      <c r="FKF11" s="3"/>
      <c r="FKG11" s="3"/>
      <c r="FKH11" s="3"/>
      <c r="FKI11" s="3"/>
      <c r="FKJ11" s="3"/>
      <c r="FKK11" s="3"/>
      <c r="FKL11" s="3"/>
      <c r="FKM11" s="3"/>
      <c r="FKN11" s="3"/>
      <c r="FKO11" s="3"/>
      <c r="FKP11" s="3"/>
      <c r="FKQ11" s="3"/>
      <c r="FKR11" s="3"/>
      <c r="FKS11" s="3"/>
      <c r="FKT11" s="3"/>
      <c r="FKU11" s="3"/>
      <c r="FKV11" s="3"/>
      <c r="FKW11" s="3"/>
      <c r="FKX11" s="3"/>
      <c r="FKY11" s="3"/>
      <c r="FKZ11" s="3"/>
      <c r="FLA11" s="3"/>
      <c r="FLB11" s="3"/>
      <c r="FLC11" s="3"/>
      <c r="FLD11" s="3"/>
      <c r="FLE11" s="3"/>
      <c r="FLF11" s="3"/>
      <c r="FLG11" s="3"/>
      <c r="FLH11" s="3"/>
      <c r="FLI11" s="3"/>
      <c r="FLJ11" s="3"/>
      <c r="FLK11" s="3"/>
      <c r="FLL11" s="3"/>
      <c r="FLM11" s="3"/>
      <c r="FLN11" s="3"/>
      <c r="FLO11" s="3"/>
      <c r="FLP11" s="3"/>
      <c r="FLQ11" s="3"/>
      <c r="FLR11" s="3"/>
      <c r="FLS11" s="3"/>
      <c r="FLT11" s="3"/>
      <c r="FLU11" s="3"/>
      <c r="FLV11" s="3"/>
      <c r="FLW11" s="3"/>
      <c r="FLX11" s="3"/>
      <c r="FLY11" s="3"/>
      <c r="FLZ11" s="3"/>
      <c r="FMA11" s="3"/>
      <c r="FMB11" s="3"/>
      <c r="FMC11" s="3"/>
      <c r="FMD11" s="3"/>
      <c r="FME11" s="3"/>
      <c r="FMF11" s="3"/>
      <c r="FMG11" s="3"/>
      <c r="FMH11" s="3"/>
      <c r="FMI11" s="3"/>
      <c r="FMJ11" s="3"/>
      <c r="FMK11" s="3"/>
      <c r="FML11" s="3"/>
      <c r="FMM11" s="3"/>
      <c r="FMN11" s="3"/>
      <c r="FMO11" s="3"/>
      <c r="FMP11" s="3"/>
      <c r="FMQ11" s="3"/>
      <c r="FMR11" s="3"/>
      <c r="FMS11" s="3"/>
      <c r="FMT11" s="3"/>
      <c r="FMU11" s="3"/>
      <c r="FMV11" s="3"/>
      <c r="FMW11" s="3"/>
      <c r="FMX11" s="3"/>
      <c r="FMY11" s="3"/>
      <c r="FMZ11" s="3"/>
      <c r="FNA11" s="3"/>
      <c r="FNB11" s="3"/>
      <c r="FNC11" s="3"/>
      <c r="FND11" s="3"/>
      <c r="FNE11" s="3"/>
      <c r="FNF11" s="3"/>
      <c r="FNG11" s="3"/>
      <c r="FNH11" s="3"/>
      <c r="FNI11" s="3"/>
      <c r="FNJ11" s="3"/>
      <c r="FNK11" s="3"/>
      <c r="FNL11" s="3"/>
      <c r="FNM11" s="3"/>
      <c r="FNN11" s="3"/>
      <c r="FNO11" s="3"/>
      <c r="FNP11" s="3"/>
      <c r="FNQ11" s="3"/>
      <c r="FNR11" s="3"/>
      <c r="FNS11" s="3"/>
      <c r="FNT11" s="3"/>
      <c r="FNU11" s="3"/>
      <c r="FNV11" s="3"/>
      <c r="FNW11" s="3"/>
      <c r="FNX11" s="3"/>
      <c r="FNY11" s="3"/>
      <c r="FNZ11" s="3"/>
      <c r="FOA11" s="3"/>
      <c r="FOB11" s="3"/>
      <c r="FOC11" s="3"/>
      <c r="FOD11" s="3"/>
      <c r="FOE11" s="3"/>
      <c r="FOF11" s="3"/>
      <c r="FOG11" s="3"/>
      <c r="FOH11" s="3"/>
      <c r="FOI11" s="3"/>
      <c r="FOJ11" s="3"/>
      <c r="FOK11" s="3"/>
      <c r="FOL11" s="3"/>
      <c r="FOM11" s="3"/>
      <c r="FON11" s="3"/>
      <c r="FOO11" s="3"/>
      <c r="FOP11" s="3"/>
      <c r="FOQ11" s="3"/>
      <c r="FOR11" s="3"/>
      <c r="FOS11" s="3"/>
      <c r="FOT11" s="3"/>
      <c r="FOU11" s="3"/>
      <c r="FOV11" s="3"/>
      <c r="FOW11" s="3"/>
      <c r="FOX11" s="3"/>
      <c r="FOY11" s="3"/>
      <c r="FOZ11" s="3"/>
      <c r="FPA11" s="3"/>
      <c r="FPB11" s="3"/>
      <c r="FPC11" s="3"/>
      <c r="FPD11" s="3"/>
      <c r="FPE11" s="3"/>
      <c r="FPF11" s="3"/>
      <c r="FPG11" s="3"/>
      <c r="FPH11" s="3"/>
      <c r="FPI11" s="3"/>
      <c r="FPJ11" s="3"/>
      <c r="FPK11" s="3"/>
      <c r="FPL11" s="3"/>
      <c r="FPM11" s="3"/>
      <c r="FPN11" s="3"/>
      <c r="FPO11" s="3"/>
      <c r="FPP11" s="3"/>
      <c r="FPQ11" s="3"/>
      <c r="FPR11" s="3"/>
      <c r="FPS11" s="3"/>
      <c r="FPT11" s="3"/>
      <c r="FPU11" s="3"/>
      <c r="FPV11" s="3"/>
      <c r="FPW11" s="3"/>
      <c r="FPX11" s="3"/>
      <c r="FPY11" s="3"/>
      <c r="FPZ11" s="3"/>
      <c r="FQA11" s="3"/>
      <c r="FQB11" s="3"/>
      <c r="FQC11" s="3"/>
      <c r="FQD11" s="3"/>
      <c r="FQE11" s="3"/>
      <c r="FQF11" s="3"/>
      <c r="FQG11" s="3"/>
      <c r="FQH11" s="3"/>
      <c r="FQI11" s="3"/>
      <c r="FQJ11" s="3"/>
      <c r="FQK11" s="3"/>
      <c r="FQL11" s="3"/>
      <c r="FQM11" s="3"/>
      <c r="FQN11" s="3"/>
      <c r="FQO11" s="3"/>
      <c r="FQP11" s="3"/>
      <c r="FQQ11" s="3"/>
      <c r="FQR11" s="3"/>
      <c r="FQS11" s="3"/>
      <c r="FQT11" s="3"/>
      <c r="FQU11" s="3"/>
      <c r="FQV11" s="3"/>
      <c r="FQW11" s="3"/>
      <c r="FQX11" s="3"/>
      <c r="FQY11" s="3"/>
      <c r="FQZ11" s="3"/>
      <c r="FRA11" s="3"/>
      <c r="FRB11" s="3"/>
      <c r="FRC11" s="3"/>
      <c r="FRD11" s="3"/>
      <c r="FRE11" s="3"/>
      <c r="FRF11" s="3"/>
      <c r="FRG11" s="3"/>
      <c r="FRH11" s="3"/>
      <c r="FRI11" s="3"/>
      <c r="FRJ11" s="3"/>
      <c r="FRK11" s="3"/>
      <c r="FRL11" s="3"/>
      <c r="FRM11" s="3"/>
      <c r="FRN11" s="3"/>
      <c r="FRO11" s="3"/>
      <c r="FRP11" s="3"/>
      <c r="FRQ11" s="3"/>
      <c r="FRR11" s="3"/>
      <c r="FRS11" s="3"/>
      <c r="FRT11" s="3"/>
      <c r="FRU11" s="3"/>
      <c r="FRV11" s="3"/>
      <c r="FRW11" s="3"/>
      <c r="FRX11" s="3"/>
      <c r="FRY11" s="3"/>
      <c r="FRZ11" s="3"/>
      <c r="FSA11" s="3"/>
      <c r="FSB11" s="3"/>
      <c r="FSC11" s="3"/>
      <c r="FSD11" s="3"/>
      <c r="FSE11" s="3"/>
      <c r="FSF11" s="3"/>
      <c r="FSG11" s="3"/>
      <c r="FSH11" s="3"/>
      <c r="FSI11" s="3"/>
      <c r="FSJ11" s="3"/>
      <c r="FSK11" s="3"/>
      <c r="FSL11" s="3"/>
      <c r="FSM11" s="3"/>
      <c r="FSN11" s="3"/>
      <c r="FSO11" s="3"/>
      <c r="FSP11" s="3"/>
      <c r="FSQ11" s="3"/>
      <c r="FSR11" s="3"/>
      <c r="FSS11" s="3"/>
      <c r="FST11" s="3"/>
      <c r="FSU11" s="3"/>
      <c r="FSV11" s="3"/>
      <c r="FSW11" s="3"/>
      <c r="FSX11" s="3"/>
      <c r="FSY11" s="3"/>
      <c r="FSZ11" s="3"/>
      <c r="FTA11" s="3"/>
      <c r="FTB11" s="3"/>
      <c r="FTC11" s="3"/>
      <c r="FTD11" s="3"/>
      <c r="FTE11" s="3"/>
      <c r="FTF11" s="3"/>
      <c r="FTG11" s="3"/>
      <c r="FTH11" s="3"/>
      <c r="FTI11" s="3"/>
      <c r="FTJ11" s="3"/>
      <c r="FTK11" s="3"/>
      <c r="FTL11" s="3"/>
      <c r="FTM11" s="3"/>
      <c r="FTN11" s="3"/>
      <c r="FTO11" s="3"/>
      <c r="FTP11" s="3"/>
      <c r="FTQ11" s="3"/>
      <c r="FTR11" s="3"/>
      <c r="FTS11" s="3"/>
      <c r="FTT11" s="3"/>
      <c r="FTU11" s="3"/>
      <c r="FTV11" s="3"/>
      <c r="FTW11" s="3"/>
      <c r="FTX11" s="3"/>
      <c r="FTY11" s="3"/>
      <c r="FTZ11" s="3"/>
      <c r="FUA11" s="3"/>
      <c r="FUB11" s="3"/>
      <c r="FUC11" s="3"/>
      <c r="FUD11" s="3"/>
      <c r="FUE11" s="3"/>
      <c r="FUF11" s="3"/>
      <c r="FUG11" s="3"/>
      <c r="FUH11" s="3"/>
      <c r="FUI11" s="3"/>
      <c r="FUJ11" s="3"/>
      <c r="FUK11" s="3"/>
      <c r="FUL11" s="3"/>
      <c r="FUM11" s="3"/>
      <c r="FUN11" s="3"/>
      <c r="FUO11" s="3"/>
      <c r="FUP11" s="3"/>
      <c r="FUQ11" s="3"/>
      <c r="FUR11" s="3"/>
      <c r="FUS11" s="3"/>
      <c r="FUT11" s="3"/>
      <c r="FUU11" s="3"/>
      <c r="FUV11" s="3"/>
      <c r="FUW11" s="3"/>
      <c r="FUX11" s="3"/>
      <c r="FUY11" s="3"/>
      <c r="FUZ11" s="3"/>
      <c r="FVA11" s="3"/>
      <c r="FVB11" s="3"/>
      <c r="FVC11" s="3"/>
      <c r="FVD11" s="3"/>
      <c r="FVE11" s="3"/>
      <c r="FVF11" s="3"/>
      <c r="FVG11" s="3"/>
      <c r="FVH11" s="3"/>
      <c r="FVI11" s="3"/>
      <c r="FVJ11" s="3"/>
      <c r="FVK11" s="3"/>
      <c r="FVL11" s="3"/>
      <c r="FVM11" s="3"/>
      <c r="FVN11" s="3"/>
      <c r="FVO11" s="3"/>
      <c r="FVP11" s="3"/>
      <c r="FVQ11" s="3"/>
      <c r="FVR11" s="3"/>
      <c r="FVS11" s="3"/>
      <c r="FVT11" s="3"/>
      <c r="FVU11" s="3"/>
      <c r="FVV11" s="3"/>
      <c r="FVW11" s="3"/>
      <c r="FVX11" s="3"/>
      <c r="FVY11" s="3"/>
      <c r="FVZ11" s="3"/>
      <c r="FWA11" s="3"/>
      <c r="FWB11" s="3"/>
      <c r="FWC11" s="3"/>
      <c r="FWD11" s="3"/>
      <c r="FWE11" s="3"/>
      <c r="FWF11" s="3"/>
      <c r="FWG11" s="3"/>
      <c r="FWH11" s="3"/>
      <c r="FWI11" s="3"/>
      <c r="FWJ11" s="3"/>
      <c r="FWK11" s="3"/>
      <c r="FWL11" s="3"/>
      <c r="FWM11" s="3"/>
      <c r="FWN11" s="3"/>
      <c r="FWO11" s="3"/>
      <c r="FWP11" s="3"/>
      <c r="FWQ11" s="3"/>
      <c r="FWR11" s="3"/>
      <c r="FWS11" s="3"/>
      <c r="FWT11" s="3"/>
      <c r="FWU11" s="3"/>
      <c r="FWV11" s="3"/>
      <c r="FWW11" s="3"/>
      <c r="FWX11" s="3"/>
      <c r="FWY11" s="3"/>
      <c r="FWZ11" s="3"/>
      <c r="FXA11" s="3"/>
      <c r="FXB11" s="3"/>
      <c r="FXC11" s="3"/>
      <c r="FXD11" s="3"/>
      <c r="FXE11" s="3"/>
      <c r="FXF11" s="3"/>
      <c r="FXG11" s="3"/>
      <c r="FXH11" s="3"/>
      <c r="FXI11" s="3"/>
      <c r="FXJ11" s="3"/>
      <c r="FXK11" s="3"/>
      <c r="FXL11" s="3"/>
      <c r="FXM11" s="3"/>
      <c r="FXN11" s="3"/>
      <c r="FXO11" s="3"/>
      <c r="FXP11" s="3"/>
      <c r="FXQ11" s="3"/>
      <c r="FXR11" s="3"/>
      <c r="FXS11" s="3"/>
      <c r="FXT11" s="3"/>
      <c r="FXU11" s="3"/>
      <c r="FXV11" s="3"/>
      <c r="FXW11" s="3"/>
      <c r="FXX11" s="3"/>
      <c r="FXY11" s="3"/>
      <c r="FXZ11" s="3"/>
      <c r="FYA11" s="3"/>
      <c r="FYB11" s="3"/>
      <c r="FYC11" s="3"/>
      <c r="FYD11" s="3"/>
      <c r="FYE11" s="3"/>
      <c r="FYF11" s="3"/>
      <c r="FYG11" s="3"/>
      <c r="FYH11" s="3"/>
      <c r="FYI11" s="3"/>
      <c r="FYJ11" s="3"/>
      <c r="FYK11" s="3"/>
      <c r="FYL11" s="3"/>
      <c r="FYM11" s="3"/>
      <c r="FYN11" s="3"/>
      <c r="FYO11" s="3"/>
      <c r="FYP11" s="3"/>
      <c r="FYQ11" s="3"/>
      <c r="FYR11" s="3"/>
      <c r="FYS11" s="3"/>
      <c r="FYT11" s="3"/>
      <c r="FYU11" s="3"/>
      <c r="FYV11" s="3"/>
      <c r="FYW11" s="3"/>
      <c r="FYX11" s="3"/>
      <c r="FYY11" s="3"/>
      <c r="FYZ11" s="3"/>
      <c r="FZA11" s="3"/>
      <c r="FZB11" s="3"/>
      <c r="FZC11" s="3"/>
      <c r="FZD11" s="3"/>
      <c r="FZE11" s="3"/>
      <c r="FZF11" s="3"/>
      <c r="FZG11" s="3"/>
      <c r="FZH11" s="3"/>
      <c r="FZI11" s="3"/>
      <c r="FZJ11" s="3"/>
      <c r="FZK11" s="3"/>
      <c r="FZL11" s="3"/>
      <c r="FZM11" s="3"/>
      <c r="FZN11" s="3"/>
      <c r="FZO11" s="3"/>
      <c r="FZP11" s="3"/>
      <c r="FZQ11" s="3"/>
      <c r="FZR11" s="3"/>
      <c r="FZS11" s="3"/>
      <c r="FZT11" s="3"/>
      <c r="FZU11" s="3"/>
      <c r="FZV11" s="3"/>
      <c r="FZW11" s="3"/>
      <c r="FZX11" s="3"/>
      <c r="FZY11" s="3"/>
      <c r="FZZ11" s="3"/>
      <c r="GAA11" s="3"/>
      <c r="GAB11" s="3"/>
      <c r="GAC11" s="3"/>
      <c r="GAD11" s="3"/>
      <c r="GAE11" s="3"/>
      <c r="GAF11" s="3"/>
      <c r="GAG11" s="3"/>
      <c r="GAH11" s="3"/>
      <c r="GAI11" s="3"/>
      <c r="GAJ11" s="3"/>
      <c r="GAK11" s="3"/>
      <c r="GAL11" s="3"/>
      <c r="GAM11" s="3"/>
      <c r="GAN11" s="3"/>
      <c r="GAO11" s="3"/>
      <c r="GAP11" s="3"/>
      <c r="GAQ11" s="3"/>
      <c r="GAR11" s="3"/>
      <c r="GAS11" s="3"/>
      <c r="GAT11" s="3"/>
      <c r="GAU11" s="3"/>
      <c r="GAV11" s="3"/>
      <c r="GAW11" s="3"/>
      <c r="GAX11" s="3"/>
      <c r="GAY11" s="3"/>
      <c r="GAZ11" s="3"/>
      <c r="GBA11" s="3"/>
      <c r="GBB11" s="3"/>
      <c r="GBC11" s="3"/>
      <c r="GBD11" s="3"/>
      <c r="GBE11" s="3"/>
      <c r="GBF11" s="3"/>
      <c r="GBG11" s="3"/>
      <c r="GBH11" s="3"/>
      <c r="GBI11" s="3"/>
      <c r="GBJ11" s="3"/>
      <c r="GBK11" s="3"/>
      <c r="GBL11" s="3"/>
      <c r="GBM11" s="3"/>
      <c r="GBN11" s="3"/>
      <c r="GBO11" s="3"/>
      <c r="GBP11" s="3"/>
      <c r="GBQ11" s="3"/>
      <c r="GBR11" s="3"/>
      <c r="GBS11" s="3"/>
      <c r="GBT11" s="3"/>
      <c r="GBU11" s="3"/>
      <c r="GBV11" s="3"/>
      <c r="GBW11" s="3"/>
      <c r="GBX11" s="3"/>
      <c r="GBY11" s="3"/>
      <c r="GBZ11" s="3"/>
      <c r="GCA11" s="3"/>
      <c r="GCB11" s="3"/>
      <c r="GCC11" s="3"/>
      <c r="GCD11" s="3"/>
      <c r="GCE11" s="3"/>
      <c r="GCF11" s="3"/>
      <c r="GCG11" s="3"/>
      <c r="GCH11" s="3"/>
      <c r="GCI11" s="3"/>
      <c r="GCJ11" s="3"/>
      <c r="GCK11" s="3"/>
      <c r="GCL11" s="3"/>
      <c r="GCM11" s="3"/>
      <c r="GCN11" s="3"/>
      <c r="GCO11" s="3"/>
      <c r="GCP11" s="3"/>
      <c r="GCQ11" s="3"/>
      <c r="GCR11" s="3"/>
      <c r="GCS11" s="3"/>
      <c r="GCT11" s="3"/>
      <c r="GCU11" s="3"/>
      <c r="GCV11" s="3"/>
      <c r="GCW11" s="3"/>
      <c r="GCX11" s="3"/>
      <c r="GCY11" s="3"/>
      <c r="GCZ11" s="3"/>
      <c r="GDA11" s="3"/>
      <c r="GDB11" s="3"/>
      <c r="GDC11" s="3"/>
      <c r="GDD11" s="3"/>
      <c r="GDE11" s="3"/>
      <c r="GDF11" s="3"/>
      <c r="GDG11" s="3"/>
      <c r="GDH11" s="3"/>
      <c r="GDI11" s="3"/>
      <c r="GDJ11" s="3"/>
      <c r="GDK11" s="3"/>
      <c r="GDL11" s="3"/>
      <c r="GDM11" s="3"/>
      <c r="GDN11" s="3"/>
      <c r="GDO11" s="3"/>
      <c r="GDP11" s="3"/>
      <c r="GDQ11" s="3"/>
      <c r="GDR11" s="3"/>
      <c r="GDS11" s="3"/>
      <c r="GDT11" s="3"/>
      <c r="GDU11" s="3"/>
      <c r="GDV11" s="3"/>
      <c r="GDW11" s="3"/>
      <c r="GDX11" s="3"/>
      <c r="GDY11" s="3"/>
      <c r="GDZ11" s="3"/>
      <c r="GEA11" s="3"/>
      <c r="GEB11" s="3"/>
      <c r="GEC11" s="3"/>
      <c r="GED11" s="3"/>
      <c r="GEE11" s="3"/>
      <c r="GEF11" s="3"/>
      <c r="GEG11" s="3"/>
      <c r="GEH11" s="3"/>
      <c r="GEI11" s="3"/>
      <c r="GEJ11" s="3"/>
      <c r="GEK11" s="3"/>
      <c r="GEL11" s="3"/>
      <c r="GEM11" s="3"/>
      <c r="GEN11" s="3"/>
      <c r="GEO11" s="3"/>
      <c r="GEP11" s="3"/>
      <c r="GEQ11" s="3"/>
      <c r="GER11" s="3"/>
      <c r="GES11" s="3"/>
      <c r="GET11" s="3"/>
      <c r="GEU11" s="3"/>
      <c r="GEV11" s="3"/>
      <c r="GEW11" s="3"/>
      <c r="GEX11" s="3"/>
      <c r="GEY11" s="3"/>
      <c r="GEZ11" s="3"/>
      <c r="GFA11" s="3"/>
      <c r="GFB11" s="3"/>
      <c r="GFC11" s="3"/>
      <c r="GFD11" s="3"/>
      <c r="GFE11" s="3"/>
      <c r="GFF11" s="3"/>
      <c r="GFG11" s="3"/>
      <c r="GFH11" s="3"/>
      <c r="GFI11" s="3"/>
      <c r="GFJ11" s="3"/>
      <c r="GFK11" s="3"/>
      <c r="GFL11" s="3"/>
      <c r="GFM11" s="3"/>
      <c r="GFN11" s="3"/>
      <c r="GFO11" s="3"/>
      <c r="GFP11" s="3"/>
      <c r="GFQ11" s="3"/>
      <c r="GFR11" s="3"/>
      <c r="GFS11" s="3"/>
      <c r="GFT11" s="3"/>
      <c r="GFU11" s="3"/>
      <c r="GFV11" s="3"/>
      <c r="GFW11" s="3"/>
      <c r="GFX11" s="3"/>
      <c r="GFY11" s="3"/>
      <c r="GFZ11" s="3"/>
      <c r="GGA11" s="3"/>
      <c r="GGB11" s="3"/>
      <c r="GGC11" s="3"/>
      <c r="GGD11" s="3"/>
      <c r="GGE11" s="3"/>
      <c r="GGF11" s="3"/>
      <c r="GGG11" s="3"/>
      <c r="GGH11" s="3"/>
      <c r="GGI11" s="3"/>
      <c r="GGJ11" s="3"/>
      <c r="GGK11" s="3"/>
      <c r="GGL11" s="3"/>
      <c r="GGM11" s="3"/>
      <c r="GGN11" s="3"/>
      <c r="GGO11" s="3"/>
      <c r="GGP11" s="3"/>
      <c r="GGQ11" s="3"/>
      <c r="GGR11" s="3"/>
      <c r="GGS11" s="3"/>
      <c r="GGT11" s="3"/>
      <c r="GGU11" s="3"/>
      <c r="GGV11" s="3"/>
      <c r="GGW11" s="3"/>
      <c r="GGX11" s="3"/>
      <c r="GGY11" s="3"/>
      <c r="GGZ11" s="3"/>
      <c r="GHA11" s="3"/>
      <c r="GHB11" s="3"/>
      <c r="GHC11" s="3"/>
      <c r="GHD11" s="3"/>
      <c r="GHE11" s="3"/>
      <c r="GHF11" s="3"/>
      <c r="GHG11" s="3"/>
      <c r="GHH11" s="3"/>
      <c r="GHI11" s="3"/>
      <c r="GHJ11" s="3"/>
      <c r="GHK11" s="3"/>
      <c r="GHL11" s="3"/>
      <c r="GHM11" s="3"/>
      <c r="GHN11" s="3"/>
      <c r="GHO11" s="3"/>
      <c r="GHP11" s="3"/>
      <c r="GHQ11" s="3"/>
      <c r="GHR11" s="3"/>
      <c r="GHS11" s="3"/>
      <c r="GHT11" s="3"/>
      <c r="GHU11" s="3"/>
      <c r="GHV11" s="3"/>
      <c r="GHW11" s="3"/>
      <c r="GHX11" s="3"/>
      <c r="GHY11" s="3"/>
      <c r="GHZ11" s="3"/>
      <c r="GIA11" s="3"/>
      <c r="GIB11" s="3"/>
      <c r="GIC11" s="3"/>
      <c r="GID11" s="3"/>
      <c r="GIE11" s="3"/>
      <c r="GIF11" s="3"/>
      <c r="GIG11" s="3"/>
      <c r="GIH11" s="3"/>
      <c r="GII11" s="3"/>
      <c r="GIJ11" s="3"/>
      <c r="GIK11" s="3"/>
      <c r="GIL11" s="3"/>
      <c r="GIM11" s="3"/>
      <c r="GIN11" s="3"/>
      <c r="GIO11" s="3"/>
      <c r="GIP11" s="3"/>
      <c r="GIQ11" s="3"/>
      <c r="GIR11" s="3"/>
      <c r="GIS11" s="3"/>
      <c r="GIT11" s="3"/>
      <c r="GIU11" s="3"/>
      <c r="GIV11" s="3"/>
      <c r="GIW11" s="3"/>
      <c r="GIX11" s="3"/>
      <c r="GIY11" s="3"/>
      <c r="GIZ11" s="3"/>
      <c r="GJA11" s="3"/>
      <c r="GJB11" s="3"/>
      <c r="GJC11" s="3"/>
      <c r="GJD11" s="3"/>
      <c r="GJE11" s="3"/>
      <c r="GJF11" s="3"/>
      <c r="GJG11" s="3"/>
      <c r="GJH11" s="3"/>
      <c r="GJI11" s="3"/>
      <c r="GJJ11" s="3"/>
      <c r="GJK11" s="3"/>
      <c r="GJL11" s="3"/>
      <c r="GJM11" s="3"/>
      <c r="GJN11" s="3"/>
      <c r="GJO11" s="3"/>
      <c r="GJP11" s="3"/>
      <c r="GJQ11" s="3"/>
      <c r="GJR11" s="3"/>
      <c r="GJS11" s="3"/>
      <c r="GJT11" s="3"/>
      <c r="GJU11" s="3"/>
      <c r="GJV11" s="3"/>
      <c r="GJW11" s="3"/>
      <c r="GJX11" s="3"/>
      <c r="GJY11" s="3"/>
      <c r="GJZ11" s="3"/>
      <c r="GKA11" s="3"/>
      <c r="GKB11" s="3"/>
      <c r="GKC11" s="3"/>
      <c r="GKD11" s="3"/>
      <c r="GKE11" s="3"/>
      <c r="GKF11" s="3"/>
      <c r="GKG11" s="3"/>
      <c r="GKH11" s="3"/>
      <c r="GKI11" s="3"/>
      <c r="GKJ11" s="3"/>
      <c r="GKK11" s="3"/>
      <c r="GKL11" s="3"/>
      <c r="GKM11" s="3"/>
      <c r="GKN11" s="3"/>
      <c r="GKO11" s="3"/>
      <c r="GKP11" s="3"/>
      <c r="GKQ11" s="3"/>
      <c r="GKR11" s="3"/>
      <c r="GKS11" s="3"/>
      <c r="GKT11" s="3"/>
      <c r="GKU11" s="3"/>
      <c r="GKV11" s="3"/>
      <c r="GKW11" s="3"/>
      <c r="GKX11" s="3"/>
      <c r="GKY11" s="3"/>
      <c r="GKZ11" s="3"/>
      <c r="GLA11" s="3"/>
      <c r="GLB11" s="3"/>
      <c r="GLC11" s="3"/>
      <c r="GLD11" s="3"/>
      <c r="GLE11" s="3"/>
      <c r="GLF11" s="3"/>
      <c r="GLG11" s="3"/>
      <c r="GLH11" s="3"/>
      <c r="GLI11" s="3"/>
      <c r="GLJ11" s="3"/>
      <c r="GLK11" s="3"/>
      <c r="GLL11" s="3"/>
      <c r="GLM11" s="3"/>
      <c r="GLN11" s="3"/>
      <c r="GLO11" s="3"/>
      <c r="GLP11" s="3"/>
      <c r="GLQ11" s="3"/>
      <c r="GLR11" s="3"/>
      <c r="GLS11" s="3"/>
      <c r="GLT11" s="3"/>
      <c r="GLU11" s="3"/>
      <c r="GLV11" s="3"/>
      <c r="GLW11" s="3"/>
      <c r="GLX11" s="3"/>
      <c r="GLY11" s="3"/>
      <c r="GLZ11" s="3"/>
      <c r="GMA11" s="3"/>
      <c r="GMB11" s="3"/>
      <c r="GMC11" s="3"/>
      <c r="GMD11" s="3"/>
      <c r="GME11" s="3"/>
      <c r="GMF11" s="3"/>
      <c r="GMG11" s="3"/>
      <c r="GMH11" s="3"/>
      <c r="GMI11" s="3"/>
      <c r="GMJ11" s="3"/>
      <c r="GMK11" s="3"/>
      <c r="GML11" s="3"/>
      <c r="GMM11" s="3"/>
      <c r="GMN11" s="3"/>
      <c r="GMO11" s="3"/>
      <c r="GMP11" s="3"/>
      <c r="GMQ11" s="3"/>
      <c r="GMR11" s="3"/>
      <c r="GMS11" s="3"/>
      <c r="GMT11" s="3"/>
      <c r="GMU11" s="3"/>
      <c r="GMV11" s="3"/>
      <c r="GMW11" s="3"/>
      <c r="GMX11" s="3"/>
      <c r="GMY11" s="3"/>
      <c r="GMZ11" s="3"/>
      <c r="GNA11" s="3"/>
      <c r="GNB11" s="3"/>
      <c r="GNC11" s="3"/>
      <c r="GND11" s="3"/>
      <c r="GNE11" s="3"/>
      <c r="GNF11" s="3"/>
      <c r="GNG11" s="3"/>
      <c r="GNH11" s="3"/>
      <c r="GNI11" s="3"/>
      <c r="GNJ11" s="3"/>
      <c r="GNK11" s="3"/>
      <c r="GNL11" s="3"/>
      <c r="GNM11" s="3"/>
      <c r="GNN11" s="3"/>
      <c r="GNO11" s="3"/>
      <c r="GNP11" s="3"/>
      <c r="GNQ11" s="3"/>
      <c r="GNR11" s="3"/>
      <c r="GNS11" s="3"/>
      <c r="GNT11" s="3"/>
      <c r="GNU11" s="3"/>
      <c r="GNV11" s="3"/>
      <c r="GNW11" s="3"/>
      <c r="GNX11" s="3"/>
      <c r="GNY11" s="3"/>
      <c r="GNZ11" s="3"/>
      <c r="GOA11" s="3"/>
      <c r="GOB11" s="3"/>
      <c r="GOC11" s="3"/>
      <c r="GOD11" s="3"/>
      <c r="GOE11" s="3"/>
      <c r="GOF11" s="3"/>
      <c r="GOG11" s="3"/>
      <c r="GOH11" s="3"/>
      <c r="GOI11" s="3"/>
      <c r="GOJ11" s="3"/>
      <c r="GOK11" s="3"/>
      <c r="GOL11" s="3"/>
      <c r="GOM11" s="3"/>
      <c r="GON11" s="3"/>
      <c r="GOO11" s="3"/>
      <c r="GOP11" s="3"/>
      <c r="GOQ11" s="3"/>
      <c r="GOR11" s="3"/>
      <c r="GOS11" s="3"/>
      <c r="GOT11" s="3"/>
      <c r="GOU11" s="3"/>
      <c r="GOV11" s="3"/>
      <c r="GOW11" s="3"/>
      <c r="GOX11" s="3"/>
      <c r="GOY11" s="3"/>
      <c r="GOZ11" s="3"/>
      <c r="GPA11" s="3"/>
      <c r="GPB11" s="3"/>
      <c r="GPC11" s="3"/>
      <c r="GPD11" s="3"/>
      <c r="GPE11" s="3"/>
      <c r="GPF11" s="3"/>
      <c r="GPG11" s="3"/>
      <c r="GPH11" s="3"/>
      <c r="GPI11" s="3"/>
      <c r="GPJ11" s="3"/>
      <c r="GPK11" s="3"/>
      <c r="GPL11" s="3"/>
      <c r="GPM11" s="3"/>
      <c r="GPN11" s="3"/>
      <c r="GPO11" s="3"/>
      <c r="GPP11" s="3"/>
      <c r="GPQ11" s="3"/>
      <c r="GPR11" s="3"/>
      <c r="GPS11" s="3"/>
      <c r="GPT11" s="3"/>
      <c r="GPU11" s="3"/>
      <c r="GPV11" s="3"/>
      <c r="GPW11" s="3"/>
      <c r="GPX11" s="3"/>
      <c r="GPY11" s="3"/>
      <c r="GPZ11" s="3"/>
      <c r="GQA11" s="3"/>
      <c r="GQB11" s="3"/>
      <c r="GQC11" s="3"/>
      <c r="GQD11" s="3"/>
      <c r="GQE11" s="3"/>
      <c r="GQF11" s="3"/>
      <c r="GQG11" s="3"/>
      <c r="GQH11" s="3"/>
      <c r="GQI11" s="3"/>
      <c r="GQJ11" s="3"/>
      <c r="GQK11" s="3"/>
      <c r="GQL11" s="3"/>
      <c r="GQM11" s="3"/>
      <c r="GQN11" s="3"/>
      <c r="GQO11" s="3"/>
      <c r="GQP11" s="3"/>
      <c r="GQQ11" s="3"/>
      <c r="GQR11" s="3"/>
      <c r="GQS11" s="3"/>
      <c r="GQT11" s="3"/>
      <c r="GQU11" s="3"/>
      <c r="GQV11" s="3"/>
      <c r="GQW11" s="3"/>
      <c r="GQX11" s="3"/>
      <c r="GQY11" s="3"/>
      <c r="GQZ11" s="3"/>
      <c r="GRA11" s="3"/>
      <c r="GRB11" s="3"/>
      <c r="GRC11" s="3"/>
      <c r="GRD11" s="3"/>
      <c r="GRE11" s="3"/>
      <c r="GRF11" s="3"/>
      <c r="GRG11" s="3"/>
      <c r="GRH11" s="3"/>
      <c r="GRI11" s="3"/>
      <c r="GRJ11" s="3"/>
      <c r="GRK11" s="3"/>
      <c r="GRL11" s="3"/>
      <c r="GRM11" s="3"/>
      <c r="GRN11" s="3"/>
      <c r="GRO11" s="3"/>
      <c r="GRP11" s="3"/>
      <c r="GRQ11" s="3"/>
      <c r="GRR11" s="3"/>
      <c r="GRS11" s="3"/>
      <c r="GRT11" s="3"/>
      <c r="GRU11" s="3"/>
      <c r="GRV11" s="3"/>
      <c r="GRW11" s="3"/>
      <c r="GRX11" s="3"/>
      <c r="GRY11" s="3"/>
      <c r="GRZ11" s="3"/>
      <c r="GSA11" s="3"/>
      <c r="GSB11" s="3"/>
      <c r="GSC11" s="3"/>
      <c r="GSD11" s="3"/>
      <c r="GSE11" s="3"/>
      <c r="GSF11" s="3"/>
      <c r="GSG11" s="3"/>
      <c r="GSH11" s="3"/>
      <c r="GSI11" s="3"/>
      <c r="GSJ11" s="3"/>
      <c r="GSK11" s="3"/>
      <c r="GSL11" s="3"/>
      <c r="GSM11" s="3"/>
      <c r="GSN11" s="3"/>
      <c r="GSO11" s="3"/>
      <c r="GSP11" s="3"/>
      <c r="GSQ11" s="3"/>
      <c r="GSR11" s="3"/>
      <c r="GSS11" s="3"/>
      <c r="GST11" s="3"/>
      <c r="GSU11" s="3"/>
      <c r="GSV11" s="3"/>
      <c r="GSW11" s="3"/>
      <c r="GSX11" s="3"/>
      <c r="GSY11" s="3"/>
      <c r="GSZ11" s="3"/>
      <c r="GTA11" s="3"/>
      <c r="GTB11" s="3"/>
      <c r="GTC11" s="3"/>
      <c r="GTD11" s="3"/>
      <c r="GTE11" s="3"/>
      <c r="GTF11" s="3"/>
      <c r="GTG11" s="3"/>
      <c r="GTH11" s="3"/>
      <c r="GTI11" s="3"/>
      <c r="GTJ11" s="3"/>
      <c r="GTK11" s="3"/>
      <c r="GTL11" s="3"/>
      <c r="GTM11" s="3"/>
      <c r="GTN11" s="3"/>
      <c r="GTO11" s="3"/>
      <c r="GTP11" s="3"/>
      <c r="GTQ11" s="3"/>
      <c r="GTR11" s="3"/>
      <c r="GTS11" s="3"/>
      <c r="GTT11" s="3"/>
      <c r="GTU11" s="3"/>
      <c r="GTV11" s="3"/>
      <c r="GTW11" s="3"/>
      <c r="GTX11" s="3"/>
      <c r="GTY11" s="3"/>
      <c r="GTZ11" s="3"/>
      <c r="GUA11" s="3"/>
      <c r="GUB11" s="3"/>
      <c r="GUC11" s="3"/>
      <c r="GUD11" s="3"/>
      <c r="GUE11" s="3"/>
      <c r="GUF11" s="3"/>
      <c r="GUG11" s="3"/>
      <c r="GUH11" s="3"/>
      <c r="GUI11" s="3"/>
      <c r="GUJ11" s="3"/>
      <c r="GUK11" s="3"/>
      <c r="GUL11" s="3"/>
      <c r="GUM11" s="3"/>
      <c r="GUN11" s="3"/>
      <c r="GUO11" s="3"/>
      <c r="GUP11" s="3"/>
      <c r="GUQ11" s="3"/>
      <c r="GUR11" s="3"/>
      <c r="GUS11" s="3"/>
      <c r="GUT11" s="3"/>
      <c r="GUU11" s="3"/>
      <c r="GUV11" s="3"/>
      <c r="GUW11" s="3"/>
      <c r="GUX11" s="3"/>
      <c r="GUY11" s="3"/>
      <c r="GUZ11" s="3"/>
      <c r="GVA11" s="3"/>
      <c r="GVB11" s="3"/>
      <c r="GVC11" s="3"/>
      <c r="GVD11" s="3"/>
      <c r="GVE11" s="3"/>
      <c r="GVF11" s="3"/>
      <c r="GVG11" s="3"/>
      <c r="GVH11" s="3"/>
      <c r="GVI11" s="3"/>
      <c r="GVJ11" s="3"/>
      <c r="GVK11" s="3"/>
      <c r="GVL11" s="3"/>
      <c r="GVM11" s="3"/>
      <c r="GVN11" s="3"/>
      <c r="GVO11" s="3"/>
      <c r="GVP11" s="3"/>
      <c r="GVQ11" s="3"/>
      <c r="GVR11" s="3"/>
      <c r="GVS11" s="3"/>
      <c r="GVT11" s="3"/>
      <c r="GVU11" s="3"/>
      <c r="GVV11" s="3"/>
      <c r="GVW11" s="3"/>
      <c r="GVX11" s="3"/>
      <c r="GVY11" s="3"/>
      <c r="GVZ11" s="3"/>
      <c r="GWA11" s="3"/>
      <c r="GWB11" s="3"/>
      <c r="GWC11" s="3"/>
      <c r="GWD11" s="3"/>
      <c r="GWE11" s="3"/>
      <c r="GWF11" s="3"/>
      <c r="GWG11" s="3"/>
      <c r="GWH11" s="3"/>
      <c r="GWI11" s="3"/>
      <c r="GWJ11" s="3"/>
      <c r="GWK11" s="3"/>
      <c r="GWL11" s="3"/>
      <c r="GWM11" s="3"/>
      <c r="GWN11" s="3"/>
      <c r="GWO11" s="3"/>
      <c r="GWP11" s="3"/>
      <c r="GWQ11" s="3"/>
      <c r="GWR11" s="3"/>
      <c r="GWS11" s="3"/>
      <c r="GWT11" s="3"/>
      <c r="GWU11" s="3"/>
      <c r="GWV11" s="3"/>
      <c r="GWW11" s="3"/>
      <c r="GWX11" s="3"/>
      <c r="GWY11" s="3"/>
      <c r="GWZ11" s="3"/>
      <c r="GXA11" s="3"/>
      <c r="GXB11" s="3"/>
      <c r="GXC11" s="3"/>
      <c r="GXD11" s="3"/>
      <c r="GXE11" s="3"/>
      <c r="GXF11" s="3"/>
      <c r="GXG11" s="3"/>
      <c r="GXH11" s="3"/>
      <c r="GXI11" s="3"/>
      <c r="GXJ11" s="3"/>
      <c r="GXK11" s="3"/>
      <c r="GXL11" s="3"/>
      <c r="GXM11" s="3"/>
      <c r="GXN11" s="3"/>
      <c r="GXO11" s="3"/>
      <c r="GXP11" s="3"/>
      <c r="GXQ11" s="3"/>
      <c r="GXR11" s="3"/>
      <c r="GXS11" s="3"/>
      <c r="GXT11" s="3"/>
      <c r="GXU11" s="3"/>
      <c r="GXV11" s="3"/>
      <c r="GXW11" s="3"/>
      <c r="GXX11" s="3"/>
      <c r="GXY11" s="3"/>
      <c r="GXZ11" s="3"/>
      <c r="GYA11" s="3"/>
      <c r="GYB11" s="3"/>
      <c r="GYC11" s="3"/>
      <c r="GYD11" s="3"/>
      <c r="GYE11" s="3"/>
      <c r="GYF11" s="3"/>
      <c r="GYG11" s="3"/>
      <c r="GYH11" s="3"/>
      <c r="GYI11" s="3"/>
      <c r="GYJ11" s="3"/>
      <c r="GYK11" s="3"/>
      <c r="GYL11" s="3"/>
      <c r="GYM11" s="3"/>
      <c r="GYN11" s="3"/>
      <c r="GYO11" s="3"/>
      <c r="GYP11" s="3"/>
      <c r="GYQ11" s="3"/>
      <c r="GYR11" s="3"/>
      <c r="GYS11" s="3"/>
      <c r="GYT11" s="3"/>
      <c r="GYU11" s="3"/>
      <c r="GYV11" s="3"/>
      <c r="GYW11" s="3"/>
      <c r="GYX11" s="3"/>
      <c r="GYY11" s="3"/>
      <c r="GYZ11" s="3"/>
      <c r="GZA11" s="3"/>
      <c r="GZB11" s="3"/>
      <c r="GZC11" s="3"/>
      <c r="GZD11" s="3"/>
      <c r="GZE11" s="3"/>
      <c r="GZF11" s="3"/>
      <c r="GZG11" s="3"/>
      <c r="GZH11" s="3"/>
      <c r="GZI11" s="3"/>
      <c r="GZJ11" s="3"/>
      <c r="GZK11" s="3"/>
      <c r="GZL11" s="3"/>
      <c r="GZM11" s="3"/>
      <c r="GZN11" s="3"/>
      <c r="GZO11" s="3"/>
      <c r="GZP11" s="3"/>
      <c r="GZQ11" s="3"/>
      <c r="GZR11" s="3"/>
      <c r="GZS11" s="3"/>
      <c r="GZT11" s="3"/>
      <c r="GZU11" s="3"/>
      <c r="GZV11" s="3"/>
      <c r="GZW11" s="3"/>
      <c r="GZX11" s="3"/>
      <c r="GZY11" s="3"/>
      <c r="GZZ11" s="3"/>
      <c r="HAA11" s="3"/>
      <c r="HAB11" s="3"/>
      <c r="HAC11" s="3"/>
      <c r="HAD11" s="3"/>
      <c r="HAE11" s="3"/>
      <c r="HAF11" s="3"/>
      <c r="HAG11" s="3"/>
      <c r="HAH11" s="3"/>
      <c r="HAI11" s="3"/>
      <c r="HAJ11" s="3"/>
      <c r="HAK11" s="3"/>
      <c r="HAL11" s="3"/>
      <c r="HAM11" s="3"/>
      <c r="HAN11" s="3"/>
      <c r="HAO11" s="3"/>
      <c r="HAP11" s="3"/>
      <c r="HAQ11" s="3"/>
      <c r="HAR11" s="3"/>
      <c r="HAS11" s="3"/>
      <c r="HAT11" s="3"/>
      <c r="HAU11" s="3"/>
      <c r="HAV11" s="3"/>
      <c r="HAW11" s="3"/>
      <c r="HAX11" s="3"/>
      <c r="HAY11" s="3"/>
      <c r="HAZ11" s="3"/>
      <c r="HBA11" s="3"/>
      <c r="HBB11" s="3"/>
      <c r="HBC11" s="3"/>
      <c r="HBD11" s="3"/>
      <c r="HBE11" s="3"/>
      <c r="HBF11" s="3"/>
      <c r="HBG11" s="3"/>
      <c r="HBH11" s="3"/>
      <c r="HBI11" s="3"/>
      <c r="HBJ11" s="3"/>
      <c r="HBK11" s="3"/>
      <c r="HBL11" s="3"/>
      <c r="HBM11" s="3"/>
      <c r="HBN11" s="3"/>
      <c r="HBO11" s="3"/>
      <c r="HBP11" s="3"/>
      <c r="HBQ11" s="3"/>
      <c r="HBR11" s="3"/>
      <c r="HBS11" s="3"/>
      <c r="HBT11" s="3"/>
      <c r="HBU11" s="3"/>
      <c r="HBV11" s="3"/>
      <c r="HBW11" s="3"/>
      <c r="HBX11" s="3"/>
      <c r="HBY11" s="3"/>
      <c r="HBZ11" s="3"/>
      <c r="HCA11" s="3"/>
      <c r="HCB11" s="3"/>
      <c r="HCC11" s="3"/>
      <c r="HCD11" s="3"/>
      <c r="HCE11" s="3"/>
      <c r="HCF11" s="3"/>
      <c r="HCG11" s="3"/>
      <c r="HCH11" s="3"/>
      <c r="HCI11" s="3"/>
      <c r="HCJ11" s="3"/>
      <c r="HCK11" s="3"/>
      <c r="HCL11" s="3"/>
      <c r="HCM11" s="3"/>
      <c r="HCN11" s="3"/>
      <c r="HCO11" s="3"/>
      <c r="HCP11" s="3"/>
      <c r="HCQ11" s="3"/>
      <c r="HCR11" s="3"/>
      <c r="HCS11" s="3"/>
      <c r="HCT11" s="3"/>
      <c r="HCU11" s="3"/>
      <c r="HCV11" s="3"/>
      <c r="HCW11" s="3"/>
      <c r="HCX11" s="3"/>
      <c r="HCY11" s="3"/>
      <c r="HCZ11" s="3"/>
      <c r="HDA11" s="3"/>
      <c r="HDB11" s="3"/>
      <c r="HDC11" s="3"/>
      <c r="HDD11" s="3"/>
      <c r="HDE11" s="3"/>
      <c r="HDF11" s="3"/>
      <c r="HDG11" s="3"/>
      <c r="HDH11" s="3"/>
      <c r="HDI11" s="3"/>
      <c r="HDJ11" s="3"/>
      <c r="HDK11" s="3"/>
      <c r="HDL11" s="3"/>
      <c r="HDM11" s="3"/>
      <c r="HDN11" s="3"/>
      <c r="HDO11" s="3"/>
      <c r="HDP11" s="3"/>
      <c r="HDQ11" s="3"/>
      <c r="HDR11" s="3"/>
      <c r="HDS11" s="3"/>
      <c r="HDT11" s="3"/>
      <c r="HDU11" s="3"/>
      <c r="HDV11" s="3"/>
      <c r="HDW11" s="3"/>
      <c r="HDX11" s="3"/>
      <c r="HDY11" s="3"/>
      <c r="HDZ11" s="3"/>
      <c r="HEA11" s="3"/>
      <c r="HEB11" s="3"/>
      <c r="HEC11" s="3"/>
      <c r="HED11" s="3"/>
      <c r="HEE11" s="3"/>
      <c r="HEF11" s="3"/>
      <c r="HEG11" s="3"/>
      <c r="HEH11" s="3"/>
      <c r="HEI11" s="3"/>
      <c r="HEJ11" s="3"/>
      <c r="HEK11" s="3"/>
      <c r="HEL11" s="3"/>
      <c r="HEM11" s="3"/>
      <c r="HEN11" s="3"/>
      <c r="HEO11" s="3"/>
      <c r="HEP11" s="3"/>
      <c r="HEQ11" s="3"/>
      <c r="HER11" s="3"/>
      <c r="HES11" s="3"/>
      <c r="HET11" s="3"/>
      <c r="HEU11" s="3"/>
      <c r="HEV11" s="3"/>
      <c r="HEW11" s="3"/>
      <c r="HEX11" s="3"/>
      <c r="HEY11" s="3"/>
      <c r="HEZ11" s="3"/>
      <c r="HFA11" s="3"/>
      <c r="HFB11" s="3"/>
      <c r="HFC11" s="3"/>
      <c r="HFD11" s="3"/>
      <c r="HFE11" s="3"/>
      <c r="HFF11" s="3"/>
      <c r="HFG11" s="3"/>
      <c r="HFH11" s="3"/>
      <c r="HFI11" s="3"/>
      <c r="HFJ11" s="3"/>
      <c r="HFK11" s="3"/>
      <c r="HFL11" s="3"/>
      <c r="HFM11" s="3"/>
      <c r="HFN11" s="3"/>
      <c r="HFO11" s="3"/>
      <c r="HFP11" s="3"/>
      <c r="HFQ11" s="3"/>
      <c r="HFR11" s="3"/>
      <c r="HFS11" s="3"/>
      <c r="HFT11" s="3"/>
      <c r="HFU11" s="3"/>
      <c r="HFV11" s="3"/>
      <c r="HFW11" s="3"/>
      <c r="HFX11" s="3"/>
      <c r="HFY11" s="3"/>
      <c r="HFZ11" s="3"/>
      <c r="HGA11" s="3"/>
      <c r="HGB11" s="3"/>
      <c r="HGC11" s="3"/>
      <c r="HGD11" s="3"/>
      <c r="HGE11" s="3"/>
      <c r="HGF11" s="3"/>
      <c r="HGG11" s="3"/>
      <c r="HGH11" s="3"/>
      <c r="HGI11" s="3"/>
      <c r="HGJ11" s="3"/>
      <c r="HGK11" s="3"/>
      <c r="HGL11" s="3"/>
      <c r="HGM11" s="3"/>
      <c r="HGN11" s="3"/>
      <c r="HGO11" s="3"/>
      <c r="HGP11" s="3"/>
      <c r="HGQ11" s="3"/>
      <c r="HGR11" s="3"/>
      <c r="HGS11" s="3"/>
      <c r="HGT11" s="3"/>
      <c r="HGU11" s="3"/>
      <c r="HGV11" s="3"/>
      <c r="HGW11" s="3"/>
      <c r="HGX11" s="3"/>
      <c r="HGY11" s="3"/>
      <c r="HGZ11" s="3"/>
      <c r="HHA11" s="3"/>
      <c r="HHB11" s="3"/>
      <c r="HHC11" s="3"/>
      <c r="HHD11" s="3"/>
      <c r="HHE11" s="3"/>
      <c r="HHF11" s="3"/>
      <c r="HHG11" s="3"/>
      <c r="HHH11" s="3"/>
      <c r="HHI11" s="3"/>
      <c r="HHJ11" s="3"/>
      <c r="HHK11" s="3"/>
      <c r="HHL11" s="3"/>
      <c r="HHM11" s="3"/>
      <c r="HHN11" s="3"/>
      <c r="HHO11" s="3"/>
      <c r="HHP11" s="3"/>
      <c r="HHQ11" s="3"/>
      <c r="HHR11" s="3"/>
      <c r="HHS11" s="3"/>
      <c r="HHT11" s="3"/>
      <c r="HHU11" s="3"/>
      <c r="HHV11" s="3"/>
      <c r="HHW11" s="3"/>
      <c r="HHX11" s="3"/>
      <c r="HHY11" s="3"/>
      <c r="HHZ11" s="3"/>
      <c r="HIA11" s="3"/>
      <c r="HIB11" s="3"/>
      <c r="HIC11" s="3"/>
      <c r="HID11" s="3"/>
      <c r="HIE11" s="3"/>
      <c r="HIF11" s="3"/>
      <c r="HIG11" s="3"/>
      <c r="HIH11" s="3"/>
      <c r="HII11" s="3"/>
      <c r="HIJ11" s="3"/>
      <c r="HIK11" s="3"/>
      <c r="HIL11" s="3"/>
      <c r="HIM11" s="3"/>
      <c r="HIN11" s="3"/>
      <c r="HIO11" s="3"/>
      <c r="HIP11" s="3"/>
      <c r="HIQ11" s="3"/>
      <c r="HIR11" s="3"/>
      <c r="HIS11" s="3"/>
      <c r="HIT11" s="3"/>
      <c r="HIU11" s="3"/>
      <c r="HIV11" s="3"/>
      <c r="HIW11" s="3"/>
      <c r="HIX11" s="3"/>
      <c r="HIY11" s="3"/>
      <c r="HIZ11" s="3"/>
      <c r="HJA11" s="3"/>
      <c r="HJB11" s="3"/>
      <c r="HJC11" s="3"/>
      <c r="HJD11" s="3"/>
      <c r="HJE11" s="3"/>
      <c r="HJF11" s="3"/>
      <c r="HJG11" s="3"/>
      <c r="HJH11" s="3"/>
      <c r="HJI11" s="3"/>
      <c r="HJJ11" s="3"/>
      <c r="HJK11" s="3"/>
      <c r="HJL11" s="3"/>
      <c r="HJM11" s="3"/>
      <c r="HJN11" s="3"/>
      <c r="HJO11" s="3"/>
      <c r="HJP11" s="3"/>
      <c r="HJQ11" s="3"/>
      <c r="HJR11" s="3"/>
      <c r="HJS11" s="3"/>
      <c r="HJT11" s="3"/>
      <c r="HJU11" s="3"/>
      <c r="HJV11" s="3"/>
      <c r="HJW11" s="3"/>
      <c r="HJX11" s="3"/>
      <c r="HJY11" s="3"/>
      <c r="HJZ11" s="3"/>
      <c r="HKA11" s="3"/>
      <c r="HKB11" s="3"/>
      <c r="HKC11" s="3"/>
      <c r="HKD11" s="3"/>
      <c r="HKE11" s="3"/>
      <c r="HKF11" s="3"/>
      <c r="HKG11" s="3"/>
      <c r="HKH11" s="3"/>
      <c r="HKI11" s="3"/>
      <c r="HKJ11" s="3"/>
      <c r="HKK11" s="3"/>
      <c r="HKL11" s="3"/>
      <c r="HKM11" s="3"/>
      <c r="HKN11" s="3"/>
      <c r="HKO11" s="3"/>
      <c r="HKP11" s="3"/>
      <c r="HKQ11" s="3"/>
      <c r="HKR11" s="3"/>
      <c r="HKS11" s="3"/>
      <c r="HKT11" s="3"/>
      <c r="HKU11" s="3"/>
      <c r="HKV11" s="3"/>
      <c r="HKW11" s="3"/>
      <c r="HKX11" s="3"/>
      <c r="HKY11" s="3"/>
      <c r="HKZ11" s="3"/>
      <c r="HLA11" s="3"/>
      <c r="HLB11" s="3"/>
      <c r="HLC11" s="3"/>
      <c r="HLD11" s="3"/>
      <c r="HLE11" s="3"/>
      <c r="HLF11" s="3"/>
      <c r="HLG11" s="3"/>
      <c r="HLH11" s="3"/>
      <c r="HLI11" s="3"/>
      <c r="HLJ11" s="3"/>
      <c r="HLK11" s="3"/>
      <c r="HLL11" s="3"/>
      <c r="HLM11" s="3"/>
      <c r="HLN11" s="3"/>
      <c r="HLO11" s="3"/>
      <c r="HLP11" s="3"/>
      <c r="HLQ11" s="3"/>
      <c r="HLR11" s="3"/>
      <c r="HLS11" s="3"/>
      <c r="HLT11" s="3"/>
      <c r="HLU11" s="3"/>
      <c r="HLV11" s="3"/>
      <c r="HLW11" s="3"/>
      <c r="HLX11" s="3"/>
      <c r="HLY11" s="3"/>
      <c r="HLZ11" s="3"/>
      <c r="HMA11" s="3"/>
      <c r="HMB11" s="3"/>
      <c r="HMC11" s="3"/>
      <c r="HMD11" s="3"/>
      <c r="HME11" s="3"/>
      <c r="HMF11" s="3"/>
      <c r="HMG11" s="3"/>
      <c r="HMH11" s="3"/>
      <c r="HMI11" s="3"/>
      <c r="HMJ11" s="3"/>
      <c r="HMK11" s="3"/>
      <c r="HML11" s="3"/>
      <c r="HMM11" s="3"/>
      <c r="HMN11" s="3"/>
      <c r="HMO11" s="3"/>
      <c r="HMP11" s="3"/>
      <c r="HMQ11" s="3"/>
      <c r="HMR11" s="3"/>
      <c r="HMS11" s="3"/>
      <c r="HMT11" s="3"/>
      <c r="HMU11" s="3"/>
      <c r="HMV11" s="3"/>
      <c r="HMW11" s="3"/>
      <c r="HMX11" s="3"/>
      <c r="HMY11" s="3"/>
      <c r="HMZ11" s="3"/>
      <c r="HNA11" s="3"/>
      <c r="HNB11" s="3"/>
      <c r="HNC11" s="3"/>
      <c r="HND11" s="3"/>
      <c r="HNE11" s="3"/>
      <c r="HNF11" s="3"/>
      <c r="HNG11" s="3"/>
      <c r="HNH11" s="3"/>
      <c r="HNI11" s="3"/>
      <c r="HNJ11" s="3"/>
      <c r="HNK11" s="3"/>
      <c r="HNL11" s="3"/>
      <c r="HNM11" s="3"/>
      <c r="HNN11" s="3"/>
      <c r="HNO11" s="3"/>
      <c r="HNP11" s="3"/>
      <c r="HNQ11" s="3"/>
      <c r="HNR11" s="3"/>
      <c r="HNS11" s="3"/>
      <c r="HNT11" s="3"/>
      <c r="HNU11" s="3"/>
      <c r="HNV11" s="3"/>
      <c r="HNW11" s="3"/>
      <c r="HNX11" s="3"/>
      <c r="HNY11" s="3"/>
      <c r="HNZ11" s="3"/>
      <c r="HOA11" s="3"/>
      <c r="HOB11" s="3"/>
      <c r="HOC11" s="3"/>
      <c r="HOD11" s="3"/>
      <c r="HOE11" s="3"/>
      <c r="HOF11" s="3"/>
      <c r="HOG11" s="3"/>
      <c r="HOH11" s="3"/>
      <c r="HOI11" s="3"/>
      <c r="HOJ11" s="3"/>
      <c r="HOK11" s="3"/>
      <c r="HOL11" s="3"/>
      <c r="HOM11" s="3"/>
      <c r="HON11" s="3"/>
      <c r="HOO11" s="3"/>
      <c r="HOP11" s="3"/>
      <c r="HOQ11" s="3"/>
      <c r="HOR11" s="3"/>
      <c r="HOS11" s="3"/>
      <c r="HOT11" s="3"/>
      <c r="HOU11" s="3"/>
      <c r="HOV11" s="3"/>
      <c r="HOW11" s="3"/>
      <c r="HOX11" s="3"/>
      <c r="HOY11" s="3"/>
      <c r="HOZ11" s="3"/>
      <c r="HPA11" s="3"/>
      <c r="HPB11" s="3"/>
      <c r="HPC11" s="3"/>
      <c r="HPD11" s="3"/>
      <c r="HPE11" s="3"/>
      <c r="HPF11" s="3"/>
      <c r="HPG11" s="3"/>
      <c r="HPH11" s="3"/>
      <c r="HPI11" s="3"/>
      <c r="HPJ11" s="3"/>
      <c r="HPK11" s="3"/>
      <c r="HPL11" s="3"/>
      <c r="HPM11" s="3"/>
      <c r="HPN11" s="3"/>
      <c r="HPO11" s="3"/>
      <c r="HPP11" s="3"/>
      <c r="HPQ11" s="3"/>
      <c r="HPR11" s="3"/>
      <c r="HPS11" s="3"/>
      <c r="HPT11" s="3"/>
      <c r="HPU11" s="3"/>
      <c r="HPV11" s="3"/>
      <c r="HPW11" s="3"/>
      <c r="HPX11" s="3"/>
      <c r="HPY11" s="3"/>
      <c r="HPZ11" s="3"/>
      <c r="HQA11" s="3"/>
      <c r="HQB11" s="3"/>
      <c r="HQC11" s="3"/>
      <c r="HQD11" s="3"/>
      <c r="HQE11" s="3"/>
      <c r="HQF11" s="3"/>
      <c r="HQG11" s="3"/>
      <c r="HQH11" s="3"/>
      <c r="HQI11" s="3"/>
      <c r="HQJ11" s="3"/>
      <c r="HQK11" s="3"/>
      <c r="HQL11" s="3"/>
      <c r="HQM11" s="3"/>
      <c r="HQN11" s="3"/>
      <c r="HQO11" s="3"/>
      <c r="HQP11" s="3"/>
      <c r="HQQ11" s="3"/>
      <c r="HQR11" s="3"/>
      <c r="HQS11" s="3"/>
      <c r="HQT11" s="3"/>
      <c r="HQU11" s="3"/>
      <c r="HQV11" s="3"/>
      <c r="HQW11" s="3"/>
      <c r="HQX11" s="3"/>
      <c r="HQY11" s="3"/>
      <c r="HQZ11" s="3"/>
      <c r="HRA11" s="3"/>
      <c r="HRB11" s="3"/>
      <c r="HRC11" s="3"/>
      <c r="HRD11" s="3"/>
      <c r="HRE11" s="3"/>
      <c r="HRF11" s="3"/>
      <c r="HRG11" s="3"/>
      <c r="HRH11" s="3"/>
      <c r="HRI11" s="3"/>
      <c r="HRJ11" s="3"/>
      <c r="HRK11" s="3"/>
      <c r="HRL11" s="3"/>
      <c r="HRM11" s="3"/>
      <c r="HRN11" s="3"/>
      <c r="HRO11" s="3"/>
      <c r="HRP11" s="3"/>
      <c r="HRQ11" s="3"/>
      <c r="HRR11" s="3"/>
      <c r="HRS11" s="3"/>
      <c r="HRT11" s="3"/>
      <c r="HRU11" s="3"/>
      <c r="HRV11" s="3"/>
      <c r="HRW11" s="3"/>
      <c r="HRX11" s="3"/>
      <c r="HRY11" s="3"/>
      <c r="HRZ11" s="3"/>
      <c r="HSA11" s="3"/>
      <c r="HSB11" s="3"/>
      <c r="HSC11" s="3"/>
      <c r="HSD11" s="3"/>
      <c r="HSE11" s="3"/>
      <c r="HSF11" s="3"/>
      <c r="HSG11" s="3"/>
      <c r="HSH11" s="3"/>
      <c r="HSI11" s="3"/>
      <c r="HSJ11" s="3"/>
      <c r="HSK11" s="3"/>
      <c r="HSL11" s="3"/>
      <c r="HSM11" s="3"/>
      <c r="HSN11" s="3"/>
      <c r="HSO11" s="3"/>
      <c r="HSP11" s="3"/>
      <c r="HSQ11" s="3"/>
      <c r="HSR11" s="3"/>
      <c r="HSS11" s="3"/>
      <c r="HST11" s="3"/>
      <c r="HSU11" s="3"/>
      <c r="HSV11" s="3"/>
      <c r="HSW11" s="3"/>
      <c r="HSX11" s="3"/>
      <c r="HSY11" s="3"/>
      <c r="HSZ11" s="3"/>
      <c r="HTA11" s="3"/>
      <c r="HTB11" s="3"/>
      <c r="HTC11" s="3"/>
      <c r="HTD11" s="3"/>
      <c r="HTE11" s="3"/>
      <c r="HTF11" s="3"/>
      <c r="HTG11" s="3"/>
      <c r="HTH11" s="3"/>
      <c r="HTI11" s="3"/>
      <c r="HTJ11" s="3"/>
      <c r="HTK11" s="3"/>
      <c r="HTL11" s="3"/>
      <c r="HTM11" s="3"/>
      <c r="HTN11" s="3"/>
      <c r="HTO11" s="3"/>
      <c r="HTP11" s="3"/>
      <c r="HTQ11" s="3"/>
      <c r="HTR11" s="3"/>
      <c r="HTS11" s="3"/>
      <c r="HTT11" s="3"/>
      <c r="HTU11" s="3"/>
      <c r="HTV11" s="3"/>
      <c r="HTW11" s="3"/>
      <c r="HTX11" s="3"/>
      <c r="HTY11" s="3"/>
      <c r="HTZ11" s="3"/>
      <c r="HUA11" s="3"/>
      <c r="HUB11" s="3"/>
      <c r="HUC11" s="3"/>
      <c r="HUD11" s="3"/>
      <c r="HUE11" s="3"/>
      <c r="HUF11" s="3"/>
      <c r="HUG11" s="3"/>
      <c r="HUH11" s="3"/>
      <c r="HUI11" s="3"/>
      <c r="HUJ11" s="3"/>
      <c r="HUK11" s="3"/>
      <c r="HUL11" s="3"/>
      <c r="HUM11" s="3"/>
      <c r="HUN11" s="3"/>
      <c r="HUO11" s="3"/>
      <c r="HUP11" s="3"/>
      <c r="HUQ11" s="3"/>
      <c r="HUR11" s="3"/>
      <c r="HUS11" s="3"/>
      <c r="HUT11" s="3"/>
      <c r="HUU11" s="3"/>
      <c r="HUV11" s="3"/>
      <c r="HUW11" s="3"/>
      <c r="HUX11" s="3"/>
      <c r="HUY11" s="3"/>
      <c r="HUZ11" s="3"/>
      <c r="HVA11" s="3"/>
      <c r="HVB11" s="3"/>
      <c r="HVC11" s="3"/>
      <c r="HVD11" s="3"/>
      <c r="HVE11" s="3"/>
      <c r="HVF11" s="3"/>
      <c r="HVG11" s="3"/>
      <c r="HVH11" s="3"/>
      <c r="HVI11" s="3"/>
      <c r="HVJ11" s="3"/>
      <c r="HVK11" s="3"/>
      <c r="HVL11" s="3"/>
      <c r="HVM11" s="3"/>
      <c r="HVN11" s="3"/>
      <c r="HVO11" s="3"/>
      <c r="HVP11" s="3"/>
      <c r="HVQ11" s="3"/>
      <c r="HVR11" s="3"/>
      <c r="HVS11" s="3"/>
      <c r="HVT11" s="3"/>
      <c r="HVU11" s="3"/>
      <c r="HVV11" s="3"/>
      <c r="HVW11" s="3"/>
      <c r="HVX11" s="3"/>
      <c r="HVY11" s="3"/>
      <c r="HVZ11" s="3"/>
      <c r="HWA11" s="3"/>
      <c r="HWB11" s="3"/>
      <c r="HWC11" s="3"/>
      <c r="HWD11" s="3"/>
      <c r="HWE11" s="3"/>
      <c r="HWF11" s="3"/>
      <c r="HWG11" s="3"/>
      <c r="HWH11" s="3"/>
      <c r="HWI11" s="3"/>
      <c r="HWJ11" s="3"/>
      <c r="HWK11" s="3"/>
      <c r="HWL11" s="3"/>
      <c r="HWM11" s="3"/>
      <c r="HWN11" s="3"/>
      <c r="HWO11" s="3"/>
      <c r="HWP11" s="3"/>
      <c r="HWQ11" s="3"/>
      <c r="HWR11" s="3"/>
      <c r="HWS11" s="3"/>
      <c r="HWT11" s="3"/>
      <c r="HWU11" s="3"/>
      <c r="HWV11" s="3"/>
      <c r="HWW11" s="3"/>
      <c r="HWX11" s="3"/>
      <c r="HWY11" s="3"/>
      <c r="HWZ11" s="3"/>
      <c r="HXA11" s="3"/>
      <c r="HXB11" s="3"/>
      <c r="HXC11" s="3"/>
      <c r="HXD11" s="3"/>
      <c r="HXE11" s="3"/>
      <c r="HXF11" s="3"/>
      <c r="HXG11" s="3"/>
      <c r="HXH11" s="3"/>
      <c r="HXI11" s="3"/>
      <c r="HXJ11" s="3"/>
      <c r="HXK11" s="3"/>
      <c r="HXL11" s="3"/>
      <c r="HXM11" s="3"/>
      <c r="HXN11" s="3"/>
      <c r="HXO11" s="3"/>
      <c r="HXP11" s="3"/>
      <c r="HXQ11" s="3"/>
      <c r="HXR11" s="3"/>
      <c r="HXS11" s="3"/>
      <c r="HXT11" s="3"/>
      <c r="HXU11" s="3"/>
      <c r="HXV11" s="3"/>
      <c r="HXW11" s="3"/>
      <c r="HXX11" s="3"/>
      <c r="HXY11" s="3"/>
      <c r="HXZ11" s="3"/>
      <c r="HYA11" s="3"/>
      <c r="HYB11" s="3"/>
      <c r="HYC11" s="3"/>
      <c r="HYD11" s="3"/>
      <c r="HYE11" s="3"/>
      <c r="HYF11" s="3"/>
      <c r="HYG11" s="3"/>
      <c r="HYH11" s="3"/>
      <c r="HYI11" s="3"/>
      <c r="HYJ11" s="3"/>
      <c r="HYK11" s="3"/>
      <c r="HYL11" s="3"/>
      <c r="HYM11" s="3"/>
      <c r="HYN11" s="3"/>
      <c r="HYO11" s="3"/>
      <c r="HYP11" s="3"/>
      <c r="HYQ11" s="3"/>
      <c r="HYR11" s="3"/>
      <c r="HYS11" s="3"/>
      <c r="HYT11" s="3"/>
      <c r="HYU11" s="3"/>
      <c r="HYV11" s="3"/>
      <c r="HYW11" s="3"/>
      <c r="HYX11" s="3"/>
      <c r="HYY11" s="3"/>
      <c r="HYZ11" s="3"/>
      <c r="HZA11" s="3"/>
      <c r="HZB11" s="3"/>
      <c r="HZC11" s="3"/>
      <c r="HZD11" s="3"/>
      <c r="HZE11" s="3"/>
      <c r="HZF11" s="3"/>
      <c r="HZG11" s="3"/>
      <c r="HZH11" s="3"/>
      <c r="HZI11" s="3"/>
      <c r="HZJ11" s="3"/>
      <c r="HZK11" s="3"/>
      <c r="HZL11" s="3"/>
      <c r="HZM11" s="3"/>
      <c r="HZN11" s="3"/>
      <c r="HZO11" s="3"/>
      <c r="HZP11" s="3"/>
      <c r="HZQ11" s="3"/>
      <c r="HZR11" s="3"/>
      <c r="HZS11" s="3"/>
      <c r="HZT11" s="3"/>
      <c r="HZU11" s="3"/>
      <c r="HZV11" s="3"/>
      <c r="HZW11" s="3"/>
      <c r="HZX11" s="3"/>
      <c r="HZY11" s="3"/>
      <c r="HZZ11" s="3"/>
      <c r="IAA11" s="3"/>
      <c r="IAB11" s="3"/>
      <c r="IAC11" s="3"/>
      <c r="IAD11" s="3"/>
      <c r="IAE11" s="3"/>
      <c r="IAF11" s="3"/>
      <c r="IAG11" s="3"/>
      <c r="IAH11" s="3"/>
      <c r="IAI11" s="3"/>
      <c r="IAJ11" s="3"/>
      <c r="IAK11" s="3"/>
      <c r="IAL11" s="3"/>
      <c r="IAM11" s="3"/>
      <c r="IAN11" s="3"/>
      <c r="IAO11" s="3"/>
      <c r="IAP11" s="3"/>
      <c r="IAQ11" s="3"/>
      <c r="IAR11" s="3"/>
      <c r="IAS11" s="3"/>
      <c r="IAT11" s="3"/>
      <c r="IAU11" s="3"/>
      <c r="IAV11" s="3"/>
      <c r="IAW11" s="3"/>
      <c r="IAX11" s="3"/>
      <c r="IAY11" s="3"/>
      <c r="IAZ11" s="3"/>
      <c r="IBA11" s="3"/>
      <c r="IBB11" s="3"/>
      <c r="IBC11" s="3"/>
      <c r="IBD11" s="3"/>
      <c r="IBE11" s="3"/>
      <c r="IBF11" s="3"/>
      <c r="IBG11" s="3"/>
      <c r="IBH11" s="3"/>
      <c r="IBI11" s="3"/>
      <c r="IBJ11" s="3"/>
      <c r="IBK11" s="3"/>
      <c r="IBL11" s="3"/>
      <c r="IBM11" s="3"/>
      <c r="IBN11" s="3"/>
      <c r="IBO11" s="3"/>
      <c r="IBP11" s="3"/>
      <c r="IBQ11" s="3"/>
      <c r="IBR11" s="3"/>
      <c r="IBS11" s="3"/>
      <c r="IBT11" s="3"/>
      <c r="IBU11" s="3"/>
      <c r="IBV11" s="3"/>
      <c r="IBW11" s="3"/>
      <c r="IBX11" s="3"/>
      <c r="IBY11" s="3"/>
      <c r="IBZ11" s="3"/>
      <c r="ICA11" s="3"/>
      <c r="ICB11" s="3"/>
      <c r="ICC11" s="3"/>
      <c r="ICD11" s="3"/>
      <c r="ICE11" s="3"/>
      <c r="ICF11" s="3"/>
      <c r="ICG11" s="3"/>
      <c r="ICH11" s="3"/>
      <c r="ICI11" s="3"/>
      <c r="ICJ11" s="3"/>
      <c r="ICK11" s="3"/>
      <c r="ICL11" s="3"/>
      <c r="ICM11" s="3"/>
      <c r="ICN11" s="3"/>
      <c r="ICO11" s="3"/>
      <c r="ICP11" s="3"/>
      <c r="ICQ11" s="3"/>
      <c r="ICR11" s="3"/>
      <c r="ICS11" s="3"/>
      <c r="ICT11" s="3"/>
      <c r="ICU11" s="3"/>
      <c r="ICV11" s="3"/>
      <c r="ICW11" s="3"/>
      <c r="ICX11" s="3"/>
      <c r="ICY11" s="3"/>
      <c r="ICZ11" s="3"/>
      <c r="IDA11" s="3"/>
      <c r="IDB11" s="3"/>
      <c r="IDC11" s="3"/>
      <c r="IDD11" s="3"/>
      <c r="IDE11" s="3"/>
      <c r="IDF11" s="3"/>
      <c r="IDG11" s="3"/>
      <c r="IDH11" s="3"/>
      <c r="IDI11" s="3"/>
      <c r="IDJ11" s="3"/>
      <c r="IDK11" s="3"/>
      <c r="IDL11" s="3"/>
      <c r="IDM11" s="3"/>
      <c r="IDN11" s="3"/>
      <c r="IDO11" s="3"/>
      <c r="IDP11" s="3"/>
      <c r="IDQ11" s="3"/>
      <c r="IDR11" s="3"/>
      <c r="IDS11" s="3"/>
      <c r="IDT11" s="3"/>
      <c r="IDU11" s="3"/>
      <c r="IDV11" s="3"/>
      <c r="IDW11" s="3"/>
      <c r="IDX11" s="3"/>
      <c r="IDY11" s="3"/>
      <c r="IDZ11" s="3"/>
      <c r="IEA11" s="3"/>
      <c r="IEB11" s="3"/>
      <c r="IEC11" s="3"/>
      <c r="IED11" s="3"/>
      <c r="IEE11" s="3"/>
      <c r="IEF11" s="3"/>
      <c r="IEG11" s="3"/>
      <c r="IEH11" s="3"/>
      <c r="IEI11" s="3"/>
      <c r="IEJ11" s="3"/>
      <c r="IEK11" s="3"/>
      <c r="IEL11" s="3"/>
      <c r="IEM11" s="3"/>
      <c r="IEN11" s="3"/>
      <c r="IEO11" s="3"/>
      <c r="IEP11" s="3"/>
      <c r="IEQ11" s="3"/>
      <c r="IER11" s="3"/>
      <c r="IES11" s="3"/>
      <c r="IET11" s="3"/>
      <c r="IEU11" s="3"/>
      <c r="IEV11" s="3"/>
      <c r="IEW11" s="3"/>
      <c r="IEX11" s="3"/>
      <c r="IEY11" s="3"/>
      <c r="IEZ11" s="3"/>
      <c r="IFA11" s="3"/>
      <c r="IFB11" s="3"/>
      <c r="IFC11" s="3"/>
      <c r="IFD11" s="3"/>
      <c r="IFE11" s="3"/>
      <c r="IFF11" s="3"/>
      <c r="IFG11" s="3"/>
      <c r="IFH11" s="3"/>
      <c r="IFI11" s="3"/>
      <c r="IFJ11" s="3"/>
      <c r="IFK11" s="3"/>
      <c r="IFL11" s="3"/>
      <c r="IFM11" s="3"/>
      <c r="IFN11" s="3"/>
      <c r="IFO11" s="3"/>
      <c r="IFP11" s="3"/>
      <c r="IFQ11" s="3"/>
      <c r="IFR11" s="3"/>
      <c r="IFS11" s="3"/>
      <c r="IFT11" s="3"/>
      <c r="IFU11" s="3"/>
      <c r="IFV11" s="3"/>
      <c r="IFW11" s="3"/>
      <c r="IFX11" s="3"/>
      <c r="IFY11" s="3"/>
      <c r="IFZ11" s="3"/>
      <c r="IGA11" s="3"/>
      <c r="IGB11" s="3"/>
      <c r="IGC11" s="3"/>
      <c r="IGD11" s="3"/>
      <c r="IGE11" s="3"/>
      <c r="IGF11" s="3"/>
      <c r="IGG11" s="3"/>
      <c r="IGH11" s="3"/>
      <c r="IGI11" s="3"/>
      <c r="IGJ11" s="3"/>
      <c r="IGK11" s="3"/>
      <c r="IGL11" s="3"/>
      <c r="IGM11" s="3"/>
      <c r="IGN11" s="3"/>
      <c r="IGO11" s="3"/>
      <c r="IGP11" s="3"/>
      <c r="IGQ11" s="3"/>
      <c r="IGR11" s="3"/>
      <c r="IGS11" s="3"/>
      <c r="IGT11" s="3"/>
      <c r="IGU11" s="3"/>
      <c r="IGV11" s="3"/>
      <c r="IGW11" s="3"/>
      <c r="IGX11" s="3"/>
      <c r="IGY11" s="3"/>
      <c r="IGZ11" s="3"/>
      <c r="IHA11" s="3"/>
      <c r="IHB11" s="3"/>
      <c r="IHC11" s="3"/>
      <c r="IHD11" s="3"/>
      <c r="IHE11" s="3"/>
      <c r="IHF11" s="3"/>
      <c r="IHG11" s="3"/>
      <c r="IHH11" s="3"/>
      <c r="IHI11" s="3"/>
      <c r="IHJ11" s="3"/>
      <c r="IHK11" s="3"/>
      <c r="IHL11" s="3"/>
      <c r="IHM11" s="3"/>
      <c r="IHN11" s="3"/>
      <c r="IHO11" s="3"/>
      <c r="IHP11" s="3"/>
      <c r="IHQ11" s="3"/>
      <c r="IHR11" s="3"/>
      <c r="IHS11" s="3"/>
      <c r="IHT11" s="3"/>
      <c r="IHU11" s="3"/>
      <c r="IHV11" s="3"/>
      <c r="IHW11" s="3"/>
      <c r="IHX11" s="3"/>
      <c r="IHY11" s="3"/>
      <c r="IHZ11" s="3"/>
      <c r="IIA11" s="3"/>
      <c r="IIB11" s="3"/>
      <c r="IIC11" s="3"/>
      <c r="IID11" s="3"/>
      <c r="IIE11" s="3"/>
      <c r="IIF11" s="3"/>
      <c r="IIG11" s="3"/>
      <c r="IIH11" s="3"/>
      <c r="III11" s="3"/>
      <c r="IIJ11" s="3"/>
      <c r="IIK11" s="3"/>
      <c r="IIL11" s="3"/>
      <c r="IIM11" s="3"/>
      <c r="IIN11" s="3"/>
      <c r="IIO11" s="3"/>
      <c r="IIP11" s="3"/>
      <c r="IIQ11" s="3"/>
      <c r="IIR11" s="3"/>
      <c r="IIS11" s="3"/>
      <c r="IIT11" s="3"/>
      <c r="IIU11" s="3"/>
      <c r="IIV11" s="3"/>
      <c r="IIW11" s="3"/>
      <c r="IIX11" s="3"/>
      <c r="IIY11" s="3"/>
      <c r="IIZ11" s="3"/>
      <c r="IJA11" s="3"/>
      <c r="IJB11" s="3"/>
      <c r="IJC11" s="3"/>
      <c r="IJD11" s="3"/>
      <c r="IJE11" s="3"/>
      <c r="IJF11" s="3"/>
      <c r="IJG11" s="3"/>
      <c r="IJH11" s="3"/>
      <c r="IJI11" s="3"/>
      <c r="IJJ11" s="3"/>
      <c r="IJK11" s="3"/>
      <c r="IJL11" s="3"/>
      <c r="IJM11" s="3"/>
      <c r="IJN11" s="3"/>
      <c r="IJO11" s="3"/>
      <c r="IJP11" s="3"/>
      <c r="IJQ11" s="3"/>
      <c r="IJR11" s="3"/>
      <c r="IJS11" s="3"/>
      <c r="IJT11" s="3"/>
      <c r="IJU11" s="3"/>
      <c r="IJV11" s="3"/>
      <c r="IJW11" s="3"/>
      <c r="IJX11" s="3"/>
      <c r="IJY11" s="3"/>
      <c r="IJZ11" s="3"/>
      <c r="IKA11" s="3"/>
      <c r="IKB11" s="3"/>
      <c r="IKC11" s="3"/>
      <c r="IKD11" s="3"/>
      <c r="IKE11" s="3"/>
      <c r="IKF11" s="3"/>
      <c r="IKG11" s="3"/>
      <c r="IKH11" s="3"/>
      <c r="IKI11" s="3"/>
      <c r="IKJ11" s="3"/>
      <c r="IKK11" s="3"/>
      <c r="IKL11" s="3"/>
      <c r="IKM11" s="3"/>
      <c r="IKN11" s="3"/>
      <c r="IKO11" s="3"/>
      <c r="IKP11" s="3"/>
      <c r="IKQ11" s="3"/>
      <c r="IKR11" s="3"/>
      <c r="IKS11" s="3"/>
      <c r="IKT11" s="3"/>
      <c r="IKU11" s="3"/>
      <c r="IKV11" s="3"/>
      <c r="IKW11" s="3"/>
      <c r="IKX11" s="3"/>
      <c r="IKY11" s="3"/>
      <c r="IKZ11" s="3"/>
      <c r="ILA11" s="3"/>
      <c r="ILB11" s="3"/>
      <c r="ILC11" s="3"/>
      <c r="ILD11" s="3"/>
      <c r="ILE11" s="3"/>
      <c r="ILF11" s="3"/>
      <c r="ILG11" s="3"/>
      <c r="ILH11" s="3"/>
      <c r="ILI11" s="3"/>
      <c r="ILJ11" s="3"/>
      <c r="ILK11" s="3"/>
      <c r="ILL11" s="3"/>
      <c r="ILM11" s="3"/>
      <c r="ILN11" s="3"/>
      <c r="ILO11" s="3"/>
      <c r="ILP11" s="3"/>
      <c r="ILQ11" s="3"/>
      <c r="ILR11" s="3"/>
      <c r="ILS11" s="3"/>
      <c r="ILT11" s="3"/>
      <c r="ILU11" s="3"/>
      <c r="ILV11" s="3"/>
      <c r="ILW11" s="3"/>
      <c r="ILX11" s="3"/>
      <c r="ILY11" s="3"/>
      <c r="ILZ11" s="3"/>
      <c r="IMA11" s="3"/>
      <c r="IMB11" s="3"/>
      <c r="IMC11" s="3"/>
      <c r="IMD11" s="3"/>
      <c r="IME11" s="3"/>
      <c r="IMF11" s="3"/>
      <c r="IMG11" s="3"/>
      <c r="IMH11" s="3"/>
      <c r="IMI11" s="3"/>
      <c r="IMJ11" s="3"/>
      <c r="IMK11" s="3"/>
      <c r="IML11" s="3"/>
      <c r="IMM11" s="3"/>
      <c r="IMN11" s="3"/>
      <c r="IMO11" s="3"/>
      <c r="IMP11" s="3"/>
      <c r="IMQ11" s="3"/>
      <c r="IMR11" s="3"/>
      <c r="IMS11" s="3"/>
      <c r="IMT11" s="3"/>
      <c r="IMU11" s="3"/>
      <c r="IMV11" s="3"/>
      <c r="IMW11" s="3"/>
      <c r="IMX11" s="3"/>
      <c r="IMY11" s="3"/>
      <c r="IMZ11" s="3"/>
      <c r="INA11" s="3"/>
      <c r="INB11" s="3"/>
      <c r="INC11" s="3"/>
      <c r="IND11" s="3"/>
      <c r="INE11" s="3"/>
      <c r="INF11" s="3"/>
      <c r="ING11" s="3"/>
      <c r="INH11" s="3"/>
      <c r="INI11" s="3"/>
      <c r="INJ11" s="3"/>
      <c r="INK11" s="3"/>
      <c r="INL11" s="3"/>
      <c r="INM11" s="3"/>
      <c r="INN11" s="3"/>
      <c r="INO11" s="3"/>
      <c r="INP11" s="3"/>
      <c r="INQ11" s="3"/>
      <c r="INR11" s="3"/>
      <c r="INS11" s="3"/>
      <c r="INT11" s="3"/>
      <c r="INU11" s="3"/>
      <c r="INV11" s="3"/>
      <c r="INW11" s="3"/>
      <c r="INX11" s="3"/>
      <c r="INY11" s="3"/>
      <c r="INZ11" s="3"/>
      <c r="IOA11" s="3"/>
      <c r="IOB11" s="3"/>
      <c r="IOC11" s="3"/>
      <c r="IOD11" s="3"/>
      <c r="IOE11" s="3"/>
      <c r="IOF11" s="3"/>
      <c r="IOG11" s="3"/>
      <c r="IOH11" s="3"/>
      <c r="IOI11" s="3"/>
      <c r="IOJ11" s="3"/>
      <c r="IOK11" s="3"/>
      <c r="IOL11" s="3"/>
      <c r="IOM11" s="3"/>
      <c r="ION11" s="3"/>
      <c r="IOO11" s="3"/>
      <c r="IOP11" s="3"/>
      <c r="IOQ11" s="3"/>
      <c r="IOR11" s="3"/>
      <c r="IOS11" s="3"/>
      <c r="IOT11" s="3"/>
      <c r="IOU11" s="3"/>
      <c r="IOV11" s="3"/>
      <c r="IOW11" s="3"/>
      <c r="IOX11" s="3"/>
      <c r="IOY11" s="3"/>
      <c r="IOZ11" s="3"/>
      <c r="IPA11" s="3"/>
      <c r="IPB11" s="3"/>
      <c r="IPC11" s="3"/>
      <c r="IPD11" s="3"/>
      <c r="IPE11" s="3"/>
      <c r="IPF11" s="3"/>
      <c r="IPG11" s="3"/>
      <c r="IPH11" s="3"/>
      <c r="IPI11" s="3"/>
      <c r="IPJ11" s="3"/>
      <c r="IPK11" s="3"/>
      <c r="IPL11" s="3"/>
      <c r="IPM11" s="3"/>
      <c r="IPN11" s="3"/>
      <c r="IPO11" s="3"/>
      <c r="IPP11" s="3"/>
      <c r="IPQ11" s="3"/>
      <c r="IPR11" s="3"/>
      <c r="IPS11" s="3"/>
      <c r="IPT11" s="3"/>
      <c r="IPU11" s="3"/>
      <c r="IPV11" s="3"/>
      <c r="IPW11" s="3"/>
      <c r="IPX11" s="3"/>
      <c r="IPY11" s="3"/>
      <c r="IPZ11" s="3"/>
      <c r="IQA11" s="3"/>
      <c r="IQB11" s="3"/>
      <c r="IQC11" s="3"/>
      <c r="IQD11" s="3"/>
      <c r="IQE11" s="3"/>
      <c r="IQF11" s="3"/>
      <c r="IQG11" s="3"/>
      <c r="IQH11" s="3"/>
      <c r="IQI11" s="3"/>
      <c r="IQJ11" s="3"/>
      <c r="IQK11" s="3"/>
      <c r="IQL11" s="3"/>
      <c r="IQM11" s="3"/>
      <c r="IQN11" s="3"/>
      <c r="IQO11" s="3"/>
      <c r="IQP11" s="3"/>
      <c r="IQQ11" s="3"/>
      <c r="IQR11" s="3"/>
      <c r="IQS11" s="3"/>
      <c r="IQT11" s="3"/>
      <c r="IQU11" s="3"/>
      <c r="IQV11" s="3"/>
      <c r="IQW11" s="3"/>
      <c r="IQX11" s="3"/>
      <c r="IQY11" s="3"/>
      <c r="IQZ11" s="3"/>
      <c r="IRA11" s="3"/>
      <c r="IRB11" s="3"/>
      <c r="IRC11" s="3"/>
      <c r="IRD11" s="3"/>
      <c r="IRE11" s="3"/>
      <c r="IRF11" s="3"/>
      <c r="IRG11" s="3"/>
      <c r="IRH11" s="3"/>
      <c r="IRI11" s="3"/>
      <c r="IRJ11" s="3"/>
      <c r="IRK11" s="3"/>
      <c r="IRL11" s="3"/>
      <c r="IRM11" s="3"/>
      <c r="IRN11" s="3"/>
      <c r="IRO11" s="3"/>
      <c r="IRP11" s="3"/>
      <c r="IRQ11" s="3"/>
      <c r="IRR11" s="3"/>
      <c r="IRS11" s="3"/>
      <c r="IRT11" s="3"/>
      <c r="IRU11" s="3"/>
      <c r="IRV11" s="3"/>
      <c r="IRW11" s="3"/>
      <c r="IRX11" s="3"/>
      <c r="IRY11" s="3"/>
      <c r="IRZ11" s="3"/>
      <c r="ISA11" s="3"/>
      <c r="ISB11" s="3"/>
      <c r="ISC11" s="3"/>
      <c r="ISD11" s="3"/>
      <c r="ISE11" s="3"/>
      <c r="ISF11" s="3"/>
      <c r="ISG11" s="3"/>
      <c r="ISH11" s="3"/>
      <c r="ISI11" s="3"/>
      <c r="ISJ11" s="3"/>
      <c r="ISK11" s="3"/>
      <c r="ISL11" s="3"/>
      <c r="ISM11" s="3"/>
      <c r="ISN11" s="3"/>
      <c r="ISO11" s="3"/>
      <c r="ISP11" s="3"/>
      <c r="ISQ11" s="3"/>
      <c r="ISR11" s="3"/>
      <c r="ISS11" s="3"/>
      <c r="IST11" s="3"/>
      <c r="ISU11" s="3"/>
      <c r="ISV11" s="3"/>
      <c r="ISW11" s="3"/>
      <c r="ISX11" s="3"/>
      <c r="ISY11" s="3"/>
      <c r="ISZ11" s="3"/>
      <c r="ITA11" s="3"/>
      <c r="ITB11" s="3"/>
      <c r="ITC11" s="3"/>
      <c r="ITD11" s="3"/>
      <c r="ITE11" s="3"/>
      <c r="ITF11" s="3"/>
      <c r="ITG11" s="3"/>
      <c r="ITH11" s="3"/>
      <c r="ITI11" s="3"/>
      <c r="ITJ11" s="3"/>
      <c r="ITK11" s="3"/>
      <c r="ITL11" s="3"/>
      <c r="ITM11" s="3"/>
      <c r="ITN11" s="3"/>
      <c r="ITO11" s="3"/>
      <c r="ITP11" s="3"/>
      <c r="ITQ11" s="3"/>
      <c r="ITR11" s="3"/>
      <c r="ITS11" s="3"/>
      <c r="ITT11" s="3"/>
      <c r="ITU11" s="3"/>
      <c r="ITV11" s="3"/>
      <c r="ITW11" s="3"/>
      <c r="ITX11" s="3"/>
      <c r="ITY11" s="3"/>
      <c r="ITZ11" s="3"/>
      <c r="IUA11" s="3"/>
      <c r="IUB11" s="3"/>
      <c r="IUC11" s="3"/>
      <c r="IUD11" s="3"/>
      <c r="IUE11" s="3"/>
      <c r="IUF11" s="3"/>
      <c r="IUG11" s="3"/>
      <c r="IUH11" s="3"/>
      <c r="IUI11" s="3"/>
      <c r="IUJ11" s="3"/>
      <c r="IUK11" s="3"/>
      <c r="IUL11" s="3"/>
      <c r="IUM11" s="3"/>
      <c r="IUN11" s="3"/>
      <c r="IUO11" s="3"/>
      <c r="IUP11" s="3"/>
      <c r="IUQ11" s="3"/>
      <c r="IUR11" s="3"/>
      <c r="IUS11" s="3"/>
      <c r="IUT11" s="3"/>
      <c r="IUU11" s="3"/>
      <c r="IUV11" s="3"/>
      <c r="IUW11" s="3"/>
      <c r="IUX11" s="3"/>
      <c r="IUY11" s="3"/>
      <c r="IUZ11" s="3"/>
      <c r="IVA11" s="3"/>
      <c r="IVB11" s="3"/>
      <c r="IVC11" s="3"/>
      <c r="IVD11" s="3"/>
      <c r="IVE11" s="3"/>
      <c r="IVF11" s="3"/>
      <c r="IVG11" s="3"/>
      <c r="IVH11" s="3"/>
      <c r="IVI11" s="3"/>
      <c r="IVJ11" s="3"/>
      <c r="IVK11" s="3"/>
      <c r="IVL11" s="3"/>
      <c r="IVM11" s="3"/>
      <c r="IVN11" s="3"/>
      <c r="IVO11" s="3"/>
      <c r="IVP11" s="3"/>
      <c r="IVQ11" s="3"/>
      <c r="IVR11" s="3"/>
      <c r="IVS11" s="3"/>
      <c r="IVT11" s="3"/>
      <c r="IVU11" s="3"/>
      <c r="IVV11" s="3"/>
      <c r="IVW11" s="3"/>
      <c r="IVX11" s="3"/>
      <c r="IVY11" s="3"/>
      <c r="IVZ11" s="3"/>
      <c r="IWA11" s="3"/>
      <c r="IWB11" s="3"/>
      <c r="IWC11" s="3"/>
      <c r="IWD11" s="3"/>
      <c r="IWE11" s="3"/>
      <c r="IWF11" s="3"/>
      <c r="IWG11" s="3"/>
      <c r="IWH11" s="3"/>
      <c r="IWI11" s="3"/>
      <c r="IWJ11" s="3"/>
      <c r="IWK11" s="3"/>
      <c r="IWL11" s="3"/>
      <c r="IWM11" s="3"/>
      <c r="IWN11" s="3"/>
      <c r="IWO11" s="3"/>
      <c r="IWP11" s="3"/>
      <c r="IWQ11" s="3"/>
      <c r="IWR11" s="3"/>
      <c r="IWS11" s="3"/>
      <c r="IWT11" s="3"/>
      <c r="IWU11" s="3"/>
      <c r="IWV11" s="3"/>
      <c r="IWW11" s="3"/>
      <c r="IWX11" s="3"/>
      <c r="IWY11" s="3"/>
      <c r="IWZ11" s="3"/>
      <c r="IXA11" s="3"/>
      <c r="IXB11" s="3"/>
      <c r="IXC11" s="3"/>
      <c r="IXD11" s="3"/>
      <c r="IXE11" s="3"/>
      <c r="IXF11" s="3"/>
      <c r="IXG11" s="3"/>
      <c r="IXH11" s="3"/>
      <c r="IXI11" s="3"/>
      <c r="IXJ11" s="3"/>
      <c r="IXK11" s="3"/>
      <c r="IXL11" s="3"/>
      <c r="IXM11" s="3"/>
      <c r="IXN11" s="3"/>
      <c r="IXO11" s="3"/>
      <c r="IXP11" s="3"/>
      <c r="IXQ11" s="3"/>
      <c r="IXR11" s="3"/>
      <c r="IXS11" s="3"/>
      <c r="IXT11" s="3"/>
      <c r="IXU11" s="3"/>
      <c r="IXV11" s="3"/>
      <c r="IXW11" s="3"/>
      <c r="IXX11" s="3"/>
      <c r="IXY11" s="3"/>
      <c r="IXZ11" s="3"/>
      <c r="IYA11" s="3"/>
      <c r="IYB11" s="3"/>
      <c r="IYC11" s="3"/>
      <c r="IYD11" s="3"/>
      <c r="IYE11" s="3"/>
      <c r="IYF11" s="3"/>
      <c r="IYG11" s="3"/>
      <c r="IYH11" s="3"/>
      <c r="IYI11" s="3"/>
      <c r="IYJ11" s="3"/>
      <c r="IYK11" s="3"/>
      <c r="IYL11" s="3"/>
      <c r="IYM11" s="3"/>
      <c r="IYN11" s="3"/>
      <c r="IYO11" s="3"/>
      <c r="IYP11" s="3"/>
      <c r="IYQ11" s="3"/>
      <c r="IYR11" s="3"/>
      <c r="IYS11" s="3"/>
      <c r="IYT11" s="3"/>
      <c r="IYU11" s="3"/>
      <c r="IYV11" s="3"/>
      <c r="IYW11" s="3"/>
      <c r="IYX11" s="3"/>
      <c r="IYY11" s="3"/>
      <c r="IYZ11" s="3"/>
      <c r="IZA11" s="3"/>
      <c r="IZB11" s="3"/>
      <c r="IZC11" s="3"/>
      <c r="IZD11" s="3"/>
      <c r="IZE11" s="3"/>
      <c r="IZF11" s="3"/>
      <c r="IZG11" s="3"/>
      <c r="IZH11" s="3"/>
      <c r="IZI11" s="3"/>
      <c r="IZJ11" s="3"/>
      <c r="IZK11" s="3"/>
      <c r="IZL11" s="3"/>
      <c r="IZM11" s="3"/>
      <c r="IZN11" s="3"/>
      <c r="IZO11" s="3"/>
      <c r="IZP11" s="3"/>
      <c r="IZQ11" s="3"/>
      <c r="IZR11" s="3"/>
      <c r="IZS11" s="3"/>
      <c r="IZT11" s="3"/>
      <c r="IZU11" s="3"/>
      <c r="IZV11" s="3"/>
      <c r="IZW11" s="3"/>
      <c r="IZX11" s="3"/>
      <c r="IZY11" s="3"/>
      <c r="IZZ11" s="3"/>
      <c r="JAA11" s="3"/>
      <c r="JAB11" s="3"/>
      <c r="JAC11" s="3"/>
      <c r="JAD11" s="3"/>
      <c r="JAE11" s="3"/>
      <c r="JAF11" s="3"/>
      <c r="JAG11" s="3"/>
      <c r="JAH11" s="3"/>
      <c r="JAI11" s="3"/>
      <c r="JAJ11" s="3"/>
      <c r="JAK11" s="3"/>
      <c r="JAL11" s="3"/>
      <c r="JAM11" s="3"/>
      <c r="JAN11" s="3"/>
      <c r="JAO11" s="3"/>
      <c r="JAP11" s="3"/>
      <c r="JAQ11" s="3"/>
      <c r="JAR11" s="3"/>
      <c r="JAS11" s="3"/>
      <c r="JAT11" s="3"/>
      <c r="JAU11" s="3"/>
      <c r="JAV11" s="3"/>
      <c r="JAW11" s="3"/>
      <c r="JAX11" s="3"/>
      <c r="JAY11" s="3"/>
      <c r="JAZ11" s="3"/>
      <c r="JBA11" s="3"/>
      <c r="JBB11" s="3"/>
      <c r="JBC11" s="3"/>
      <c r="JBD11" s="3"/>
      <c r="JBE11" s="3"/>
      <c r="JBF11" s="3"/>
      <c r="JBG11" s="3"/>
      <c r="JBH11" s="3"/>
      <c r="JBI11" s="3"/>
      <c r="JBJ11" s="3"/>
      <c r="JBK11" s="3"/>
      <c r="JBL11" s="3"/>
      <c r="JBM11" s="3"/>
      <c r="JBN11" s="3"/>
      <c r="JBO11" s="3"/>
      <c r="JBP11" s="3"/>
      <c r="JBQ11" s="3"/>
      <c r="JBR11" s="3"/>
      <c r="JBS11" s="3"/>
      <c r="JBT11" s="3"/>
      <c r="JBU11" s="3"/>
      <c r="JBV11" s="3"/>
      <c r="JBW11" s="3"/>
      <c r="JBX11" s="3"/>
      <c r="JBY11" s="3"/>
      <c r="JBZ11" s="3"/>
      <c r="JCA11" s="3"/>
      <c r="JCB11" s="3"/>
      <c r="JCC11" s="3"/>
      <c r="JCD11" s="3"/>
      <c r="JCE11" s="3"/>
      <c r="JCF11" s="3"/>
      <c r="JCG11" s="3"/>
      <c r="JCH11" s="3"/>
      <c r="JCI11" s="3"/>
      <c r="JCJ11" s="3"/>
      <c r="JCK11" s="3"/>
      <c r="JCL11" s="3"/>
      <c r="JCM11" s="3"/>
      <c r="JCN11" s="3"/>
      <c r="JCO11" s="3"/>
      <c r="JCP11" s="3"/>
      <c r="JCQ11" s="3"/>
      <c r="JCR11" s="3"/>
      <c r="JCS11" s="3"/>
      <c r="JCT11" s="3"/>
      <c r="JCU11" s="3"/>
      <c r="JCV11" s="3"/>
      <c r="JCW11" s="3"/>
      <c r="JCX11" s="3"/>
      <c r="JCY11" s="3"/>
      <c r="JCZ11" s="3"/>
      <c r="JDA11" s="3"/>
      <c r="JDB11" s="3"/>
      <c r="JDC11" s="3"/>
      <c r="JDD11" s="3"/>
      <c r="JDE11" s="3"/>
      <c r="JDF11" s="3"/>
      <c r="JDG11" s="3"/>
      <c r="JDH11" s="3"/>
      <c r="JDI11" s="3"/>
      <c r="JDJ11" s="3"/>
      <c r="JDK11" s="3"/>
      <c r="JDL11" s="3"/>
      <c r="JDM11" s="3"/>
      <c r="JDN11" s="3"/>
      <c r="JDO11" s="3"/>
      <c r="JDP11" s="3"/>
      <c r="JDQ11" s="3"/>
      <c r="JDR11" s="3"/>
      <c r="JDS11" s="3"/>
      <c r="JDT11" s="3"/>
      <c r="JDU11" s="3"/>
      <c r="JDV11" s="3"/>
      <c r="JDW11" s="3"/>
      <c r="JDX11" s="3"/>
      <c r="JDY11" s="3"/>
      <c r="JDZ11" s="3"/>
      <c r="JEA11" s="3"/>
      <c r="JEB11" s="3"/>
      <c r="JEC11" s="3"/>
      <c r="JED11" s="3"/>
      <c r="JEE11" s="3"/>
      <c r="JEF11" s="3"/>
      <c r="JEG11" s="3"/>
      <c r="JEH11" s="3"/>
      <c r="JEI11" s="3"/>
      <c r="JEJ11" s="3"/>
      <c r="JEK11" s="3"/>
      <c r="JEL11" s="3"/>
      <c r="JEM11" s="3"/>
      <c r="JEN11" s="3"/>
      <c r="JEO11" s="3"/>
      <c r="JEP11" s="3"/>
      <c r="JEQ11" s="3"/>
      <c r="JER11" s="3"/>
      <c r="JES11" s="3"/>
      <c r="JET11" s="3"/>
      <c r="JEU11" s="3"/>
      <c r="JEV11" s="3"/>
      <c r="JEW11" s="3"/>
      <c r="JEX11" s="3"/>
      <c r="JEY11" s="3"/>
      <c r="JEZ11" s="3"/>
      <c r="JFA11" s="3"/>
      <c r="JFB11" s="3"/>
      <c r="JFC11" s="3"/>
      <c r="JFD11" s="3"/>
      <c r="JFE11" s="3"/>
      <c r="JFF11" s="3"/>
      <c r="JFG11" s="3"/>
      <c r="JFH11" s="3"/>
      <c r="JFI11" s="3"/>
      <c r="JFJ11" s="3"/>
      <c r="JFK11" s="3"/>
      <c r="JFL11" s="3"/>
      <c r="JFM11" s="3"/>
      <c r="JFN11" s="3"/>
      <c r="JFO11" s="3"/>
      <c r="JFP11" s="3"/>
      <c r="JFQ11" s="3"/>
      <c r="JFR11" s="3"/>
      <c r="JFS11" s="3"/>
      <c r="JFT11" s="3"/>
      <c r="JFU11" s="3"/>
      <c r="JFV11" s="3"/>
      <c r="JFW11" s="3"/>
      <c r="JFX11" s="3"/>
      <c r="JFY11" s="3"/>
      <c r="JFZ11" s="3"/>
      <c r="JGA11" s="3"/>
      <c r="JGB11" s="3"/>
      <c r="JGC11" s="3"/>
      <c r="JGD11" s="3"/>
      <c r="JGE11" s="3"/>
      <c r="JGF11" s="3"/>
      <c r="JGG11" s="3"/>
      <c r="JGH11" s="3"/>
      <c r="JGI11" s="3"/>
      <c r="JGJ11" s="3"/>
      <c r="JGK11" s="3"/>
      <c r="JGL11" s="3"/>
      <c r="JGM11" s="3"/>
      <c r="JGN11" s="3"/>
      <c r="JGO11" s="3"/>
      <c r="JGP11" s="3"/>
      <c r="JGQ11" s="3"/>
      <c r="JGR11" s="3"/>
      <c r="JGS11" s="3"/>
      <c r="JGT11" s="3"/>
      <c r="JGU11" s="3"/>
      <c r="JGV11" s="3"/>
      <c r="JGW11" s="3"/>
      <c r="JGX11" s="3"/>
      <c r="JGY11" s="3"/>
      <c r="JGZ11" s="3"/>
      <c r="JHA11" s="3"/>
      <c r="JHB11" s="3"/>
      <c r="JHC11" s="3"/>
      <c r="JHD11" s="3"/>
      <c r="JHE11" s="3"/>
      <c r="JHF11" s="3"/>
      <c r="JHG11" s="3"/>
      <c r="JHH11" s="3"/>
      <c r="JHI11" s="3"/>
      <c r="JHJ11" s="3"/>
      <c r="JHK11" s="3"/>
      <c r="JHL11" s="3"/>
      <c r="JHM11" s="3"/>
      <c r="JHN11" s="3"/>
      <c r="JHO11" s="3"/>
      <c r="JHP11" s="3"/>
      <c r="JHQ11" s="3"/>
      <c r="JHR11" s="3"/>
      <c r="JHS11" s="3"/>
      <c r="JHT11" s="3"/>
      <c r="JHU11" s="3"/>
      <c r="JHV11" s="3"/>
      <c r="JHW11" s="3"/>
      <c r="JHX11" s="3"/>
      <c r="JHY11" s="3"/>
      <c r="JHZ11" s="3"/>
      <c r="JIA11" s="3"/>
      <c r="JIB11" s="3"/>
      <c r="JIC11" s="3"/>
      <c r="JID11" s="3"/>
      <c r="JIE11" s="3"/>
      <c r="JIF11" s="3"/>
      <c r="JIG11" s="3"/>
      <c r="JIH11" s="3"/>
      <c r="JII11" s="3"/>
      <c r="JIJ11" s="3"/>
      <c r="JIK11" s="3"/>
      <c r="JIL11" s="3"/>
      <c r="JIM11" s="3"/>
      <c r="JIN11" s="3"/>
      <c r="JIO11" s="3"/>
      <c r="JIP11" s="3"/>
      <c r="JIQ11" s="3"/>
      <c r="JIR11" s="3"/>
      <c r="JIS11" s="3"/>
      <c r="JIT11" s="3"/>
      <c r="JIU11" s="3"/>
      <c r="JIV11" s="3"/>
      <c r="JIW11" s="3"/>
      <c r="JIX11" s="3"/>
      <c r="JIY11" s="3"/>
      <c r="JIZ11" s="3"/>
      <c r="JJA11" s="3"/>
      <c r="JJB11" s="3"/>
      <c r="JJC11" s="3"/>
      <c r="JJD11" s="3"/>
      <c r="JJE11" s="3"/>
      <c r="JJF11" s="3"/>
      <c r="JJG11" s="3"/>
      <c r="JJH11" s="3"/>
      <c r="JJI11" s="3"/>
      <c r="JJJ11" s="3"/>
      <c r="JJK11" s="3"/>
      <c r="JJL11" s="3"/>
      <c r="JJM11" s="3"/>
      <c r="JJN11" s="3"/>
      <c r="JJO11" s="3"/>
      <c r="JJP11" s="3"/>
      <c r="JJQ11" s="3"/>
      <c r="JJR11" s="3"/>
      <c r="JJS11" s="3"/>
      <c r="JJT11" s="3"/>
      <c r="JJU11" s="3"/>
      <c r="JJV11" s="3"/>
      <c r="JJW11" s="3"/>
      <c r="JJX11" s="3"/>
      <c r="JJY11" s="3"/>
      <c r="JJZ11" s="3"/>
      <c r="JKA11" s="3"/>
      <c r="JKB11" s="3"/>
      <c r="JKC11" s="3"/>
      <c r="JKD11" s="3"/>
      <c r="JKE11" s="3"/>
      <c r="JKF11" s="3"/>
      <c r="JKG11" s="3"/>
      <c r="JKH11" s="3"/>
      <c r="JKI11" s="3"/>
      <c r="JKJ11" s="3"/>
      <c r="JKK11" s="3"/>
      <c r="JKL11" s="3"/>
      <c r="JKM11" s="3"/>
      <c r="JKN11" s="3"/>
      <c r="JKO11" s="3"/>
      <c r="JKP11" s="3"/>
      <c r="JKQ11" s="3"/>
      <c r="JKR11" s="3"/>
      <c r="JKS11" s="3"/>
      <c r="JKT11" s="3"/>
      <c r="JKU11" s="3"/>
      <c r="JKV11" s="3"/>
      <c r="JKW11" s="3"/>
      <c r="JKX11" s="3"/>
      <c r="JKY11" s="3"/>
      <c r="JKZ11" s="3"/>
      <c r="JLA11" s="3"/>
      <c r="JLB11" s="3"/>
      <c r="JLC11" s="3"/>
      <c r="JLD11" s="3"/>
      <c r="JLE11" s="3"/>
      <c r="JLF11" s="3"/>
      <c r="JLG11" s="3"/>
      <c r="JLH11" s="3"/>
      <c r="JLI11" s="3"/>
      <c r="JLJ11" s="3"/>
      <c r="JLK11" s="3"/>
      <c r="JLL11" s="3"/>
      <c r="JLM11" s="3"/>
      <c r="JLN11" s="3"/>
      <c r="JLO11" s="3"/>
      <c r="JLP11" s="3"/>
      <c r="JLQ11" s="3"/>
      <c r="JLR11" s="3"/>
      <c r="JLS11" s="3"/>
      <c r="JLT11" s="3"/>
      <c r="JLU11" s="3"/>
      <c r="JLV11" s="3"/>
      <c r="JLW11" s="3"/>
      <c r="JLX11" s="3"/>
      <c r="JLY11" s="3"/>
      <c r="JLZ11" s="3"/>
      <c r="JMA11" s="3"/>
      <c r="JMB11" s="3"/>
      <c r="JMC11" s="3"/>
      <c r="JMD11" s="3"/>
      <c r="JME11" s="3"/>
      <c r="JMF11" s="3"/>
      <c r="JMG11" s="3"/>
      <c r="JMH11" s="3"/>
      <c r="JMI11" s="3"/>
      <c r="JMJ11" s="3"/>
      <c r="JMK11" s="3"/>
      <c r="JML11" s="3"/>
      <c r="JMM11" s="3"/>
      <c r="JMN11" s="3"/>
      <c r="JMO11" s="3"/>
      <c r="JMP11" s="3"/>
      <c r="JMQ11" s="3"/>
      <c r="JMR11" s="3"/>
      <c r="JMS11" s="3"/>
      <c r="JMT11" s="3"/>
      <c r="JMU11" s="3"/>
      <c r="JMV11" s="3"/>
      <c r="JMW11" s="3"/>
      <c r="JMX11" s="3"/>
      <c r="JMY11" s="3"/>
      <c r="JMZ11" s="3"/>
      <c r="JNA11" s="3"/>
      <c r="JNB11" s="3"/>
      <c r="JNC11" s="3"/>
      <c r="JND11" s="3"/>
      <c r="JNE11" s="3"/>
      <c r="JNF11" s="3"/>
      <c r="JNG11" s="3"/>
      <c r="JNH11" s="3"/>
      <c r="JNI11" s="3"/>
      <c r="JNJ11" s="3"/>
      <c r="JNK11" s="3"/>
      <c r="JNL11" s="3"/>
      <c r="JNM11" s="3"/>
      <c r="JNN11" s="3"/>
      <c r="JNO11" s="3"/>
      <c r="JNP11" s="3"/>
      <c r="JNQ11" s="3"/>
      <c r="JNR11" s="3"/>
      <c r="JNS11" s="3"/>
      <c r="JNT11" s="3"/>
      <c r="JNU11" s="3"/>
      <c r="JNV11" s="3"/>
      <c r="JNW11" s="3"/>
      <c r="JNX11" s="3"/>
      <c r="JNY11" s="3"/>
      <c r="JNZ11" s="3"/>
      <c r="JOA11" s="3"/>
      <c r="JOB11" s="3"/>
      <c r="JOC11" s="3"/>
      <c r="JOD11" s="3"/>
      <c r="JOE11" s="3"/>
      <c r="JOF11" s="3"/>
      <c r="JOG11" s="3"/>
      <c r="JOH11" s="3"/>
      <c r="JOI11" s="3"/>
      <c r="JOJ11" s="3"/>
      <c r="JOK11" s="3"/>
      <c r="JOL11" s="3"/>
      <c r="JOM11" s="3"/>
      <c r="JON11" s="3"/>
      <c r="JOO11" s="3"/>
      <c r="JOP11" s="3"/>
      <c r="JOQ11" s="3"/>
      <c r="JOR11" s="3"/>
      <c r="JOS11" s="3"/>
      <c r="JOT11" s="3"/>
      <c r="JOU11" s="3"/>
      <c r="JOV11" s="3"/>
      <c r="JOW11" s="3"/>
      <c r="JOX11" s="3"/>
      <c r="JOY11" s="3"/>
      <c r="JOZ11" s="3"/>
      <c r="JPA11" s="3"/>
      <c r="JPB11" s="3"/>
      <c r="JPC11" s="3"/>
      <c r="JPD11" s="3"/>
      <c r="JPE11" s="3"/>
      <c r="JPF11" s="3"/>
      <c r="JPG11" s="3"/>
      <c r="JPH11" s="3"/>
      <c r="JPI11" s="3"/>
      <c r="JPJ11" s="3"/>
      <c r="JPK11" s="3"/>
      <c r="JPL11" s="3"/>
      <c r="JPM11" s="3"/>
      <c r="JPN11" s="3"/>
      <c r="JPO11" s="3"/>
      <c r="JPP11" s="3"/>
      <c r="JPQ11" s="3"/>
      <c r="JPR11" s="3"/>
      <c r="JPS11" s="3"/>
      <c r="JPT11" s="3"/>
      <c r="JPU11" s="3"/>
      <c r="JPV11" s="3"/>
      <c r="JPW11" s="3"/>
      <c r="JPX11" s="3"/>
      <c r="JPY11" s="3"/>
      <c r="JPZ11" s="3"/>
      <c r="JQA11" s="3"/>
      <c r="JQB11" s="3"/>
      <c r="JQC11" s="3"/>
      <c r="JQD11" s="3"/>
      <c r="JQE11" s="3"/>
      <c r="JQF11" s="3"/>
      <c r="JQG11" s="3"/>
      <c r="JQH11" s="3"/>
      <c r="JQI11" s="3"/>
      <c r="JQJ11" s="3"/>
      <c r="JQK11" s="3"/>
      <c r="JQL11" s="3"/>
      <c r="JQM11" s="3"/>
      <c r="JQN11" s="3"/>
      <c r="JQO11" s="3"/>
      <c r="JQP11" s="3"/>
      <c r="JQQ11" s="3"/>
      <c r="JQR11" s="3"/>
      <c r="JQS11" s="3"/>
      <c r="JQT11" s="3"/>
      <c r="JQU11" s="3"/>
      <c r="JQV11" s="3"/>
      <c r="JQW11" s="3"/>
      <c r="JQX11" s="3"/>
      <c r="JQY11" s="3"/>
      <c r="JQZ11" s="3"/>
      <c r="JRA11" s="3"/>
      <c r="JRB11" s="3"/>
      <c r="JRC11" s="3"/>
      <c r="JRD11" s="3"/>
      <c r="JRE11" s="3"/>
      <c r="JRF11" s="3"/>
      <c r="JRG11" s="3"/>
      <c r="JRH11" s="3"/>
      <c r="JRI11" s="3"/>
      <c r="JRJ11" s="3"/>
      <c r="JRK11" s="3"/>
      <c r="JRL11" s="3"/>
      <c r="JRM11" s="3"/>
      <c r="JRN11" s="3"/>
      <c r="JRO11" s="3"/>
      <c r="JRP11" s="3"/>
      <c r="JRQ11" s="3"/>
      <c r="JRR11" s="3"/>
      <c r="JRS11" s="3"/>
      <c r="JRT11" s="3"/>
      <c r="JRU11" s="3"/>
      <c r="JRV11" s="3"/>
      <c r="JRW11" s="3"/>
      <c r="JRX11" s="3"/>
      <c r="JRY11" s="3"/>
      <c r="JRZ11" s="3"/>
      <c r="JSA11" s="3"/>
      <c r="JSB11" s="3"/>
      <c r="JSC11" s="3"/>
      <c r="JSD11" s="3"/>
      <c r="JSE11" s="3"/>
      <c r="JSF11" s="3"/>
      <c r="JSG11" s="3"/>
      <c r="JSH11" s="3"/>
      <c r="JSI11" s="3"/>
      <c r="JSJ11" s="3"/>
      <c r="JSK11" s="3"/>
      <c r="JSL11" s="3"/>
      <c r="JSM11" s="3"/>
      <c r="JSN11" s="3"/>
      <c r="JSO11" s="3"/>
      <c r="JSP11" s="3"/>
      <c r="JSQ11" s="3"/>
      <c r="JSR11" s="3"/>
      <c r="JSS11" s="3"/>
      <c r="JST11" s="3"/>
      <c r="JSU11" s="3"/>
      <c r="JSV11" s="3"/>
      <c r="JSW11" s="3"/>
      <c r="JSX11" s="3"/>
      <c r="JSY11" s="3"/>
      <c r="JSZ11" s="3"/>
      <c r="JTA11" s="3"/>
      <c r="JTB11" s="3"/>
      <c r="JTC11" s="3"/>
      <c r="JTD11" s="3"/>
      <c r="JTE11" s="3"/>
      <c r="JTF11" s="3"/>
      <c r="JTG11" s="3"/>
      <c r="JTH11" s="3"/>
      <c r="JTI11" s="3"/>
      <c r="JTJ11" s="3"/>
      <c r="JTK11" s="3"/>
      <c r="JTL11" s="3"/>
      <c r="JTM11" s="3"/>
      <c r="JTN11" s="3"/>
      <c r="JTO11" s="3"/>
      <c r="JTP11" s="3"/>
      <c r="JTQ11" s="3"/>
      <c r="JTR11" s="3"/>
      <c r="JTS11" s="3"/>
      <c r="JTT11" s="3"/>
      <c r="JTU11" s="3"/>
      <c r="JTV11" s="3"/>
      <c r="JTW11" s="3"/>
      <c r="JTX11" s="3"/>
      <c r="JTY11" s="3"/>
      <c r="JTZ11" s="3"/>
      <c r="JUA11" s="3"/>
      <c r="JUB11" s="3"/>
      <c r="JUC11" s="3"/>
      <c r="JUD11" s="3"/>
      <c r="JUE11" s="3"/>
      <c r="JUF11" s="3"/>
      <c r="JUG11" s="3"/>
      <c r="JUH11" s="3"/>
      <c r="JUI11" s="3"/>
      <c r="JUJ11" s="3"/>
      <c r="JUK11" s="3"/>
      <c r="JUL11" s="3"/>
      <c r="JUM11" s="3"/>
      <c r="JUN11" s="3"/>
      <c r="JUO11" s="3"/>
      <c r="JUP11" s="3"/>
      <c r="JUQ11" s="3"/>
      <c r="JUR11" s="3"/>
      <c r="JUS11" s="3"/>
      <c r="JUT11" s="3"/>
      <c r="JUU11" s="3"/>
      <c r="JUV11" s="3"/>
      <c r="JUW11" s="3"/>
      <c r="JUX11" s="3"/>
      <c r="JUY11" s="3"/>
      <c r="JUZ11" s="3"/>
      <c r="JVA11" s="3"/>
      <c r="JVB11" s="3"/>
      <c r="JVC11" s="3"/>
      <c r="JVD11" s="3"/>
      <c r="JVE11" s="3"/>
      <c r="JVF11" s="3"/>
      <c r="JVG11" s="3"/>
      <c r="JVH11" s="3"/>
      <c r="JVI11" s="3"/>
      <c r="JVJ11" s="3"/>
      <c r="JVK11" s="3"/>
      <c r="JVL11" s="3"/>
      <c r="JVM11" s="3"/>
      <c r="JVN11" s="3"/>
      <c r="JVO11" s="3"/>
      <c r="JVP11" s="3"/>
      <c r="JVQ11" s="3"/>
      <c r="JVR11" s="3"/>
      <c r="JVS11" s="3"/>
      <c r="JVT11" s="3"/>
      <c r="JVU11" s="3"/>
      <c r="JVV11" s="3"/>
      <c r="JVW11" s="3"/>
      <c r="JVX11" s="3"/>
      <c r="JVY11" s="3"/>
      <c r="JVZ11" s="3"/>
      <c r="JWA11" s="3"/>
      <c r="JWB11" s="3"/>
      <c r="JWC11" s="3"/>
      <c r="JWD11" s="3"/>
      <c r="JWE11" s="3"/>
      <c r="JWF11" s="3"/>
      <c r="JWG11" s="3"/>
      <c r="JWH11" s="3"/>
      <c r="JWI11" s="3"/>
      <c r="JWJ11" s="3"/>
      <c r="JWK11" s="3"/>
      <c r="JWL11" s="3"/>
      <c r="JWM11" s="3"/>
      <c r="JWN11" s="3"/>
      <c r="JWO11" s="3"/>
      <c r="JWP11" s="3"/>
      <c r="JWQ11" s="3"/>
      <c r="JWR11" s="3"/>
      <c r="JWS11" s="3"/>
      <c r="JWT11" s="3"/>
      <c r="JWU11" s="3"/>
      <c r="JWV11" s="3"/>
      <c r="JWW11" s="3"/>
      <c r="JWX11" s="3"/>
      <c r="JWY11" s="3"/>
      <c r="JWZ11" s="3"/>
      <c r="JXA11" s="3"/>
      <c r="JXB11" s="3"/>
      <c r="JXC11" s="3"/>
      <c r="JXD11" s="3"/>
      <c r="JXE11" s="3"/>
      <c r="JXF11" s="3"/>
      <c r="JXG11" s="3"/>
      <c r="JXH11" s="3"/>
      <c r="JXI11" s="3"/>
      <c r="JXJ11" s="3"/>
      <c r="JXK11" s="3"/>
      <c r="JXL11" s="3"/>
      <c r="JXM11" s="3"/>
      <c r="JXN11" s="3"/>
      <c r="JXO11" s="3"/>
      <c r="JXP11" s="3"/>
      <c r="JXQ11" s="3"/>
      <c r="JXR11" s="3"/>
      <c r="JXS11" s="3"/>
      <c r="JXT11" s="3"/>
      <c r="JXU11" s="3"/>
      <c r="JXV11" s="3"/>
      <c r="JXW11" s="3"/>
      <c r="JXX11" s="3"/>
      <c r="JXY11" s="3"/>
      <c r="JXZ11" s="3"/>
      <c r="JYA11" s="3"/>
      <c r="JYB11" s="3"/>
      <c r="JYC11" s="3"/>
      <c r="JYD11" s="3"/>
      <c r="JYE11" s="3"/>
      <c r="JYF11" s="3"/>
      <c r="JYG11" s="3"/>
      <c r="JYH11" s="3"/>
      <c r="JYI11" s="3"/>
      <c r="JYJ11" s="3"/>
      <c r="JYK11" s="3"/>
      <c r="JYL11" s="3"/>
      <c r="JYM11" s="3"/>
      <c r="JYN11" s="3"/>
      <c r="JYO11" s="3"/>
      <c r="JYP11" s="3"/>
      <c r="JYQ11" s="3"/>
      <c r="JYR11" s="3"/>
      <c r="JYS11" s="3"/>
      <c r="JYT11" s="3"/>
      <c r="JYU11" s="3"/>
      <c r="JYV11" s="3"/>
      <c r="JYW11" s="3"/>
      <c r="JYX11" s="3"/>
      <c r="JYY11" s="3"/>
      <c r="JYZ11" s="3"/>
      <c r="JZA11" s="3"/>
      <c r="JZB11" s="3"/>
      <c r="JZC11" s="3"/>
      <c r="JZD11" s="3"/>
      <c r="JZE11" s="3"/>
      <c r="JZF11" s="3"/>
      <c r="JZG11" s="3"/>
      <c r="JZH11" s="3"/>
      <c r="JZI11" s="3"/>
      <c r="JZJ11" s="3"/>
      <c r="JZK11" s="3"/>
      <c r="JZL11" s="3"/>
      <c r="JZM11" s="3"/>
      <c r="JZN11" s="3"/>
      <c r="JZO11" s="3"/>
      <c r="JZP11" s="3"/>
      <c r="JZQ11" s="3"/>
      <c r="JZR11" s="3"/>
      <c r="JZS11" s="3"/>
      <c r="JZT11" s="3"/>
      <c r="JZU11" s="3"/>
      <c r="JZV11" s="3"/>
      <c r="JZW11" s="3"/>
      <c r="JZX11" s="3"/>
      <c r="JZY11" s="3"/>
      <c r="JZZ11" s="3"/>
      <c r="KAA11" s="3"/>
      <c r="KAB11" s="3"/>
      <c r="KAC11" s="3"/>
      <c r="KAD11" s="3"/>
      <c r="KAE11" s="3"/>
      <c r="KAF11" s="3"/>
      <c r="KAG11" s="3"/>
      <c r="KAH11" s="3"/>
      <c r="KAI11" s="3"/>
      <c r="KAJ11" s="3"/>
      <c r="KAK11" s="3"/>
      <c r="KAL11" s="3"/>
      <c r="KAM11" s="3"/>
      <c r="KAN11" s="3"/>
      <c r="KAO11" s="3"/>
      <c r="KAP11" s="3"/>
      <c r="KAQ11" s="3"/>
      <c r="KAR11" s="3"/>
      <c r="KAS11" s="3"/>
      <c r="KAT11" s="3"/>
      <c r="KAU11" s="3"/>
      <c r="KAV11" s="3"/>
      <c r="KAW11" s="3"/>
      <c r="KAX11" s="3"/>
      <c r="KAY11" s="3"/>
      <c r="KAZ11" s="3"/>
      <c r="KBA11" s="3"/>
      <c r="KBB11" s="3"/>
      <c r="KBC11" s="3"/>
      <c r="KBD11" s="3"/>
      <c r="KBE11" s="3"/>
      <c r="KBF11" s="3"/>
      <c r="KBG11" s="3"/>
      <c r="KBH11" s="3"/>
      <c r="KBI11" s="3"/>
      <c r="KBJ11" s="3"/>
      <c r="KBK11" s="3"/>
      <c r="KBL11" s="3"/>
      <c r="KBM11" s="3"/>
      <c r="KBN11" s="3"/>
      <c r="KBO11" s="3"/>
      <c r="KBP11" s="3"/>
      <c r="KBQ11" s="3"/>
      <c r="KBR11" s="3"/>
      <c r="KBS11" s="3"/>
      <c r="KBT11" s="3"/>
      <c r="KBU11" s="3"/>
      <c r="KBV11" s="3"/>
      <c r="KBW11" s="3"/>
      <c r="KBX11" s="3"/>
      <c r="KBY11" s="3"/>
      <c r="KBZ11" s="3"/>
      <c r="KCA11" s="3"/>
      <c r="KCB11" s="3"/>
      <c r="KCC11" s="3"/>
      <c r="KCD11" s="3"/>
      <c r="KCE11" s="3"/>
      <c r="KCF11" s="3"/>
      <c r="KCG11" s="3"/>
      <c r="KCH11" s="3"/>
      <c r="KCI11" s="3"/>
      <c r="KCJ11" s="3"/>
      <c r="KCK11" s="3"/>
      <c r="KCL11" s="3"/>
      <c r="KCM11" s="3"/>
      <c r="KCN11" s="3"/>
      <c r="KCO11" s="3"/>
      <c r="KCP11" s="3"/>
      <c r="KCQ11" s="3"/>
      <c r="KCR11" s="3"/>
      <c r="KCS11" s="3"/>
      <c r="KCT11" s="3"/>
      <c r="KCU11" s="3"/>
      <c r="KCV11" s="3"/>
      <c r="KCW11" s="3"/>
      <c r="KCX11" s="3"/>
      <c r="KCY11" s="3"/>
      <c r="KCZ11" s="3"/>
      <c r="KDA11" s="3"/>
      <c r="KDB11" s="3"/>
      <c r="KDC11" s="3"/>
      <c r="KDD11" s="3"/>
      <c r="KDE11" s="3"/>
      <c r="KDF11" s="3"/>
      <c r="KDG11" s="3"/>
      <c r="KDH11" s="3"/>
      <c r="KDI11" s="3"/>
      <c r="KDJ11" s="3"/>
      <c r="KDK11" s="3"/>
      <c r="KDL11" s="3"/>
      <c r="KDM11" s="3"/>
      <c r="KDN11" s="3"/>
      <c r="KDO11" s="3"/>
      <c r="KDP11" s="3"/>
      <c r="KDQ11" s="3"/>
      <c r="KDR11" s="3"/>
      <c r="KDS11" s="3"/>
      <c r="KDT11" s="3"/>
      <c r="KDU11" s="3"/>
      <c r="KDV11" s="3"/>
      <c r="KDW11" s="3"/>
      <c r="KDX11" s="3"/>
      <c r="KDY11" s="3"/>
      <c r="KDZ11" s="3"/>
      <c r="KEA11" s="3"/>
      <c r="KEB11" s="3"/>
      <c r="KEC11" s="3"/>
      <c r="KED11" s="3"/>
      <c r="KEE11" s="3"/>
      <c r="KEF11" s="3"/>
      <c r="KEG11" s="3"/>
      <c r="KEH11" s="3"/>
      <c r="KEI11" s="3"/>
      <c r="KEJ11" s="3"/>
      <c r="KEK11" s="3"/>
      <c r="KEL11" s="3"/>
      <c r="KEM11" s="3"/>
      <c r="KEN11" s="3"/>
      <c r="KEO11" s="3"/>
      <c r="KEP11" s="3"/>
      <c r="KEQ11" s="3"/>
      <c r="KER11" s="3"/>
      <c r="KES11" s="3"/>
      <c r="KET11" s="3"/>
      <c r="KEU11" s="3"/>
      <c r="KEV11" s="3"/>
      <c r="KEW11" s="3"/>
      <c r="KEX11" s="3"/>
      <c r="KEY11" s="3"/>
      <c r="KEZ11" s="3"/>
      <c r="KFA11" s="3"/>
      <c r="KFB11" s="3"/>
      <c r="KFC11" s="3"/>
      <c r="KFD11" s="3"/>
      <c r="KFE11" s="3"/>
      <c r="KFF11" s="3"/>
      <c r="KFG11" s="3"/>
      <c r="KFH11" s="3"/>
      <c r="KFI11" s="3"/>
      <c r="KFJ11" s="3"/>
      <c r="KFK11" s="3"/>
      <c r="KFL11" s="3"/>
      <c r="KFM11" s="3"/>
      <c r="KFN11" s="3"/>
      <c r="KFO11" s="3"/>
      <c r="KFP11" s="3"/>
      <c r="KFQ11" s="3"/>
      <c r="KFR11" s="3"/>
      <c r="KFS11" s="3"/>
      <c r="KFT11" s="3"/>
      <c r="KFU11" s="3"/>
      <c r="KFV11" s="3"/>
      <c r="KFW11" s="3"/>
      <c r="KFX11" s="3"/>
      <c r="KFY11" s="3"/>
      <c r="KFZ11" s="3"/>
      <c r="KGA11" s="3"/>
      <c r="KGB11" s="3"/>
      <c r="KGC11" s="3"/>
      <c r="KGD11" s="3"/>
      <c r="KGE11" s="3"/>
      <c r="KGF11" s="3"/>
      <c r="KGG11" s="3"/>
      <c r="KGH11" s="3"/>
      <c r="KGI11" s="3"/>
      <c r="KGJ11" s="3"/>
      <c r="KGK11" s="3"/>
      <c r="KGL11" s="3"/>
      <c r="KGM11" s="3"/>
      <c r="KGN11" s="3"/>
      <c r="KGO11" s="3"/>
      <c r="KGP11" s="3"/>
      <c r="KGQ11" s="3"/>
      <c r="KGR11" s="3"/>
      <c r="KGS11" s="3"/>
      <c r="KGT11" s="3"/>
      <c r="KGU11" s="3"/>
      <c r="KGV11" s="3"/>
      <c r="KGW11" s="3"/>
      <c r="KGX11" s="3"/>
      <c r="KGY11" s="3"/>
      <c r="KGZ11" s="3"/>
      <c r="KHA11" s="3"/>
      <c r="KHB11" s="3"/>
      <c r="KHC11" s="3"/>
      <c r="KHD11" s="3"/>
      <c r="KHE11" s="3"/>
      <c r="KHF11" s="3"/>
      <c r="KHG11" s="3"/>
      <c r="KHH11" s="3"/>
      <c r="KHI11" s="3"/>
      <c r="KHJ11" s="3"/>
      <c r="KHK11" s="3"/>
      <c r="KHL11" s="3"/>
      <c r="KHM11" s="3"/>
      <c r="KHN11" s="3"/>
      <c r="KHO11" s="3"/>
      <c r="KHP11" s="3"/>
      <c r="KHQ11" s="3"/>
      <c r="KHR11" s="3"/>
      <c r="KHS11" s="3"/>
      <c r="KHT11" s="3"/>
      <c r="KHU11" s="3"/>
      <c r="KHV11" s="3"/>
      <c r="KHW11" s="3"/>
      <c r="KHX11" s="3"/>
      <c r="KHY11" s="3"/>
      <c r="KHZ11" s="3"/>
      <c r="KIA11" s="3"/>
      <c r="KIB11" s="3"/>
      <c r="KIC11" s="3"/>
      <c r="KID11" s="3"/>
      <c r="KIE11" s="3"/>
      <c r="KIF11" s="3"/>
      <c r="KIG11" s="3"/>
      <c r="KIH11" s="3"/>
      <c r="KII11" s="3"/>
      <c r="KIJ11" s="3"/>
      <c r="KIK11" s="3"/>
      <c r="KIL11" s="3"/>
      <c r="KIM11" s="3"/>
      <c r="KIN11" s="3"/>
      <c r="KIO11" s="3"/>
      <c r="KIP11" s="3"/>
      <c r="KIQ11" s="3"/>
      <c r="KIR11" s="3"/>
      <c r="KIS11" s="3"/>
      <c r="KIT11" s="3"/>
      <c r="KIU11" s="3"/>
      <c r="KIV11" s="3"/>
      <c r="KIW11" s="3"/>
      <c r="KIX11" s="3"/>
      <c r="KIY11" s="3"/>
      <c r="KIZ11" s="3"/>
      <c r="KJA11" s="3"/>
      <c r="KJB11" s="3"/>
      <c r="KJC11" s="3"/>
      <c r="KJD11" s="3"/>
      <c r="KJE11" s="3"/>
      <c r="KJF11" s="3"/>
      <c r="KJG11" s="3"/>
      <c r="KJH11" s="3"/>
      <c r="KJI11" s="3"/>
      <c r="KJJ11" s="3"/>
      <c r="KJK11" s="3"/>
      <c r="KJL11" s="3"/>
      <c r="KJM11" s="3"/>
      <c r="KJN11" s="3"/>
      <c r="KJO11" s="3"/>
      <c r="KJP11" s="3"/>
      <c r="KJQ11" s="3"/>
      <c r="KJR11" s="3"/>
      <c r="KJS11" s="3"/>
      <c r="KJT11" s="3"/>
      <c r="KJU11" s="3"/>
      <c r="KJV11" s="3"/>
      <c r="KJW11" s="3"/>
      <c r="KJX11" s="3"/>
      <c r="KJY11" s="3"/>
      <c r="KJZ11" s="3"/>
      <c r="KKA11" s="3"/>
      <c r="KKB11" s="3"/>
      <c r="KKC11" s="3"/>
      <c r="KKD11" s="3"/>
      <c r="KKE11" s="3"/>
      <c r="KKF11" s="3"/>
      <c r="KKG11" s="3"/>
      <c r="KKH11" s="3"/>
      <c r="KKI11" s="3"/>
      <c r="KKJ11" s="3"/>
      <c r="KKK11" s="3"/>
      <c r="KKL11" s="3"/>
      <c r="KKM11" s="3"/>
      <c r="KKN11" s="3"/>
      <c r="KKO11" s="3"/>
      <c r="KKP11" s="3"/>
      <c r="KKQ11" s="3"/>
      <c r="KKR11" s="3"/>
      <c r="KKS11" s="3"/>
      <c r="KKT11" s="3"/>
      <c r="KKU11" s="3"/>
      <c r="KKV11" s="3"/>
      <c r="KKW11" s="3"/>
      <c r="KKX11" s="3"/>
      <c r="KKY11" s="3"/>
      <c r="KKZ11" s="3"/>
      <c r="KLA11" s="3"/>
      <c r="KLB11" s="3"/>
      <c r="KLC11" s="3"/>
      <c r="KLD11" s="3"/>
      <c r="KLE11" s="3"/>
      <c r="KLF11" s="3"/>
      <c r="KLG11" s="3"/>
      <c r="KLH11" s="3"/>
      <c r="KLI11" s="3"/>
      <c r="KLJ11" s="3"/>
      <c r="KLK11" s="3"/>
      <c r="KLL11" s="3"/>
      <c r="KLM11" s="3"/>
      <c r="KLN11" s="3"/>
      <c r="KLO11" s="3"/>
      <c r="KLP11" s="3"/>
      <c r="KLQ11" s="3"/>
      <c r="KLR11" s="3"/>
      <c r="KLS11" s="3"/>
      <c r="KLT11" s="3"/>
      <c r="KLU11" s="3"/>
      <c r="KLV11" s="3"/>
      <c r="KLW11" s="3"/>
      <c r="KLX11" s="3"/>
      <c r="KLY11" s="3"/>
      <c r="KLZ11" s="3"/>
      <c r="KMA11" s="3"/>
      <c r="KMB11" s="3"/>
      <c r="KMC11" s="3"/>
      <c r="KMD11" s="3"/>
      <c r="KME11" s="3"/>
      <c r="KMF11" s="3"/>
      <c r="KMG11" s="3"/>
      <c r="KMH11" s="3"/>
      <c r="KMI11" s="3"/>
      <c r="KMJ11" s="3"/>
      <c r="KMK11" s="3"/>
      <c r="KML11" s="3"/>
      <c r="KMM11" s="3"/>
      <c r="KMN11" s="3"/>
      <c r="KMO11" s="3"/>
      <c r="KMP11" s="3"/>
      <c r="KMQ11" s="3"/>
      <c r="KMR11" s="3"/>
      <c r="KMS11" s="3"/>
      <c r="KMT11" s="3"/>
      <c r="KMU11" s="3"/>
      <c r="KMV11" s="3"/>
      <c r="KMW11" s="3"/>
      <c r="KMX11" s="3"/>
      <c r="KMY11" s="3"/>
      <c r="KMZ11" s="3"/>
      <c r="KNA11" s="3"/>
      <c r="KNB11" s="3"/>
      <c r="KNC11" s="3"/>
      <c r="KND11" s="3"/>
      <c r="KNE11" s="3"/>
      <c r="KNF11" s="3"/>
      <c r="KNG11" s="3"/>
      <c r="KNH11" s="3"/>
      <c r="KNI11" s="3"/>
      <c r="KNJ11" s="3"/>
      <c r="KNK11" s="3"/>
      <c r="KNL11" s="3"/>
      <c r="KNM11" s="3"/>
      <c r="KNN11" s="3"/>
      <c r="KNO11" s="3"/>
      <c r="KNP11" s="3"/>
      <c r="KNQ11" s="3"/>
      <c r="KNR11" s="3"/>
      <c r="KNS11" s="3"/>
      <c r="KNT11" s="3"/>
      <c r="KNU11" s="3"/>
      <c r="KNV11" s="3"/>
      <c r="KNW11" s="3"/>
      <c r="KNX11" s="3"/>
      <c r="KNY11" s="3"/>
      <c r="KNZ11" s="3"/>
      <c r="KOA11" s="3"/>
      <c r="KOB11" s="3"/>
      <c r="KOC11" s="3"/>
      <c r="KOD11" s="3"/>
      <c r="KOE11" s="3"/>
      <c r="KOF11" s="3"/>
      <c r="KOG11" s="3"/>
      <c r="KOH11" s="3"/>
      <c r="KOI11" s="3"/>
      <c r="KOJ11" s="3"/>
      <c r="KOK11" s="3"/>
      <c r="KOL11" s="3"/>
      <c r="KOM11" s="3"/>
      <c r="KON11" s="3"/>
      <c r="KOO11" s="3"/>
      <c r="KOP11" s="3"/>
      <c r="KOQ11" s="3"/>
      <c r="KOR11" s="3"/>
      <c r="KOS11" s="3"/>
      <c r="KOT11" s="3"/>
      <c r="KOU11" s="3"/>
      <c r="KOV11" s="3"/>
      <c r="KOW11" s="3"/>
      <c r="KOX11" s="3"/>
      <c r="KOY11" s="3"/>
      <c r="KOZ11" s="3"/>
      <c r="KPA11" s="3"/>
      <c r="KPB11" s="3"/>
      <c r="KPC11" s="3"/>
      <c r="KPD11" s="3"/>
      <c r="KPE11" s="3"/>
      <c r="KPF11" s="3"/>
      <c r="KPG11" s="3"/>
      <c r="KPH11" s="3"/>
      <c r="KPI11" s="3"/>
      <c r="KPJ11" s="3"/>
      <c r="KPK11" s="3"/>
      <c r="KPL11" s="3"/>
      <c r="KPM11" s="3"/>
      <c r="KPN11" s="3"/>
      <c r="KPO11" s="3"/>
      <c r="KPP11" s="3"/>
      <c r="KPQ11" s="3"/>
      <c r="KPR11" s="3"/>
      <c r="KPS11" s="3"/>
      <c r="KPT11" s="3"/>
      <c r="KPU11" s="3"/>
      <c r="KPV11" s="3"/>
      <c r="KPW11" s="3"/>
      <c r="KPX11" s="3"/>
      <c r="KPY11" s="3"/>
      <c r="KPZ11" s="3"/>
      <c r="KQA11" s="3"/>
      <c r="KQB11" s="3"/>
      <c r="KQC11" s="3"/>
      <c r="KQD11" s="3"/>
      <c r="KQE11" s="3"/>
      <c r="KQF11" s="3"/>
      <c r="KQG11" s="3"/>
      <c r="KQH11" s="3"/>
      <c r="KQI11" s="3"/>
      <c r="KQJ11" s="3"/>
      <c r="KQK11" s="3"/>
      <c r="KQL11" s="3"/>
      <c r="KQM11" s="3"/>
      <c r="KQN11" s="3"/>
      <c r="KQO11" s="3"/>
      <c r="KQP11" s="3"/>
      <c r="KQQ11" s="3"/>
      <c r="KQR11" s="3"/>
      <c r="KQS11" s="3"/>
      <c r="KQT11" s="3"/>
      <c r="KQU11" s="3"/>
      <c r="KQV11" s="3"/>
      <c r="KQW11" s="3"/>
      <c r="KQX11" s="3"/>
      <c r="KQY11" s="3"/>
      <c r="KQZ11" s="3"/>
      <c r="KRA11" s="3"/>
      <c r="KRB11" s="3"/>
      <c r="KRC11" s="3"/>
      <c r="KRD11" s="3"/>
      <c r="KRE11" s="3"/>
      <c r="KRF11" s="3"/>
      <c r="KRG11" s="3"/>
      <c r="KRH11" s="3"/>
      <c r="KRI11" s="3"/>
      <c r="KRJ11" s="3"/>
      <c r="KRK11" s="3"/>
      <c r="KRL11" s="3"/>
      <c r="KRM11" s="3"/>
      <c r="KRN11" s="3"/>
      <c r="KRO11" s="3"/>
      <c r="KRP11" s="3"/>
      <c r="KRQ11" s="3"/>
      <c r="KRR11" s="3"/>
      <c r="KRS11" s="3"/>
      <c r="KRT11" s="3"/>
      <c r="KRU11" s="3"/>
      <c r="KRV11" s="3"/>
      <c r="KRW11" s="3"/>
      <c r="KRX11" s="3"/>
      <c r="KRY11" s="3"/>
      <c r="KRZ11" s="3"/>
      <c r="KSA11" s="3"/>
      <c r="KSB11" s="3"/>
      <c r="KSC11" s="3"/>
      <c r="KSD11" s="3"/>
      <c r="KSE11" s="3"/>
      <c r="KSF11" s="3"/>
      <c r="KSG11" s="3"/>
      <c r="KSH11" s="3"/>
      <c r="KSI11" s="3"/>
      <c r="KSJ11" s="3"/>
      <c r="KSK11" s="3"/>
      <c r="KSL11" s="3"/>
      <c r="KSM11" s="3"/>
      <c r="KSN11" s="3"/>
      <c r="KSO11" s="3"/>
      <c r="KSP11" s="3"/>
      <c r="KSQ11" s="3"/>
      <c r="KSR11" s="3"/>
      <c r="KSS11" s="3"/>
      <c r="KST11" s="3"/>
      <c r="KSU11" s="3"/>
      <c r="KSV11" s="3"/>
      <c r="KSW11" s="3"/>
      <c r="KSX11" s="3"/>
      <c r="KSY11" s="3"/>
      <c r="KSZ11" s="3"/>
      <c r="KTA11" s="3"/>
      <c r="KTB11" s="3"/>
      <c r="KTC11" s="3"/>
      <c r="KTD11" s="3"/>
      <c r="KTE11" s="3"/>
      <c r="KTF11" s="3"/>
      <c r="KTG11" s="3"/>
      <c r="KTH11" s="3"/>
      <c r="KTI11" s="3"/>
      <c r="KTJ11" s="3"/>
      <c r="KTK11" s="3"/>
      <c r="KTL11" s="3"/>
      <c r="KTM11" s="3"/>
      <c r="KTN11" s="3"/>
      <c r="KTO11" s="3"/>
      <c r="KTP11" s="3"/>
      <c r="KTQ11" s="3"/>
      <c r="KTR11" s="3"/>
      <c r="KTS11" s="3"/>
      <c r="KTT11" s="3"/>
      <c r="KTU11" s="3"/>
      <c r="KTV11" s="3"/>
      <c r="KTW11" s="3"/>
      <c r="KTX11" s="3"/>
      <c r="KTY11" s="3"/>
      <c r="KTZ11" s="3"/>
      <c r="KUA11" s="3"/>
      <c r="KUB11" s="3"/>
      <c r="KUC11" s="3"/>
      <c r="KUD11" s="3"/>
      <c r="KUE11" s="3"/>
      <c r="KUF11" s="3"/>
      <c r="KUG11" s="3"/>
      <c r="KUH11" s="3"/>
      <c r="KUI11" s="3"/>
      <c r="KUJ11" s="3"/>
      <c r="KUK11" s="3"/>
      <c r="KUL11" s="3"/>
      <c r="KUM11" s="3"/>
      <c r="KUN11" s="3"/>
      <c r="KUO11" s="3"/>
      <c r="KUP11" s="3"/>
      <c r="KUQ11" s="3"/>
      <c r="KUR11" s="3"/>
      <c r="KUS11" s="3"/>
      <c r="KUT11" s="3"/>
      <c r="KUU11" s="3"/>
      <c r="KUV11" s="3"/>
      <c r="KUW11" s="3"/>
      <c r="KUX11" s="3"/>
      <c r="KUY11" s="3"/>
      <c r="KUZ11" s="3"/>
      <c r="KVA11" s="3"/>
      <c r="KVB11" s="3"/>
      <c r="KVC11" s="3"/>
      <c r="KVD11" s="3"/>
      <c r="KVE11" s="3"/>
      <c r="KVF11" s="3"/>
      <c r="KVG11" s="3"/>
      <c r="KVH11" s="3"/>
      <c r="KVI11" s="3"/>
      <c r="KVJ11" s="3"/>
      <c r="KVK11" s="3"/>
      <c r="KVL11" s="3"/>
      <c r="KVM11" s="3"/>
      <c r="KVN11" s="3"/>
      <c r="KVO11" s="3"/>
      <c r="KVP11" s="3"/>
      <c r="KVQ11" s="3"/>
      <c r="KVR11" s="3"/>
      <c r="KVS11" s="3"/>
      <c r="KVT11" s="3"/>
      <c r="KVU11" s="3"/>
      <c r="KVV11" s="3"/>
      <c r="KVW11" s="3"/>
      <c r="KVX11" s="3"/>
      <c r="KVY11" s="3"/>
      <c r="KVZ11" s="3"/>
      <c r="KWA11" s="3"/>
      <c r="KWB11" s="3"/>
      <c r="KWC11" s="3"/>
      <c r="KWD11" s="3"/>
      <c r="KWE11" s="3"/>
      <c r="KWF11" s="3"/>
      <c r="KWG11" s="3"/>
      <c r="KWH11" s="3"/>
      <c r="KWI11" s="3"/>
      <c r="KWJ11" s="3"/>
      <c r="KWK11" s="3"/>
      <c r="KWL11" s="3"/>
      <c r="KWM11" s="3"/>
      <c r="KWN11" s="3"/>
      <c r="KWO11" s="3"/>
      <c r="KWP11" s="3"/>
      <c r="KWQ11" s="3"/>
      <c r="KWR11" s="3"/>
      <c r="KWS11" s="3"/>
      <c r="KWT11" s="3"/>
      <c r="KWU11" s="3"/>
      <c r="KWV11" s="3"/>
      <c r="KWW11" s="3"/>
      <c r="KWX11" s="3"/>
      <c r="KWY11" s="3"/>
      <c r="KWZ11" s="3"/>
      <c r="KXA11" s="3"/>
      <c r="KXB11" s="3"/>
      <c r="KXC11" s="3"/>
      <c r="KXD11" s="3"/>
      <c r="KXE11" s="3"/>
      <c r="KXF11" s="3"/>
      <c r="KXG11" s="3"/>
      <c r="KXH11" s="3"/>
      <c r="KXI11" s="3"/>
      <c r="KXJ11" s="3"/>
      <c r="KXK11" s="3"/>
      <c r="KXL11" s="3"/>
      <c r="KXM11" s="3"/>
      <c r="KXN11" s="3"/>
      <c r="KXO11" s="3"/>
      <c r="KXP11" s="3"/>
      <c r="KXQ11" s="3"/>
      <c r="KXR11" s="3"/>
      <c r="KXS11" s="3"/>
      <c r="KXT11" s="3"/>
      <c r="KXU11" s="3"/>
      <c r="KXV11" s="3"/>
      <c r="KXW11" s="3"/>
      <c r="KXX11" s="3"/>
      <c r="KXY11" s="3"/>
      <c r="KXZ11" s="3"/>
      <c r="KYA11" s="3"/>
      <c r="KYB11" s="3"/>
      <c r="KYC11" s="3"/>
      <c r="KYD11" s="3"/>
      <c r="KYE11" s="3"/>
      <c r="KYF11" s="3"/>
      <c r="KYG11" s="3"/>
      <c r="KYH11" s="3"/>
      <c r="KYI11" s="3"/>
      <c r="KYJ11" s="3"/>
      <c r="KYK11" s="3"/>
      <c r="KYL11" s="3"/>
      <c r="KYM11" s="3"/>
      <c r="KYN11" s="3"/>
      <c r="KYO11" s="3"/>
      <c r="KYP11" s="3"/>
      <c r="KYQ11" s="3"/>
      <c r="KYR11" s="3"/>
      <c r="KYS11" s="3"/>
      <c r="KYT11" s="3"/>
      <c r="KYU11" s="3"/>
      <c r="KYV11" s="3"/>
      <c r="KYW11" s="3"/>
      <c r="KYX11" s="3"/>
      <c r="KYY11" s="3"/>
      <c r="KYZ11" s="3"/>
      <c r="KZA11" s="3"/>
      <c r="KZB11" s="3"/>
      <c r="KZC11" s="3"/>
      <c r="KZD11" s="3"/>
      <c r="KZE11" s="3"/>
      <c r="KZF11" s="3"/>
      <c r="KZG11" s="3"/>
      <c r="KZH11" s="3"/>
      <c r="KZI11" s="3"/>
      <c r="KZJ11" s="3"/>
      <c r="KZK11" s="3"/>
      <c r="KZL11" s="3"/>
      <c r="KZM11" s="3"/>
      <c r="KZN11" s="3"/>
      <c r="KZO11" s="3"/>
      <c r="KZP11" s="3"/>
      <c r="KZQ11" s="3"/>
      <c r="KZR11" s="3"/>
      <c r="KZS11" s="3"/>
      <c r="KZT11" s="3"/>
      <c r="KZU11" s="3"/>
      <c r="KZV11" s="3"/>
      <c r="KZW11" s="3"/>
      <c r="KZX11" s="3"/>
      <c r="KZY11" s="3"/>
      <c r="KZZ11" s="3"/>
      <c r="LAA11" s="3"/>
      <c r="LAB11" s="3"/>
      <c r="LAC11" s="3"/>
      <c r="LAD11" s="3"/>
      <c r="LAE11" s="3"/>
      <c r="LAF11" s="3"/>
      <c r="LAG11" s="3"/>
      <c r="LAH11" s="3"/>
      <c r="LAI11" s="3"/>
      <c r="LAJ11" s="3"/>
      <c r="LAK11" s="3"/>
      <c r="LAL11" s="3"/>
      <c r="LAM11" s="3"/>
      <c r="LAN11" s="3"/>
      <c r="LAO11" s="3"/>
      <c r="LAP11" s="3"/>
      <c r="LAQ11" s="3"/>
      <c r="LAR11" s="3"/>
      <c r="LAS11" s="3"/>
      <c r="LAT11" s="3"/>
      <c r="LAU11" s="3"/>
      <c r="LAV11" s="3"/>
      <c r="LAW11" s="3"/>
      <c r="LAX11" s="3"/>
      <c r="LAY11" s="3"/>
      <c r="LAZ11" s="3"/>
      <c r="LBA11" s="3"/>
      <c r="LBB11" s="3"/>
      <c r="LBC11" s="3"/>
      <c r="LBD11" s="3"/>
      <c r="LBE11" s="3"/>
      <c r="LBF11" s="3"/>
      <c r="LBG11" s="3"/>
      <c r="LBH11" s="3"/>
      <c r="LBI11" s="3"/>
      <c r="LBJ11" s="3"/>
      <c r="LBK11" s="3"/>
      <c r="LBL11" s="3"/>
      <c r="LBM11" s="3"/>
      <c r="LBN11" s="3"/>
      <c r="LBO11" s="3"/>
      <c r="LBP11" s="3"/>
      <c r="LBQ11" s="3"/>
      <c r="LBR11" s="3"/>
      <c r="LBS11" s="3"/>
      <c r="LBT11" s="3"/>
      <c r="LBU11" s="3"/>
      <c r="LBV11" s="3"/>
      <c r="LBW11" s="3"/>
      <c r="LBX11" s="3"/>
      <c r="LBY11" s="3"/>
      <c r="LBZ11" s="3"/>
      <c r="LCA11" s="3"/>
      <c r="LCB11" s="3"/>
      <c r="LCC11" s="3"/>
      <c r="LCD11" s="3"/>
      <c r="LCE11" s="3"/>
      <c r="LCF11" s="3"/>
      <c r="LCG11" s="3"/>
      <c r="LCH11" s="3"/>
      <c r="LCI11" s="3"/>
      <c r="LCJ11" s="3"/>
      <c r="LCK11" s="3"/>
      <c r="LCL11" s="3"/>
      <c r="LCM11" s="3"/>
      <c r="LCN11" s="3"/>
      <c r="LCO11" s="3"/>
      <c r="LCP11" s="3"/>
      <c r="LCQ11" s="3"/>
      <c r="LCR11" s="3"/>
      <c r="LCS11" s="3"/>
      <c r="LCT11" s="3"/>
      <c r="LCU11" s="3"/>
      <c r="LCV11" s="3"/>
      <c r="LCW11" s="3"/>
      <c r="LCX11" s="3"/>
      <c r="LCY11" s="3"/>
      <c r="LCZ11" s="3"/>
      <c r="LDA11" s="3"/>
      <c r="LDB11" s="3"/>
      <c r="LDC11" s="3"/>
      <c r="LDD11" s="3"/>
      <c r="LDE11" s="3"/>
      <c r="LDF11" s="3"/>
      <c r="LDG11" s="3"/>
      <c r="LDH11" s="3"/>
      <c r="LDI11" s="3"/>
      <c r="LDJ11" s="3"/>
      <c r="LDK11" s="3"/>
      <c r="LDL11" s="3"/>
      <c r="LDM11" s="3"/>
      <c r="LDN11" s="3"/>
      <c r="LDO11" s="3"/>
      <c r="LDP11" s="3"/>
      <c r="LDQ11" s="3"/>
      <c r="LDR11" s="3"/>
      <c r="LDS11" s="3"/>
      <c r="LDT11" s="3"/>
      <c r="LDU11" s="3"/>
      <c r="LDV11" s="3"/>
      <c r="LDW11" s="3"/>
      <c r="LDX11" s="3"/>
      <c r="LDY11" s="3"/>
      <c r="LDZ11" s="3"/>
      <c r="LEA11" s="3"/>
      <c r="LEB11" s="3"/>
      <c r="LEC11" s="3"/>
      <c r="LED11" s="3"/>
      <c r="LEE11" s="3"/>
      <c r="LEF11" s="3"/>
      <c r="LEG11" s="3"/>
      <c r="LEH11" s="3"/>
      <c r="LEI11" s="3"/>
      <c r="LEJ11" s="3"/>
      <c r="LEK11" s="3"/>
      <c r="LEL11" s="3"/>
      <c r="LEM11" s="3"/>
      <c r="LEN11" s="3"/>
      <c r="LEO11" s="3"/>
      <c r="LEP11" s="3"/>
      <c r="LEQ11" s="3"/>
      <c r="LER11" s="3"/>
      <c r="LES11" s="3"/>
      <c r="LET11" s="3"/>
      <c r="LEU11" s="3"/>
      <c r="LEV11" s="3"/>
      <c r="LEW11" s="3"/>
      <c r="LEX11" s="3"/>
      <c r="LEY11" s="3"/>
      <c r="LEZ11" s="3"/>
      <c r="LFA11" s="3"/>
      <c r="LFB11" s="3"/>
      <c r="LFC11" s="3"/>
      <c r="LFD11" s="3"/>
      <c r="LFE11" s="3"/>
      <c r="LFF11" s="3"/>
      <c r="LFG11" s="3"/>
      <c r="LFH11" s="3"/>
      <c r="LFI11" s="3"/>
      <c r="LFJ11" s="3"/>
      <c r="LFK11" s="3"/>
      <c r="LFL11" s="3"/>
      <c r="LFM11" s="3"/>
      <c r="LFN11" s="3"/>
      <c r="LFO11" s="3"/>
      <c r="LFP11" s="3"/>
      <c r="LFQ11" s="3"/>
      <c r="LFR11" s="3"/>
      <c r="LFS11" s="3"/>
      <c r="LFT11" s="3"/>
      <c r="LFU11" s="3"/>
      <c r="LFV11" s="3"/>
      <c r="LFW11" s="3"/>
      <c r="LFX11" s="3"/>
      <c r="LFY11" s="3"/>
      <c r="LFZ11" s="3"/>
      <c r="LGA11" s="3"/>
      <c r="LGB11" s="3"/>
      <c r="LGC11" s="3"/>
      <c r="LGD11" s="3"/>
      <c r="LGE11" s="3"/>
      <c r="LGF11" s="3"/>
      <c r="LGG11" s="3"/>
      <c r="LGH11" s="3"/>
      <c r="LGI11" s="3"/>
      <c r="LGJ11" s="3"/>
      <c r="LGK11" s="3"/>
      <c r="LGL11" s="3"/>
      <c r="LGM11" s="3"/>
      <c r="LGN11" s="3"/>
      <c r="LGO11" s="3"/>
      <c r="LGP11" s="3"/>
      <c r="LGQ11" s="3"/>
      <c r="LGR11" s="3"/>
      <c r="LGS11" s="3"/>
      <c r="LGT11" s="3"/>
      <c r="LGU11" s="3"/>
      <c r="LGV11" s="3"/>
      <c r="LGW11" s="3"/>
      <c r="LGX11" s="3"/>
      <c r="LGY11" s="3"/>
      <c r="LGZ11" s="3"/>
      <c r="LHA11" s="3"/>
      <c r="LHB11" s="3"/>
      <c r="LHC11" s="3"/>
      <c r="LHD11" s="3"/>
      <c r="LHE11" s="3"/>
      <c r="LHF11" s="3"/>
      <c r="LHG11" s="3"/>
      <c r="LHH11" s="3"/>
      <c r="LHI11" s="3"/>
      <c r="LHJ11" s="3"/>
      <c r="LHK11" s="3"/>
      <c r="LHL11" s="3"/>
      <c r="LHM11" s="3"/>
      <c r="LHN11" s="3"/>
      <c r="LHO11" s="3"/>
      <c r="LHP11" s="3"/>
      <c r="LHQ11" s="3"/>
      <c r="LHR11" s="3"/>
      <c r="LHS11" s="3"/>
      <c r="LHT11" s="3"/>
      <c r="LHU11" s="3"/>
      <c r="LHV11" s="3"/>
      <c r="LHW11" s="3"/>
      <c r="LHX11" s="3"/>
      <c r="LHY11" s="3"/>
      <c r="LHZ11" s="3"/>
      <c r="LIA11" s="3"/>
      <c r="LIB11" s="3"/>
      <c r="LIC11" s="3"/>
      <c r="LID11" s="3"/>
      <c r="LIE11" s="3"/>
      <c r="LIF11" s="3"/>
      <c r="LIG11" s="3"/>
      <c r="LIH11" s="3"/>
      <c r="LII11" s="3"/>
      <c r="LIJ11" s="3"/>
      <c r="LIK11" s="3"/>
      <c r="LIL11" s="3"/>
      <c r="LIM11" s="3"/>
      <c r="LIN11" s="3"/>
      <c r="LIO11" s="3"/>
      <c r="LIP11" s="3"/>
      <c r="LIQ11" s="3"/>
      <c r="LIR11" s="3"/>
      <c r="LIS11" s="3"/>
      <c r="LIT11" s="3"/>
      <c r="LIU11" s="3"/>
      <c r="LIV11" s="3"/>
      <c r="LIW11" s="3"/>
      <c r="LIX11" s="3"/>
      <c r="LIY11" s="3"/>
      <c r="LIZ11" s="3"/>
      <c r="LJA11" s="3"/>
      <c r="LJB11" s="3"/>
      <c r="LJC11" s="3"/>
      <c r="LJD11" s="3"/>
      <c r="LJE11" s="3"/>
      <c r="LJF11" s="3"/>
      <c r="LJG11" s="3"/>
      <c r="LJH11" s="3"/>
      <c r="LJI11" s="3"/>
      <c r="LJJ11" s="3"/>
      <c r="LJK11" s="3"/>
      <c r="LJL11" s="3"/>
      <c r="LJM11" s="3"/>
      <c r="LJN11" s="3"/>
      <c r="LJO11" s="3"/>
      <c r="LJP11" s="3"/>
      <c r="LJQ11" s="3"/>
      <c r="LJR11" s="3"/>
      <c r="LJS11" s="3"/>
      <c r="LJT11" s="3"/>
      <c r="LJU11" s="3"/>
      <c r="LJV11" s="3"/>
      <c r="LJW11" s="3"/>
      <c r="LJX11" s="3"/>
      <c r="LJY11" s="3"/>
      <c r="LJZ11" s="3"/>
      <c r="LKA11" s="3"/>
      <c r="LKB11" s="3"/>
      <c r="LKC11" s="3"/>
      <c r="LKD11" s="3"/>
      <c r="LKE11" s="3"/>
      <c r="LKF11" s="3"/>
      <c r="LKG11" s="3"/>
      <c r="LKH11" s="3"/>
      <c r="LKI11" s="3"/>
      <c r="LKJ11" s="3"/>
      <c r="LKK11" s="3"/>
      <c r="LKL11" s="3"/>
      <c r="LKM11" s="3"/>
      <c r="LKN11" s="3"/>
      <c r="LKO11" s="3"/>
      <c r="LKP11" s="3"/>
      <c r="LKQ11" s="3"/>
      <c r="LKR11" s="3"/>
      <c r="LKS11" s="3"/>
      <c r="LKT11" s="3"/>
      <c r="LKU11" s="3"/>
      <c r="LKV11" s="3"/>
      <c r="LKW11" s="3"/>
      <c r="LKX11" s="3"/>
      <c r="LKY11" s="3"/>
      <c r="LKZ11" s="3"/>
      <c r="LLA11" s="3"/>
      <c r="LLB11" s="3"/>
      <c r="LLC11" s="3"/>
      <c r="LLD11" s="3"/>
      <c r="LLE11" s="3"/>
      <c r="LLF11" s="3"/>
      <c r="LLG11" s="3"/>
      <c r="LLH11" s="3"/>
      <c r="LLI11" s="3"/>
      <c r="LLJ11" s="3"/>
      <c r="LLK11" s="3"/>
      <c r="LLL11" s="3"/>
      <c r="LLM11" s="3"/>
      <c r="LLN11" s="3"/>
      <c r="LLO11" s="3"/>
      <c r="LLP11" s="3"/>
      <c r="LLQ11" s="3"/>
      <c r="LLR11" s="3"/>
      <c r="LLS11" s="3"/>
      <c r="LLT11" s="3"/>
      <c r="LLU11" s="3"/>
      <c r="LLV11" s="3"/>
      <c r="LLW11" s="3"/>
      <c r="LLX11" s="3"/>
      <c r="LLY11" s="3"/>
      <c r="LLZ11" s="3"/>
      <c r="LMA11" s="3"/>
      <c r="LMB11" s="3"/>
      <c r="LMC11" s="3"/>
      <c r="LMD11" s="3"/>
      <c r="LME11" s="3"/>
      <c r="LMF11" s="3"/>
      <c r="LMG11" s="3"/>
      <c r="LMH11" s="3"/>
      <c r="LMI11" s="3"/>
      <c r="LMJ11" s="3"/>
      <c r="LMK11" s="3"/>
      <c r="LML11" s="3"/>
      <c r="LMM11" s="3"/>
      <c r="LMN11" s="3"/>
      <c r="LMO11" s="3"/>
      <c r="LMP11" s="3"/>
      <c r="LMQ11" s="3"/>
      <c r="LMR11" s="3"/>
      <c r="LMS11" s="3"/>
      <c r="LMT11" s="3"/>
      <c r="LMU11" s="3"/>
      <c r="LMV11" s="3"/>
      <c r="LMW11" s="3"/>
      <c r="LMX11" s="3"/>
      <c r="LMY11" s="3"/>
      <c r="LMZ11" s="3"/>
      <c r="LNA11" s="3"/>
      <c r="LNB11" s="3"/>
      <c r="LNC11" s="3"/>
      <c r="LND11" s="3"/>
      <c r="LNE11" s="3"/>
      <c r="LNF11" s="3"/>
      <c r="LNG11" s="3"/>
      <c r="LNH11" s="3"/>
      <c r="LNI11" s="3"/>
      <c r="LNJ11" s="3"/>
      <c r="LNK11" s="3"/>
      <c r="LNL11" s="3"/>
      <c r="LNM11" s="3"/>
      <c r="LNN11" s="3"/>
      <c r="LNO11" s="3"/>
      <c r="LNP11" s="3"/>
      <c r="LNQ11" s="3"/>
      <c r="LNR11" s="3"/>
      <c r="LNS11" s="3"/>
      <c r="LNT11" s="3"/>
      <c r="LNU11" s="3"/>
      <c r="LNV11" s="3"/>
      <c r="LNW11" s="3"/>
      <c r="LNX11" s="3"/>
      <c r="LNY11" s="3"/>
      <c r="LNZ11" s="3"/>
      <c r="LOA11" s="3"/>
      <c r="LOB11" s="3"/>
      <c r="LOC11" s="3"/>
      <c r="LOD11" s="3"/>
      <c r="LOE11" s="3"/>
      <c r="LOF11" s="3"/>
      <c r="LOG11" s="3"/>
      <c r="LOH11" s="3"/>
      <c r="LOI11" s="3"/>
      <c r="LOJ11" s="3"/>
      <c r="LOK11" s="3"/>
      <c r="LOL11" s="3"/>
      <c r="LOM11" s="3"/>
      <c r="LON11" s="3"/>
      <c r="LOO11" s="3"/>
      <c r="LOP11" s="3"/>
      <c r="LOQ11" s="3"/>
      <c r="LOR11" s="3"/>
      <c r="LOS11" s="3"/>
      <c r="LOT11" s="3"/>
      <c r="LOU11" s="3"/>
      <c r="LOV11" s="3"/>
      <c r="LOW11" s="3"/>
      <c r="LOX11" s="3"/>
      <c r="LOY11" s="3"/>
      <c r="LOZ11" s="3"/>
      <c r="LPA11" s="3"/>
      <c r="LPB11" s="3"/>
      <c r="LPC11" s="3"/>
      <c r="LPD11" s="3"/>
      <c r="LPE11" s="3"/>
      <c r="LPF11" s="3"/>
      <c r="LPG11" s="3"/>
      <c r="LPH11" s="3"/>
      <c r="LPI11" s="3"/>
      <c r="LPJ11" s="3"/>
      <c r="LPK11" s="3"/>
      <c r="LPL11" s="3"/>
      <c r="LPM11" s="3"/>
      <c r="LPN11" s="3"/>
      <c r="LPO11" s="3"/>
      <c r="LPP11" s="3"/>
      <c r="LPQ11" s="3"/>
      <c r="LPR11" s="3"/>
      <c r="LPS11" s="3"/>
      <c r="LPT11" s="3"/>
      <c r="LPU11" s="3"/>
      <c r="LPV11" s="3"/>
      <c r="LPW11" s="3"/>
      <c r="LPX11" s="3"/>
      <c r="LPY11" s="3"/>
      <c r="LPZ11" s="3"/>
      <c r="LQA11" s="3"/>
      <c r="LQB11" s="3"/>
      <c r="LQC11" s="3"/>
      <c r="LQD11" s="3"/>
      <c r="LQE11" s="3"/>
      <c r="LQF11" s="3"/>
      <c r="LQG11" s="3"/>
      <c r="LQH11" s="3"/>
      <c r="LQI11" s="3"/>
      <c r="LQJ11" s="3"/>
      <c r="LQK11" s="3"/>
      <c r="LQL11" s="3"/>
      <c r="LQM11" s="3"/>
      <c r="LQN11" s="3"/>
      <c r="LQO11" s="3"/>
      <c r="LQP11" s="3"/>
      <c r="LQQ11" s="3"/>
      <c r="LQR11" s="3"/>
      <c r="LQS11" s="3"/>
      <c r="LQT11" s="3"/>
      <c r="LQU11" s="3"/>
      <c r="LQV11" s="3"/>
      <c r="LQW11" s="3"/>
      <c r="LQX11" s="3"/>
      <c r="LQY11" s="3"/>
      <c r="LQZ11" s="3"/>
      <c r="LRA11" s="3"/>
      <c r="LRB11" s="3"/>
      <c r="LRC11" s="3"/>
      <c r="LRD11" s="3"/>
      <c r="LRE11" s="3"/>
      <c r="LRF11" s="3"/>
      <c r="LRG11" s="3"/>
      <c r="LRH11" s="3"/>
      <c r="LRI11" s="3"/>
      <c r="LRJ11" s="3"/>
      <c r="LRK11" s="3"/>
      <c r="LRL11" s="3"/>
      <c r="LRM11" s="3"/>
      <c r="LRN11" s="3"/>
      <c r="LRO11" s="3"/>
      <c r="LRP11" s="3"/>
      <c r="LRQ11" s="3"/>
      <c r="LRR11" s="3"/>
      <c r="LRS11" s="3"/>
      <c r="LRT11" s="3"/>
      <c r="LRU11" s="3"/>
      <c r="LRV11" s="3"/>
      <c r="LRW11" s="3"/>
      <c r="LRX11" s="3"/>
      <c r="LRY11" s="3"/>
      <c r="LRZ11" s="3"/>
      <c r="LSA11" s="3"/>
      <c r="LSB11" s="3"/>
      <c r="LSC11" s="3"/>
      <c r="LSD11" s="3"/>
      <c r="LSE11" s="3"/>
      <c r="LSF11" s="3"/>
      <c r="LSG11" s="3"/>
      <c r="LSH11" s="3"/>
      <c r="LSI11" s="3"/>
      <c r="LSJ11" s="3"/>
      <c r="LSK11" s="3"/>
      <c r="LSL11" s="3"/>
      <c r="LSM11" s="3"/>
      <c r="LSN11" s="3"/>
      <c r="LSO11" s="3"/>
      <c r="LSP11" s="3"/>
      <c r="LSQ11" s="3"/>
      <c r="LSR11" s="3"/>
      <c r="LSS11" s="3"/>
      <c r="LST11" s="3"/>
      <c r="LSU11" s="3"/>
      <c r="LSV11" s="3"/>
      <c r="LSW11" s="3"/>
      <c r="LSX11" s="3"/>
      <c r="LSY11" s="3"/>
      <c r="LSZ11" s="3"/>
      <c r="LTA11" s="3"/>
      <c r="LTB11" s="3"/>
      <c r="LTC11" s="3"/>
      <c r="LTD11" s="3"/>
      <c r="LTE11" s="3"/>
      <c r="LTF11" s="3"/>
      <c r="LTG11" s="3"/>
      <c r="LTH11" s="3"/>
      <c r="LTI11" s="3"/>
      <c r="LTJ11" s="3"/>
      <c r="LTK11" s="3"/>
      <c r="LTL11" s="3"/>
      <c r="LTM11" s="3"/>
      <c r="LTN11" s="3"/>
      <c r="LTO11" s="3"/>
      <c r="LTP11" s="3"/>
      <c r="LTQ11" s="3"/>
      <c r="LTR11" s="3"/>
      <c r="LTS11" s="3"/>
      <c r="LTT11" s="3"/>
      <c r="LTU11" s="3"/>
      <c r="LTV11" s="3"/>
      <c r="LTW11" s="3"/>
      <c r="LTX11" s="3"/>
      <c r="LTY11" s="3"/>
      <c r="LTZ11" s="3"/>
      <c r="LUA11" s="3"/>
      <c r="LUB11" s="3"/>
      <c r="LUC11" s="3"/>
      <c r="LUD11" s="3"/>
      <c r="LUE11" s="3"/>
      <c r="LUF11" s="3"/>
      <c r="LUG11" s="3"/>
      <c r="LUH11" s="3"/>
      <c r="LUI11" s="3"/>
      <c r="LUJ11" s="3"/>
      <c r="LUK11" s="3"/>
      <c r="LUL11" s="3"/>
      <c r="LUM11" s="3"/>
      <c r="LUN11" s="3"/>
      <c r="LUO11" s="3"/>
      <c r="LUP11" s="3"/>
      <c r="LUQ11" s="3"/>
      <c r="LUR11" s="3"/>
      <c r="LUS11" s="3"/>
      <c r="LUT11" s="3"/>
      <c r="LUU11" s="3"/>
      <c r="LUV11" s="3"/>
      <c r="LUW11" s="3"/>
      <c r="LUX11" s="3"/>
      <c r="LUY11" s="3"/>
      <c r="LUZ11" s="3"/>
      <c r="LVA11" s="3"/>
      <c r="LVB11" s="3"/>
      <c r="LVC11" s="3"/>
      <c r="LVD11" s="3"/>
      <c r="LVE11" s="3"/>
      <c r="LVF11" s="3"/>
      <c r="LVG11" s="3"/>
      <c r="LVH11" s="3"/>
      <c r="LVI11" s="3"/>
      <c r="LVJ11" s="3"/>
      <c r="LVK11" s="3"/>
      <c r="LVL11" s="3"/>
      <c r="LVM11" s="3"/>
      <c r="LVN11" s="3"/>
      <c r="LVO11" s="3"/>
      <c r="LVP11" s="3"/>
      <c r="LVQ11" s="3"/>
      <c r="LVR11" s="3"/>
      <c r="LVS11" s="3"/>
      <c r="LVT11" s="3"/>
      <c r="LVU11" s="3"/>
      <c r="LVV11" s="3"/>
      <c r="LVW11" s="3"/>
      <c r="LVX11" s="3"/>
      <c r="LVY11" s="3"/>
      <c r="LVZ11" s="3"/>
      <c r="LWA11" s="3"/>
      <c r="LWB11" s="3"/>
      <c r="LWC11" s="3"/>
      <c r="LWD11" s="3"/>
      <c r="LWE11" s="3"/>
      <c r="LWF11" s="3"/>
      <c r="LWG11" s="3"/>
      <c r="LWH11" s="3"/>
      <c r="LWI11" s="3"/>
      <c r="LWJ11" s="3"/>
      <c r="LWK11" s="3"/>
      <c r="LWL11" s="3"/>
      <c r="LWM11" s="3"/>
      <c r="LWN11" s="3"/>
      <c r="LWO11" s="3"/>
      <c r="LWP11" s="3"/>
      <c r="LWQ11" s="3"/>
      <c r="LWR11" s="3"/>
      <c r="LWS11" s="3"/>
      <c r="LWT11" s="3"/>
      <c r="LWU11" s="3"/>
      <c r="LWV11" s="3"/>
      <c r="LWW11" s="3"/>
      <c r="LWX11" s="3"/>
      <c r="LWY11" s="3"/>
      <c r="LWZ11" s="3"/>
      <c r="LXA11" s="3"/>
      <c r="LXB11" s="3"/>
      <c r="LXC11" s="3"/>
      <c r="LXD11" s="3"/>
      <c r="LXE11" s="3"/>
      <c r="LXF11" s="3"/>
      <c r="LXG11" s="3"/>
      <c r="LXH11" s="3"/>
      <c r="LXI11" s="3"/>
      <c r="LXJ11" s="3"/>
      <c r="LXK11" s="3"/>
      <c r="LXL11" s="3"/>
      <c r="LXM11" s="3"/>
      <c r="LXN11" s="3"/>
      <c r="LXO11" s="3"/>
      <c r="LXP11" s="3"/>
      <c r="LXQ11" s="3"/>
      <c r="LXR11" s="3"/>
      <c r="LXS11" s="3"/>
      <c r="LXT11" s="3"/>
      <c r="LXU11" s="3"/>
      <c r="LXV11" s="3"/>
      <c r="LXW11" s="3"/>
      <c r="LXX11" s="3"/>
      <c r="LXY11" s="3"/>
      <c r="LXZ11" s="3"/>
      <c r="LYA11" s="3"/>
      <c r="LYB11" s="3"/>
      <c r="LYC11" s="3"/>
      <c r="LYD11" s="3"/>
      <c r="LYE11" s="3"/>
      <c r="LYF11" s="3"/>
      <c r="LYG11" s="3"/>
      <c r="LYH11" s="3"/>
      <c r="LYI11" s="3"/>
      <c r="LYJ11" s="3"/>
      <c r="LYK11" s="3"/>
      <c r="LYL11" s="3"/>
      <c r="LYM11" s="3"/>
      <c r="LYN11" s="3"/>
      <c r="LYO11" s="3"/>
      <c r="LYP11" s="3"/>
      <c r="LYQ11" s="3"/>
      <c r="LYR11" s="3"/>
      <c r="LYS11" s="3"/>
      <c r="LYT11" s="3"/>
      <c r="LYU11" s="3"/>
      <c r="LYV11" s="3"/>
      <c r="LYW11" s="3"/>
      <c r="LYX11" s="3"/>
      <c r="LYY11" s="3"/>
      <c r="LYZ11" s="3"/>
      <c r="LZA11" s="3"/>
      <c r="LZB11" s="3"/>
      <c r="LZC11" s="3"/>
      <c r="LZD11" s="3"/>
      <c r="LZE11" s="3"/>
      <c r="LZF11" s="3"/>
      <c r="LZG11" s="3"/>
      <c r="LZH11" s="3"/>
      <c r="LZI11" s="3"/>
      <c r="LZJ11" s="3"/>
      <c r="LZK11" s="3"/>
      <c r="LZL11" s="3"/>
      <c r="LZM11" s="3"/>
      <c r="LZN11" s="3"/>
      <c r="LZO11" s="3"/>
      <c r="LZP11" s="3"/>
      <c r="LZQ11" s="3"/>
      <c r="LZR11" s="3"/>
      <c r="LZS11" s="3"/>
      <c r="LZT11" s="3"/>
      <c r="LZU11" s="3"/>
      <c r="LZV11" s="3"/>
      <c r="LZW11" s="3"/>
      <c r="LZX11" s="3"/>
      <c r="LZY11" s="3"/>
      <c r="LZZ11" s="3"/>
      <c r="MAA11" s="3"/>
      <c r="MAB11" s="3"/>
      <c r="MAC11" s="3"/>
      <c r="MAD11" s="3"/>
      <c r="MAE11" s="3"/>
      <c r="MAF11" s="3"/>
      <c r="MAG11" s="3"/>
      <c r="MAH11" s="3"/>
      <c r="MAI11" s="3"/>
      <c r="MAJ11" s="3"/>
      <c r="MAK11" s="3"/>
      <c r="MAL11" s="3"/>
      <c r="MAM11" s="3"/>
      <c r="MAN11" s="3"/>
      <c r="MAO11" s="3"/>
      <c r="MAP11" s="3"/>
      <c r="MAQ11" s="3"/>
      <c r="MAR11" s="3"/>
      <c r="MAS11" s="3"/>
      <c r="MAT11" s="3"/>
      <c r="MAU11" s="3"/>
      <c r="MAV11" s="3"/>
      <c r="MAW11" s="3"/>
      <c r="MAX11" s="3"/>
      <c r="MAY11" s="3"/>
      <c r="MAZ11" s="3"/>
      <c r="MBA11" s="3"/>
      <c r="MBB11" s="3"/>
      <c r="MBC11" s="3"/>
      <c r="MBD11" s="3"/>
      <c r="MBE11" s="3"/>
      <c r="MBF11" s="3"/>
      <c r="MBG11" s="3"/>
      <c r="MBH11" s="3"/>
      <c r="MBI11" s="3"/>
      <c r="MBJ11" s="3"/>
      <c r="MBK11" s="3"/>
      <c r="MBL11" s="3"/>
      <c r="MBM11" s="3"/>
      <c r="MBN11" s="3"/>
      <c r="MBO11" s="3"/>
      <c r="MBP11" s="3"/>
      <c r="MBQ11" s="3"/>
      <c r="MBR11" s="3"/>
      <c r="MBS11" s="3"/>
      <c r="MBT11" s="3"/>
      <c r="MBU11" s="3"/>
      <c r="MBV11" s="3"/>
      <c r="MBW11" s="3"/>
      <c r="MBX11" s="3"/>
      <c r="MBY11" s="3"/>
      <c r="MBZ11" s="3"/>
      <c r="MCA11" s="3"/>
      <c r="MCB11" s="3"/>
      <c r="MCC11" s="3"/>
      <c r="MCD11" s="3"/>
      <c r="MCE11" s="3"/>
      <c r="MCF11" s="3"/>
      <c r="MCG11" s="3"/>
      <c r="MCH11" s="3"/>
      <c r="MCI11" s="3"/>
      <c r="MCJ11" s="3"/>
      <c r="MCK11" s="3"/>
      <c r="MCL11" s="3"/>
      <c r="MCM11" s="3"/>
      <c r="MCN11" s="3"/>
      <c r="MCO11" s="3"/>
      <c r="MCP11" s="3"/>
      <c r="MCQ11" s="3"/>
      <c r="MCR11" s="3"/>
      <c r="MCS11" s="3"/>
      <c r="MCT11" s="3"/>
      <c r="MCU11" s="3"/>
      <c r="MCV11" s="3"/>
      <c r="MCW11" s="3"/>
      <c r="MCX11" s="3"/>
      <c r="MCY11" s="3"/>
      <c r="MCZ11" s="3"/>
      <c r="MDA11" s="3"/>
      <c r="MDB11" s="3"/>
      <c r="MDC11" s="3"/>
      <c r="MDD11" s="3"/>
      <c r="MDE11" s="3"/>
      <c r="MDF11" s="3"/>
      <c r="MDG11" s="3"/>
      <c r="MDH11" s="3"/>
      <c r="MDI11" s="3"/>
      <c r="MDJ11" s="3"/>
      <c r="MDK11" s="3"/>
      <c r="MDL11" s="3"/>
      <c r="MDM11" s="3"/>
      <c r="MDN11" s="3"/>
      <c r="MDO11" s="3"/>
      <c r="MDP11" s="3"/>
      <c r="MDQ11" s="3"/>
      <c r="MDR11" s="3"/>
      <c r="MDS11" s="3"/>
      <c r="MDT11" s="3"/>
      <c r="MDU11" s="3"/>
      <c r="MDV11" s="3"/>
      <c r="MDW11" s="3"/>
      <c r="MDX11" s="3"/>
      <c r="MDY11" s="3"/>
      <c r="MDZ11" s="3"/>
      <c r="MEA11" s="3"/>
      <c r="MEB11" s="3"/>
      <c r="MEC11" s="3"/>
      <c r="MED11" s="3"/>
      <c r="MEE11" s="3"/>
      <c r="MEF11" s="3"/>
      <c r="MEG11" s="3"/>
      <c r="MEH11" s="3"/>
      <c r="MEI11" s="3"/>
      <c r="MEJ11" s="3"/>
      <c r="MEK11" s="3"/>
      <c r="MEL11" s="3"/>
      <c r="MEM11" s="3"/>
      <c r="MEN11" s="3"/>
      <c r="MEO11" s="3"/>
      <c r="MEP11" s="3"/>
      <c r="MEQ11" s="3"/>
      <c r="MER11" s="3"/>
      <c r="MES11" s="3"/>
      <c r="MET11" s="3"/>
      <c r="MEU11" s="3"/>
      <c r="MEV11" s="3"/>
      <c r="MEW11" s="3"/>
      <c r="MEX11" s="3"/>
      <c r="MEY11" s="3"/>
      <c r="MEZ11" s="3"/>
      <c r="MFA11" s="3"/>
      <c r="MFB11" s="3"/>
      <c r="MFC11" s="3"/>
      <c r="MFD11" s="3"/>
      <c r="MFE11" s="3"/>
      <c r="MFF11" s="3"/>
      <c r="MFG11" s="3"/>
      <c r="MFH11" s="3"/>
      <c r="MFI11" s="3"/>
      <c r="MFJ11" s="3"/>
      <c r="MFK11" s="3"/>
      <c r="MFL11" s="3"/>
      <c r="MFM11" s="3"/>
      <c r="MFN11" s="3"/>
      <c r="MFO11" s="3"/>
      <c r="MFP11" s="3"/>
      <c r="MFQ11" s="3"/>
      <c r="MFR11" s="3"/>
      <c r="MFS11" s="3"/>
      <c r="MFT11" s="3"/>
      <c r="MFU11" s="3"/>
      <c r="MFV11" s="3"/>
      <c r="MFW11" s="3"/>
      <c r="MFX11" s="3"/>
      <c r="MFY11" s="3"/>
      <c r="MFZ11" s="3"/>
      <c r="MGA11" s="3"/>
      <c r="MGB11" s="3"/>
      <c r="MGC11" s="3"/>
      <c r="MGD11" s="3"/>
      <c r="MGE11" s="3"/>
      <c r="MGF11" s="3"/>
      <c r="MGG11" s="3"/>
      <c r="MGH11" s="3"/>
      <c r="MGI11" s="3"/>
      <c r="MGJ11" s="3"/>
      <c r="MGK11" s="3"/>
      <c r="MGL11" s="3"/>
      <c r="MGM11" s="3"/>
      <c r="MGN11" s="3"/>
      <c r="MGO11" s="3"/>
      <c r="MGP11" s="3"/>
      <c r="MGQ11" s="3"/>
      <c r="MGR11" s="3"/>
      <c r="MGS11" s="3"/>
      <c r="MGT11" s="3"/>
      <c r="MGU11" s="3"/>
      <c r="MGV11" s="3"/>
      <c r="MGW11" s="3"/>
      <c r="MGX11" s="3"/>
      <c r="MGY11" s="3"/>
      <c r="MGZ11" s="3"/>
      <c r="MHA11" s="3"/>
      <c r="MHB11" s="3"/>
      <c r="MHC11" s="3"/>
      <c r="MHD11" s="3"/>
      <c r="MHE11" s="3"/>
      <c r="MHF11" s="3"/>
      <c r="MHG11" s="3"/>
      <c r="MHH11" s="3"/>
      <c r="MHI11" s="3"/>
      <c r="MHJ11" s="3"/>
      <c r="MHK11" s="3"/>
      <c r="MHL11" s="3"/>
      <c r="MHM11" s="3"/>
      <c r="MHN11" s="3"/>
      <c r="MHO11" s="3"/>
      <c r="MHP11" s="3"/>
      <c r="MHQ11" s="3"/>
      <c r="MHR11" s="3"/>
      <c r="MHS11" s="3"/>
      <c r="MHT11" s="3"/>
      <c r="MHU11" s="3"/>
      <c r="MHV11" s="3"/>
      <c r="MHW11" s="3"/>
      <c r="MHX11" s="3"/>
      <c r="MHY11" s="3"/>
      <c r="MHZ11" s="3"/>
      <c r="MIA11" s="3"/>
      <c r="MIB11" s="3"/>
      <c r="MIC11" s="3"/>
      <c r="MID11" s="3"/>
      <c r="MIE11" s="3"/>
      <c r="MIF11" s="3"/>
      <c r="MIG11" s="3"/>
      <c r="MIH11" s="3"/>
      <c r="MII11" s="3"/>
      <c r="MIJ11" s="3"/>
      <c r="MIK11" s="3"/>
      <c r="MIL11" s="3"/>
      <c r="MIM11" s="3"/>
      <c r="MIN11" s="3"/>
      <c r="MIO11" s="3"/>
      <c r="MIP11" s="3"/>
      <c r="MIQ11" s="3"/>
      <c r="MIR11" s="3"/>
      <c r="MIS11" s="3"/>
      <c r="MIT11" s="3"/>
      <c r="MIU11" s="3"/>
      <c r="MIV11" s="3"/>
      <c r="MIW11" s="3"/>
      <c r="MIX11" s="3"/>
      <c r="MIY11" s="3"/>
      <c r="MIZ11" s="3"/>
      <c r="MJA11" s="3"/>
      <c r="MJB11" s="3"/>
      <c r="MJC11" s="3"/>
      <c r="MJD11" s="3"/>
      <c r="MJE11" s="3"/>
      <c r="MJF11" s="3"/>
      <c r="MJG11" s="3"/>
      <c r="MJH11" s="3"/>
      <c r="MJI11" s="3"/>
      <c r="MJJ11" s="3"/>
      <c r="MJK11" s="3"/>
      <c r="MJL11" s="3"/>
      <c r="MJM11" s="3"/>
      <c r="MJN11" s="3"/>
      <c r="MJO11" s="3"/>
      <c r="MJP11" s="3"/>
      <c r="MJQ11" s="3"/>
      <c r="MJR11" s="3"/>
      <c r="MJS11" s="3"/>
      <c r="MJT11" s="3"/>
      <c r="MJU11" s="3"/>
      <c r="MJV11" s="3"/>
      <c r="MJW11" s="3"/>
      <c r="MJX11" s="3"/>
      <c r="MJY11" s="3"/>
      <c r="MJZ11" s="3"/>
      <c r="MKA11" s="3"/>
      <c r="MKB11" s="3"/>
      <c r="MKC11" s="3"/>
      <c r="MKD11" s="3"/>
      <c r="MKE11" s="3"/>
      <c r="MKF11" s="3"/>
      <c r="MKG11" s="3"/>
      <c r="MKH11" s="3"/>
      <c r="MKI11" s="3"/>
      <c r="MKJ11" s="3"/>
      <c r="MKK11" s="3"/>
      <c r="MKL11" s="3"/>
      <c r="MKM11" s="3"/>
      <c r="MKN11" s="3"/>
      <c r="MKO11" s="3"/>
      <c r="MKP11" s="3"/>
      <c r="MKQ11" s="3"/>
      <c r="MKR11" s="3"/>
      <c r="MKS11" s="3"/>
      <c r="MKT11" s="3"/>
      <c r="MKU11" s="3"/>
      <c r="MKV11" s="3"/>
      <c r="MKW11" s="3"/>
      <c r="MKX11" s="3"/>
      <c r="MKY11" s="3"/>
      <c r="MKZ11" s="3"/>
      <c r="MLA11" s="3"/>
      <c r="MLB11" s="3"/>
      <c r="MLC11" s="3"/>
      <c r="MLD11" s="3"/>
      <c r="MLE11" s="3"/>
      <c r="MLF11" s="3"/>
      <c r="MLG11" s="3"/>
      <c r="MLH11" s="3"/>
      <c r="MLI11" s="3"/>
      <c r="MLJ11" s="3"/>
      <c r="MLK11" s="3"/>
      <c r="MLL11" s="3"/>
      <c r="MLM11" s="3"/>
      <c r="MLN11" s="3"/>
      <c r="MLO11" s="3"/>
      <c r="MLP11" s="3"/>
      <c r="MLQ11" s="3"/>
      <c r="MLR11" s="3"/>
      <c r="MLS11" s="3"/>
      <c r="MLT11" s="3"/>
      <c r="MLU11" s="3"/>
      <c r="MLV11" s="3"/>
      <c r="MLW11" s="3"/>
      <c r="MLX11" s="3"/>
      <c r="MLY11" s="3"/>
      <c r="MLZ11" s="3"/>
      <c r="MMA11" s="3"/>
      <c r="MMB11" s="3"/>
      <c r="MMC11" s="3"/>
      <c r="MMD11" s="3"/>
      <c r="MME11" s="3"/>
      <c r="MMF11" s="3"/>
      <c r="MMG11" s="3"/>
      <c r="MMH11" s="3"/>
      <c r="MMI11" s="3"/>
      <c r="MMJ11" s="3"/>
      <c r="MMK11" s="3"/>
      <c r="MML11" s="3"/>
      <c r="MMM11" s="3"/>
      <c r="MMN11" s="3"/>
      <c r="MMO11" s="3"/>
      <c r="MMP11" s="3"/>
      <c r="MMQ11" s="3"/>
      <c r="MMR11" s="3"/>
      <c r="MMS11" s="3"/>
      <c r="MMT11" s="3"/>
      <c r="MMU11" s="3"/>
      <c r="MMV11" s="3"/>
      <c r="MMW11" s="3"/>
      <c r="MMX11" s="3"/>
      <c r="MMY11" s="3"/>
      <c r="MMZ11" s="3"/>
      <c r="MNA11" s="3"/>
      <c r="MNB11" s="3"/>
      <c r="MNC11" s="3"/>
      <c r="MND11" s="3"/>
      <c r="MNE11" s="3"/>
      <c r="MNF11" s="3"/>
      <c r="MNG11" s="3"/>
      <c r="MNH11" s="3"/>
      <c r="MNI11" s="3"/>
      <c r="MNJ11" s="3"/>
      <c r="MNK11" s="3"/>
      <c r="MNL11" s="3"/>
      <c r="MNM11" s="3"/>
      <c r="MNN11" s="3"/>
      <c r="MNO11" s="3"/>
      <c r="MNP11" s="3"/>
      <c r="MNQ11" s="3"/>
      <c r="MNR11" s="3"/>
      <c r="MNS11" s="3"/>
      <c r="MNT11" s="3"/>
      <c r="MNU11" s="3"/>
      <c r="MNV11" s="3"/>
      <c r="MNW11" s="3"/>
      <c r="MNX11" s="3"/>
      <c r="MNY11" s="3"/>
      <c r="MNZ11" s="3"/>
      <c r="MOA11" s="3"/>
      <c r="MOB11" s="3"/>
      <c r="MOC11" s="3"/>
      <c r="MOD11" s="3"/>
      <c r="MOE11" s="3"/>
      <c r="MOF11" s="3"/>
      <c r="MOG11" s="3"/>
      <c r="MOH11" s="3"/>
      <c r="MOI11" s="3"/>
      <c r="MOJ11" s="3"/>
      <c r="MOK11" s="3"/>
      <c r="MOL11" s="3"/>
      <c r="MOM11" s="3"/>
      <c r="MON11" s="3"/>
      <c r="MOO11" s="3"/>
      <c r="MOP11" s="3"/>
      <c r="MOQ11" s="3"/>
      <c r="MOR11" s="3"/>
      <c r="MOS11" s="3"/>
      <c r="MOT11" s="3"/>
      <c r="MOU11" s="3"/>
      <c r="MOV11" s="3"/>
      <c r="MOW11" s="3"/>
      <c r="MOX11" s="3"/>
      <c r="MOY11" s="3"/>
      <c r="MOZ11" s="3"/>
      <c r="MPA11" s="3"/>
      <c r="MPB11" s="3"/>
      <c r="MPC11" s="3"/>
      <c r="MPD11" s="3"/>
      <c r="MPE11" s="3"/>
      <c r="MPF11" s="3"/>
      <c r="MPG11" s="3"/>
      <c r="MPH11" s="3"/>
      <c r="MPI11" s="3"/>
      <c r="MPJ11" s="3"/>
      <c r="MPK11" s="3"/>
      <c r="MPL11" s="3"/>
      <c r="MPM11" s="3"/>
      <c r="MPN11" s="3"/>
      <c r="MPO11" s="3"/>
      <c r="MPP11" s="3"/>
      <c r="MPQ11" s="3"/>
      <c r="MPR11" s="3"/>
      <c r="MPS11" s="3"/>
      <c r="MPT11" s="3"/>
      <c r="MPU11" s="3"/>
      <c r="MPV11" s="3"/>
      <c r="MPW11" s="3"/>
      <c r="MPX11" s="3"/>
      <c r="MPY11" s="3"/>
      <c r="MPZ11" s="3"/>
      <c r="MQA11" s="3"/>
      <c r="MQB11" s="3"/>
      <c r="MQC11" s="3"/>
      <c r="MQD11" s="3"/>
      <c r="MQE11" s="3"/>
      <c r="MQF11" s="3"/>
      <c r="MQG11" s="3"/>
      <c r="MQH11" s="3"/>
      <c r="MQI11" s="3"/>
      <c r="MQJ11" s="3"/>
      <c r="MQK11" s="3"/>
      <c r="MQL11" s="3"/>
      <c r="MQM11" s="3"/>
      <c r="MQN11" s="3"/>
      <c r="MQO11" s="3"/>
      <c r="MQP11" s="3"/>
      <c r="MQQ11" s="3"/>
      <c r="MQR11" s="3"/>
      <c r="MQS11" s="3"/>
      <c r="MQT11" s="3"/>
      <c r="MQU11" s="3"/>
      <c r="MQV11" s="3"/>
      <c r="MQW11" s="3"/>
      <c r="MQX11" s="3"/>
      <c r="MQY11" s="3"/>
      <c r="MQZ11" s="3"/>
      <c r="MRA11" s="3"/>
      <c r="MRB11" s="3"/>
      <c r="MRC11" s="3"/>
      <c r="MRD11" s="3"/>
      <c r="MRE11" s="3"/>
      <c r="MRF11" s="3"/>
      <c r="MRG11" s="3"/>
      <c r="MRH11" s="3"/>
      <c r="MRI11" s="3"/>
      <c r="MRJ11" s="3"/>
      <c r="MRK11" s="3"/>
      <c r="MRL11" s="3"/>
      <c r="MRM11" s="3"/>
      <c r="MRN11" s="3"/>
      <c r="MRO11" s="3"/>
      <c r="MRP11" s="3"/>
      <c r="MRQ11" s="3"/>
      <c r="MRR11" s="3"/>
      <c r="MRS11" s="3"/>
      <c r="MRT11" s="3"/>
      <c r="MRU11" s="3"/>
      <c r="MRV11" s="3"/>
      <c r="MRW11" s="3"/>
      <c r="MRX11" s="3"/>
      <c r="MRY11" s="3"/>
      <c r="MRZ11" s="3"/>
      <c r="MSA11" s="3"/>
      <c r="MSB11" s="3"/>
      <c r="MSC11" s="3"/>
      <c r="MSD11" s="3"/>
      <c r="MSE11" s="3"/>
      <c r="MSF11" s="3"/>
      <c r="MSG11" s="3"/>
      <c r="MSH11" s="3"/>
      <c r="MSI11" s="3"/>
      <c r="MSJ11" s="3"/>
      <c r="MSK11" s="3"/>
      <c r="MSL11" s="3"/>
      <c r="MSM11" s="3"/>
      <c r="MSN11" s="3"/>
      <c r="MSO11" s="3"/>
      <c r="MSP11" s="3"/>
      <c r="MSQ11" s="3"/>
      <c r="MSR11" s="3"/>
      <c r="MSS11" s="3"/>
      <c r="MST11" s="3"/>
      <c r="MSU11" s="3"/>
      <c r="MSV11" s="3"/>
      <c r="MSW11" s="3"/>
      <c r="MSX11" s="3"/>
      <c r="MSY11" s="3"/>
      <c r="MSZ11" s="3"/>
      <c r="MTA11" s="3"/>
      <c r="MTB11" s="3"/>
      <c r="MTC11" s="3"/>
      <c r="MTD11" s="3"/>
      <c r="MTE11" s="3"/>
      <c r="MTF11" s="3"/>
      <c r="MTG11" s="3"/>
      <c r="MTH11" s="3"/>
      <c r="MTI11" s="3"/>
      <c r="MTJ11" s="3"/>
      <c r="MTK11" s="3"/>
      <c r="MTL11" s="3"/>
      <c r="MTM11" s="3"/>
      <c r="MTN11" s="3"/>
      <c r="MTO11" s="3"/>
      <c r="MTP11" s="3"/>
      <c r="MTQ11" s="3"/>
      <c r="MTR11" s="3"/>
      <c r="MTS11" s="3"/>
      <c r="MTT11" s="3"/>
      <c r="MTU11" s="3"/>
      <c r="MTV11" s="3"/>
      <c r="MTW11" s="3"/>
      <c r="MTX11" s="3"/>
      <c r="MTY11" s="3"/>
      <c r="MTZ11" s="3"/>
      <c r="MUA11" s="3"/>
      <c r="MUB11" s="3"/>
      <c r="MUC11" s="3"/>
      <c r="MUD11" s="3"/>
      <c r="MUE11" s="3"/>
      <c r="MUF11" s="3"/>
      <c r="MUG11" s="3"/>
      <c r="MUH11" s="3"/>
      <c r="MUI11" s="3"/>
      <c r="MUJ11" s="3"/>
      <c r="MUK11" s="3"/>
      <c r="MUL11" s="3"/>
      <c r="MUM11" s="3"/>
      <c r="MUN11" s="3"/>
      <c r="MUO11" s="3"/>
      <c r="MUP11" s="3"/>
      <c r="MUQ11" s="3"/>
      <c r="MUR11" s="3"/>
      <c r="MUS11" s="3"/>
      <c r="MUT11" s="3"/>
      <c r="MUU11" s="3"/>
      <c r="MUV11" s="3"/>
      <c r="MUW11" s="3"/>
      <c r="MUX11" s="3"/>
      <c r="MUY11" s="3"/>
      <c r="MUZ11" s="3"/>
      <c r="MVA11" s="3"/>
      <c r="MVB11" s="3"/>
      <c r="MVC11" s="3"/>
      <c r="MVD11" s="3"/>
      <c r="MVE11" s="3"/>
      <c r="MVF11" s="3"/>
      <c r="MVG11" s="3"/>
      <c r="MVH11" s="3"/>
      <c r="MVI11" s="3"/>
      <c r="MVJ11" s="3"/>
      <c r="MVK11" s="3"/>
      <c r="MVL11" s="3"/>
      <c r="MVM11" s="3"/>
      <c r="MVN11" s="3"/>
      <c r="MVO11" s="3"/>
      <c r="MVP11" s="3"/>
      <c r="MVQ11" s="3"/>
      <c r="MVR11" s="3"/>
      <c r="MVS11" s="3"/>
      <c r="MVT11" s="3"/>
      <c r="MVU11" s="3"/>
      <c r="MVV11" s="3"/>
      <c r="MVW11" s="3"/>
      <c r="MVX11" s="3"/>
      <c r="MVY11" s="3"/>
      <c r="MVZ11" s="3"/>
      <c r="MWA11" s="3"/>
      <c r="MWB11" s="3"/>
      <c r="MWC11" s="3"/>
      <c r="MWD11" s="3"/>
      <c r="MWE11" s="3"/>
      <c r="MWF11" s="3"/>
      <c r="MWG11" s="3"/>
      <c r="MWH11" s="3"/>
      <c r="MWI11" s="3"/>
      <c r="MWJ11" s="3"/>
      <c r="MWK11" s="3"/>
      <c r="MWL11" s="3"/>
      <c r="MWM11" s="3"/>
      <c r="MWN11" s="3"/>
      <c r="MWO11" s="3"/>
      <c r="MWP11" s="3"/>
      <c r="MWQ11" s="3"/>
      <c r="MWR11" s="3"/>
      <c r="MWS11" s="3"/>
      <c r="MWT11" s="3"/>
      <c r="MWU11" s="3"/>
      <c r="MWV11" s="3"/>
      <c r="MWW11" s="3"/>
      <c r="MWX11" s="3"/>
      <c r="MWY11" s="3"/>
      <c r="MWZ11" s="3"/>
      <c r="MXA11" s="3"/>
      <c r="MXB11" s="3"/>
      <c r="MXC11" s="3"/>
      <c r="MXD11" s="3"/>
      <c r="MXE11" s="3"/>
      <c r="MXF11" s="3"/>
      <c r="MXG11" s="3"/>
      <c r="MXH11" s="3"/>
      <c r="MXI11" s="3"/>
      <c r="MXJ11" s="3"/>
      <c r="MXK11" s="3"/>
      <c r="MXL11" s="3"/>
      <c r="MXM11" s="3"/>
      <c r="MXN11" s="3"/>
      <c r="MXO11" s="3"/>
      <c r="MXP11" s="3"/>
      <c r="MXQ11" s="3"/>
      <c r="MXR11" s="3"/>
      <c r="MXS11" s="3"/>
      <c r="MXT11" s="3"/>
      <c r="MXU11" s="3"/>
      <c r="MXV11" s="3"/>
      <c r="MXW11" s="3"/>
      <c r="MXX11" s="3"/>
      <c r="MXY11" s="3"/>
      <c r="MXZ11" s="3"/>
      <c r="MYA11" s="3"/>
      <c r="MYB11" s="3"/>
      <c r="MYC11" s="3"/>
      <c r="MYD11" s="3"/>
      <c r="MYE11" s="3"/>
      <c r="MYF11" s="3"/>
      <c r="MYG11" s="3"/>
      <c r="MYH11" s="3"/>
      <c r="MYI11" s="3"/>
      <c r="MYJ11" s="3"/>
      <c r="MYK11" s="3"/>
      <c r="MYL11" s="3"/>
      <c r="MYM11" s="3"/>
      <c r="MYN11" s="3"/>
      <c r="MYO11" s="3"/>
      <c r="MYP11" s="3"/>
      <c r="MYQ11" s="3"/>
      <c r="MYR11" s="3"/>
      <c r="MYS11" s="3"/>
      <c r="MYT11" s="3"/>
      <c r="MYU11" s="3"/>
      <c r="MYV11" s="3"/>
      <c r="MYW11" s="3"/>
      <c r="MYX11" s="3"/>
      <c r="MYY11" s="3"/>
      <c r="MYZ11" s="3"/>
      <c r="MZA11" s="3"/>
      <c r="MZB11" s="3"/>
      <c r="MZC11" s="3"/>
      <c r="MZD11" s="3"/>
      <c r="MZE11" s="3"/>
      <c r="MZF11" s="3"/>
      <c r="MZG11" s="3"/>
      <c r="MZH11" s="3"/>
      <c r="MZI11" s="3"/>
      <c r="MZJ11" s="3"/>
      <c r="MZK11" s="3"/>
      <c r="MZL11" s="3"/>
      <c r="MZM11" s="3"/>
      <c r="MZN11" s="3"/>
      <c r="MZO11" s="3"/>
      <c r="MZP11" s="3"/>
      <c r="MZQ11" s="3"/>
      <c r="MZR11" s="3"/>
      <c r="MZS11" s="3"/>
      <c r="MZT11" s="3"/>
      <c r="MZU11" s="3"/>
      <c r="MZV11" s="3"/>
      <c r="MZW11" s="3"/>
      <c r="MZX11" s="3"/>
      <c r="MZY11" s="3"/>
      <c r="MZZ11" s="3"/>
      <c r="NAA11" s="3"/>
      <c r="NAB11" s="3"/>
      <c r="NAC11" s="3"/>
      <c r="NAD11" s="3"/>
      <c r="NAE11" s="3"/>
      <c r="NAF11" s="3"/>
      <c r="NAG11" s="3"/>
      <c r="NAH11" s="3"/>
      <c r="NAI11" s="3"/>
      <c r="NAJ11" s="3"/>
      <c r="NAK11" s="3"/>
      <c r="NAL11" s="3"/>
      <c r="NAM11" s="3"/>
      <c r="NAN11" s="3"/>
      <c r="NAO11" s="3"/>
      <c r="NAP11" s="3"/>
      <c r="NAQ11" s="3"/>
      <c r="NAR11" s="3"/>
      <c r="NAS11" s="3"/>
      <c r="NAT11" s="3"/>
      <c r="NAU11" s="3"/>
      <c r="NAV11" s="3"/>
      <c r="NAW11" s="3"/>
      <c r="NAX11" s="3"/>
      <c r="NAY11" s="3"/>
      <c r="NAZ11" s="3"/>
      <c r="NBA11" s="3"/>
      <c r="NBB11" s="3"/>
      <c r="NBC11" s="3"/>
      <c r="NBD11" s="3"/>
      <c r="NBE11" s="3"/>
      <c r="NBF11" s="3"/>
      <c r="NBG11" s="3"/>
      <c r="NBH11" s="3"/>
      <c r="NBI11" s="3"/>
      <c r="NBJ11" s="3"/>
      <c r="NBK11" s="3"/>
      <c r="NBL11" s="3"/>
      <c r="NBM11" s="3"/>
      <c r="NBN11" s="3"/>
      <c r="NBO11" s="3"/>
      <c r="NBP11" s="3"/>
      <c r="NBQ11" s="3"/>
      <c r="NBR11" s="3"/>
      <c r="NBS11" s="3"/>
      <c r="NBT11" s="3"/>
      <c r="NBU11" s="3"/>
      <c r="NBV11" s="3"/>
      <c r="NBW11" s="3"/>
      <c r="NBX11" s="3"/>
      <c r="NBY11" s="3"/>
      <c r="NBZ11" s="3"/>
      <c r="NCA11" s="3"/>
      <c r="NCB11" s="3"/>
      <c r="NCC11" s="3"/>
      <c r="NCD11" s="3"/>
      <c r="NCE11" s="3"/>
      <c r="NCF11" s="3"/>
      <c r="NCG11" s="3"/>
      <c r="NCH11" s="3"/>
      <c r="NCI11" s="3"/>
      <c r="NCJ11" s="3"/>
      <c r="NCK11" s="3"/>
      <c r="NCL11" s="3"/>
      <c r="NCM11" s="3"/>
      <c r="NCN11" s="3"/>
      <c r="NCO11" s="3"/>
      <c r="NCP11" s="3"/>
      <c r="NCQ11" s="3"/>
      <c r="NCR11" s="3"/>
      <c r="NCS11" s="3"/>
      <c r="NCT11" s="3"/>
      <c r="NCU11" s="3"/>
      <c r="NCV11" s="3"/>
      <c r="NCW11" s="3"/>
      <c r="NCX11" s="3"/>
      <c r="NCY11" s="3"/>
      <c r="NCZ11" s="3"/>
      <c r="NDA11" s="3"/>
      <c r="NDB11" s="3"/>
      <c r="NDC11" s="3"/>
      <c r="NDD11" s="3"/>
      <c r="NDE11" s="3"/>
      <c r="NDF11" s="3"/>
      <c r="NDG11" s="3"/>
      <c r="NDH11" s="3"/>
      <c r="NDI11" s="3"/>
      <c r="NDJ11" s="3"/>
      <c r="NDK11" s="3"/>
      <c r="NDL11" s="3"/>
      <c r="NDM11" s="3"/>
      <c r="NDN11" s="3"/>
      <c r="NDO11" s="3"/>
      <c r="NDP11" s="3"/>
      <c r="NDQ11" s="3"/>
      <c r="NDR11" s="3"/>
      <c r="NDS11" s="3"/>
      <c r="NDT11" s="3"/>
      <c r="NDU11" s="3"/>
      <c r="NDV11" s="3"/>
      <c r="NDW11" s="3"/>
      <c r="NDX11" s="3"/>
      <c r="NDY11" s="3"/>
      <c r="NDZ11" s="3"/>
      <c r="NEA11" s="3"/>
      <c r="NEB11" s="3"/>
      <c r="NEC11" s="3"/>
      <c r="NED11" s="3"/>
      <c r="NEE11" s="3"/>
      <c r="NEF11" s="3"/>
      <c r="NEG11" s="3"/>
      <c r="NEH11" s="3"/>
      <c r="NEI11" s="3"/>
      <c r="NEJ11" s="3"/>
      <c r="NEK11" s="3"/>
      <c r="NEL11" s="3"/>
      <c r="NEM11" s="3"/>
      <c r="NEN11" s="3"/>
      <c r="NEO11" s="3"/>
      <c r="NEP11" s="3"/>
      <c r="NEQ11" s="3"/>
      <c r="NER11" s="3"/>
      <c r="NES11" s="3"/>
      <c r="NET11" s="3"/>
      <c r="NEU11" s="3"/>
      <c r="NEV11" s="3"/>
      <c r="NEW11" s="3"/>
      <c r="NEX11" s="3"/>
      <c r="NEY11" s="3"/>
      <c r="NEZ11" s="3"/>
      <c r="NFA11" s="3"/>
      <c r="NFB11" s="3"/>
      <c r="NFC11" s="3"/>
      <c r="NFD11" s="3"/>
      <c r="NFE11" s="3"/>
      <c r="NFF11" s="3"/>
      <c r="NFG11" s="3"/>
      <c r="NFH11" s="3"/>
      <c r="NFI11" s="3"/>
      <c r="NFJ11" s="3"/>
      <c r="NFK11" s="3"/>
      <c r="NFL11" s="3"/>
      <c r="NFM11" s="3"/>
      <c r="NFN11" s="3"/>
      <c r="NFO11" s="3"/>
      <c r="NFP11" s="3"/>
      <c r="NFQ11" s="3"/>
      <c r="NFR11" s="3"/>
      <c r="NFS11" s="3"/>
      <c r="NFT11" s="3"/>
      <c r="NFU11" s="3"/>
      <c r="NFV11" s="3"/>
      <c r="NFW11" s="3"/>
      <c r="NFX11" s="3"/>
      <c r="NFY11" s="3"/>
      <c r="NFZ11" s="3"/>
      <c r="NGA11" s="3"/>
      <c r="NGB11" s="3"/>
      <c r="NGC11" s="3"/>
      <c r="NGD11" s="3"/>
      <c r="NGE11" s="3"/>
      <c r="NGF11" s="3"/>
      <c r="NGG11" s="3"/>
      <c r="NGH11" s="3"/>
      <c r="NGI11" s="3"/>
      <c r="NGJ11" s="3"/>
      <c r="NGK11" s="3"/>
      <c r="NGL11" s="3"/>
      <c r="NGM11" s="3"/>
      <c r="NGN11" s="3"/>
      <c r="NGO11" s="3"/>
      <c r="NGP11" s="3"/>
      <c r="NGQ11" s="3"/>
      <c r="NGR11" s="3"/>
      <c r="NGS11" s="3"/>
      <c r="NGT11" s="3"/>
      <c r="NGU11" s="3"/>
      <c r="NGV11" s="3"/>
      <c r="NGW11" s="3"/>
      <c r="NGX11" s="3"/>
      <c r="NGY11" s="3"/>
      <c r="NGZ11" s="3"/>
      <c r="NHA11" s="3"/>
      <c r="NHB11" s="3"/>
      <c r="NHC11" s="3"/>
      <c r="NHD11" s="3"/>
      <c r="NHE11" s="3"/>
      <c r="NHF11" s="3"/>
      <c r="NHG11" s="3"/>
      <c r="NHH11" s="3"/>
      <c r="NHI11" s="3"/>
      <c r="NHJ11" s="3"/>
      <c r="NHK11" s="3"/>
      <c r="NHL11" s="3"/>
      <c r="NHM11" s="3"/>
      <c r="NHN11" s="3"/>
      <c r="NHO11" s="3"/>
      <c r="NHP11" s="3"/>
      <c r="NHQ11" s="3"/>
      <c r="NHR11" s="3"/>
      <c r="NHS11" s="3"/>
      <c r="NHT11" s="3"/>
      <c r="NHU11" s="3"/>
      <c r="NHV11" s="3"/>
      <c r="NHW11" s="3"/>
      <c r="NHX11" s="3"/>
      <c r="NHY11" s="3"/>
      <c r="NHZ11" s="3"/>
      <c r="NIA11" s="3"/>
      <c r="NIB11" s="3"/>
      <c r="NIC11" s="3"/>
      <c r="NID11" s="3"/>
      <c r="NIE11" s="3"/>
      <c r="NIF11" s="3"/>
      <c r="NIG11" s="3"/>
      <c r="NIH11" s="3"/>
      <c r="NII11" s="3"/>
      <c r="NIJ11" s="3"/>
      <c r="NIK11" s="3"/>
      <c r="NIL11" s="3"/>
      <c r="NIM11" s="3"/>
      <c r="NIN11" s="3"/>
      <c r="NIO11" s="3"/>
      <c r="NIP11" s="3"/>
      <c r="NIQ11" s="3"/>
      <c r="NIR11" s="3"/>
      <c r="NIS11" s="3"/>
      <c r="NIT11" s="3"/>
      <c r="NIU11" s="3"/>
      <c r="NIV11" s="3"/>
      <c r="NIW11" s="3"/>
      <c r="NIX11" s="3"/>
      <c r="NIY11" s="3"/>
      <c r="NIZ11" s="3"/>
      <c r="NJA11" s="3"/>
      <c r="NJB11" s="3"/>
      <c r="NJC11" s="3"/>
      <c r="NJD11" s="3"/>
      <c r="NJE11" s="3"/>
      <c r="NJF11" s="3"/>
      <c r="NJG11" s="3"/>
      <c r="NJH11" s="3"/>
      <c r="NJI11" s="3"/>
      <c r="NJJ11" s="3"/>
      <c r="NJK11" s="3"/>
      <c r="NJL11" s="3"/>
      <c r="NJM11" s="3"/>
      <c r="NJN11" s="3"/>
      <c r="NJO11" s="3"/>
      <c r="NJP11" s="3"/>
      <c r="NJQ11" s="3"/>
      <c r="NJR11" s="3"/>
      <c r="NJS11" s="3"/>
      <c r="NJT11" s="3"/>
      <c r="NJU11" s="3"/>
      <c r="NJV11" s="3"/>
      <c r="NJW11" s="3"/>
      <c r="NJX11" s="3"/>
      <c r="NJY11" s="3"/>
      <c r="NJZ11" s="3"/>
      <c r="NKA11" s="3"/>
      <c r="NKB11" s="3"/>
      <c r="NKC11" s="3"/>
      <c r="NKD11" s="3"/>
      <c r="NKE11" s="3"/>
      <c r="NKF11" s="3"/>
      <c r="NKG11" s="3"/>
      <c r="NKH11" s="3"/>
      <c r="NKI11" s="3"/>
      <c r="NKJ11" s="3"/>
      <c r="NKK11" s="3"/>
      <c r="NKL11" s="3"/>
      <c r="NKM11" s="3"/>
      <c r="NKN11" s="3"/>
      <c r="NKO11" s="3"/>
      <c r="NKP11" s="3"/>
      <c r="NKQ11" s="3"/>
      <c r="NKR11" s="3"/>
      <c r="NKS11" s="3"/>
      <c r="NKT11" s="3"/>
      <c r="NKU11" s="3"/>
      <c r="NKV11" s="3"/>
      <c r="NKW11" s="3"/>
      <c r="NKX11" s="3"/>
      <c r="NKY11" s="3"/>
      <c r="NKZ11" s="3"/>
      <c r="NLA11" s="3"/>
      <c r="NLB11" s="3"/>
      <c r="NLC11" s="3"/>
      <c r="NLD11" s="3"/>
      <c r="NLE11" s="3"/>
      <c r="NLF11" s="3"/>
      <c r="NLG11" s="3"/>
      <c r="NLH11" s="3"/>
      <c r="NLI11" s="3"/>
      <c r="NLJ11" s="3"/>
      <c r="NLK11" s="3"/>
      <c r="NLL11" s="3"/>
      <c r="NLM11" s="3"/>
      <c r="NLN11" s="3"/>
      <c r="NLO11" s="3"/>
      <c r="NLP11" s="3"/>
      <c r="NLQ11" s="3"/>
      <c r="NLR11" s="3"/>
      <c r="NLS11" s="3"/>
      <c r="NLT11" s="3"/>
      <c r="NLU11" s="3"/>
      <c r="NLV11" s="3"/>
      <c r="NLW11" s="3"/>
      <c r="NLX11" s="3"/>
      <c r="NLY11" s="3"/>
      <c r="NLZ11" s="3"/>
      <c r="NMA11" s="3"/>
      <c r="NMB11" s="3"/>
      <c r="NMC11" s="3"/>
      <c r="NMD11" s="3"/>
      <c r="NME11" s="3"/>
      <c r="NMF11" s="3"/>
      <c r="NMG11" s="3"/>
      <c r="NMH11" s="3"/>
      <c r="NMI11" s="3"/>
      <c r="NMJ11" s="3"/>
      <c r="NMK11" s="3"/>
      <c r="NML11" s="3"/>
      <c r="NMM11" s="3"/>
      <c r="NMN11" s="3"/>
      <c r="NMO11" s="3"/>
      <c r="NMP11" s="3"/>
      <c r="NMQ11" s="3"/>
      <c r="NMR11" s="3"/>
      <c r="NMS11" s="3"/>
      <c r="NMT11" s="3"/>
      <c r="NMU11" s="3"/>
      <c r="NMV11" s="3"/>
      <c r="NMW11" s="3"/>
      <c r="NMX11" s="3"/>
      <c r="NMY11" s="3"/>
      <c r="NMZ11" s="3"/>
      <c r="NNA11" s="3"/>
      <c r="NNB11" s="3"/>
      <c r="NNC11" s="3"/>
      <c r="NND11" s="3"/>
      <c r="NNE11" s="3"/>
      <c r="NNF11" s="3"/>
      <c r="NNG11" s="3"/>
      <c r="NNH11" s="3"/>
      <c r="NNI11" s="3"/>
      <c r="NNJ11" s="3"/>
      <c r="NNK11" s="3"/>
      <c r="NNL11" s="3"/>
      <c r="NNM11" s="3"/>
      <c r="NNN11" s="3"/>
      <c r="NNO11" s="3"/>
      <c r="NNP11" s="3"/>
      <c r="NNQ11" s="3"/>
      <c r="NNR11" s="3"/>
      <c r="NNS11" s="3"/>
      <c r="NNT11" s="3"/>
      <c r="NNU11" s="3"/>
      <c r="NNV11" s="3"/>
      <c r="NNW11" s="3"/>
      <c r="NNX11" s="3"/>
      <c r="NNY11" s="3"/>
      <c r="NNZ11" s="3"/>
      <c r="NOA11" s="3"/>
      <c r="NOB11" s="3"/>
      <c r="NOC11" s="3"/>
      <c r="NOD11" s="3"/>
      <c r="NOE11" s="3"/>
      <c r="NOF11" s="3"/>
      <c r="NOG11" s="3"/>
      <c r="NOH11" s="3"/>
      <c r="NOI11" s="3"/>
      <c r="NOJ11" s="3"/>
      <c r="NOK11" s="3"/>
      <c r="NOL11" s="3"/>
      <c r="NOM11" s="3"/>
      <c r="NON11" s="3"/>
      <c r="NOO11" s="3"/>
      <c r="NOP11" s="3"/>
      <c r="NOQ11" s="3"/>
      <c r="NOR11" s="3"/>
      <c r="NOS11" s="3"/>
      <c r="NOT11" s="3"/>
      <c r="NOU11" s="3"/>
      <c r="NOV11" s="3"/>
      <c r="NOW11" s="3"/>
      <c r="NOX11" s="3"/>
      <c r="NOY11" s="3"/>
      <c r="NOZ11" s="3"/>
      <c r="NPA11" s="3"/>
      <c r="NPB11" s="3"/>
      <c r="NPC11" s="3"/>
      <c r="NPD11" s="3"/>
      <c r="NPE11" s="3"/>
      <c r="NPF11" s="3"/>
      <c r="NPG11" s="3"/>
      <c r="NPH11" s="3"/>
      <c r="NPI11" s="3"/>
      <c r="NPJ11" s="3"/>
      <c r="NPK11" s="3"/>
      <c r="NPL11" s="3"/>
      <c r="NPM11" s="3"/>
      <c r="NPN11" s="3"/>
      <c r="NPO11" s="3"/>
      <c r="NPP11" s="3"/>
      <c r="NPQ11" s="3"/>
      <c r="NPR11" s="3"/>
      <c r="NPS11" s="3"/>
      <c r="NPT11" s="3"/>
      <c r="NPU11" s="3"/>
      <c r="NPV11" s="3"/>
      <c r="NPW11" s="3"/>
      <c r="NPX11" s="3"/>
      <c r="NPY11" s="3"/>
      <c r="NPZ11" s="3"/>
      <c r="NQA11" s="3"/>
      <c r="NQB11" s="3"/>
      <c r="NQC11" s="3"/>
      <c r="NQD11" s="3"/>
      <c r="NQE11" s="3"/>
      <c r="NQF11" s="3"/>
      <c r="NQG11" s="3"/>
      <c r="NQH11" s="3"/>
      <c r="NQI11" s="3"/>
      <c r="NQJ11" s="3"/>
      <c r="NQK11" s="3"/>
      <c r="NQL11" s="3"/>
      <c r="NQM11" s="3"/>
      <c r="NQN11" s="3"/>
      <c r="NQO11" s="3"/>
      <c r="NQP11" s="3"/>
      <c r="NQQ11" s="3"/>
      <c r="NQR11" s="3"/>
      <c r="NQS11" s="3"/>
      <c r="NQT11" s="3"/>
      <c r="NQU11" s="3"/>
      <c r="NQV11" s="3"/>
      <c r="NQW11" s="3"/>
      <c r="NQX11" s="3"/>
      <c r="NQY11" s="3"/>
      <c r="NQZ11" s="3"/>
      <c r="NRA11" s="3"/>
      <c r="NRB11" s="3"/>
      <c r="NRC11" s="3"/>
      <c r="NRD11" s="3"/>
      <c r="NRE11" s="3"/>
      <c r="NRF11" s="3"/>
      <c r="NRG11" s="3"/>
      <c r="NRH11" s="3"/>
      <c r="NRI11" s="3"/>
      <c r="NRJ11" s="3"/>
      <c r="NRK11" s="3"/>
      <c r="NRL11" s="3"/>
      <c r="NRM11" s="3"/>
      <c r="NRN11" s="3"/>
      <c r="NRO11" s="3"/>
      <c r="NRP11" s="3"/>
      <c r="NRQ11" s="3"/>
      <c r="NRR11" s="3"/>
      <c r="NRS11" s="3"/>
      <c r="NRT11" s="3"/>
      <c r="NRU11" s="3"/>
      <c r="NRV11" s="3"/>
      <c r="NRW11" s="3"/>
      <c r="NRX11" s="3"/>
      <c r="NRY11" s="3"/>
      <c r="NRZ11" s="3"/>
      <c r="NSA11" s="3"/>
      <c r="NSB11" s="3"/>
      <c r="NSC11" s="3"/>
      <c r="NSD11" s="3"/>
      <c r="NSE11" s="3"/>
      <c r="NSF11" s="3"/>
      <c r="NSG11" s="3"/>
      <c r="NSH11" s="3"/>
      <c r="NSI11" s="3"/>
      <c r="NSJ11" s="3"/>
      <c r="NSK11" s="3"/>
      <c r="NSL11" s="3"/>
      <c r="NSM11" s="3"/>
      <c r="NSN11" s="3"/>
      <c r="NSO11" s="3"/>
      <c r="NSP11" s="3"/>
      <c r="NSQ11" s="3"/>
      <c r="NSR11" s="3"/>
      <c r="NSS11" s="3"/>
      <c r="NST11" s="3"/>
      <c r="NSU11" s="3"/>
      <c r="NSV11" s="3"/>
      <c r="NSW11" s="3"/>
      <c r="NSX11" s="3"/>
      <c r="NSY11" s="3"/>
      <c r="NSZ11" s="3"/>
      <c r="NTA11" s="3"/>
      <c r="NTB11" s="3"/>
      <c r="NTC11" s="3"/>
      <c r="NTD11" s="3"/>
      <c r="NTE11" s="3"/>
      <c r="NTF11" s="3"/>
      <c r="NTG11" s="3"/>
      <c r="NTH11" s="3"/>
      <c r="NTI11" s="3"/>
      <c r="NTJ11" s="3"/>
      <c r="NTK11" s="3"/>
      <c r="NTL11" s="3"/>
      <c r="NTM11" s="3"/>
      <c r="NTN11" s="3"/>
      <c r="NTO11" s="3"/>
      <c r="NTP11" s="3"/>
      <c r="NTQ11" s="3"/>
      <c r="NTR11" s="3"/>
      <c r="NTS11" s="3"/>
      <c r="NTT11" s="3"/>
      <c r="NTU11" s="3"/>
      <c r="NTV11" s="3"/>
      <c r="NTW11" s="3"/>
      <c r="NTX11" s="3"/>
      <c r="NTY11" s="3"/>
      <c r="NTZ11" s="3"/>
      <c r="NUA11" s="3"/>
      <c r="NUB11" s="3"/>
      <c r="NUC11" s="3"/>
      <c r="NUD11" s="3"/>
      <c r="NUE11" s="3"/>
      <c r="NUF11" s="3"/>
      <c r="NUG11" s="3"/>
      <c r="NUH11" s="3"/>
      <c r="NUI11" s="3"/>
      <c r="NUJ11" s="3"/>
      <c r="NUK11" s="3"/>
      <c r="NUL11" s="3"/>
      <c r="NUM11" s="3"/>
      <c r="NUN11" s="3"/>
      <c r="NUO11" s="3"/>
      <c r="NUP11" s="3"/>
      <c r="NUQ11" s="3"/>
      <c r="NUR11" s="3"/>
      <c r="NUS11" s="3"/>
      <c r="NUT11" s="3"/>
      <c r="NUU11" s="3"/>
      <c r="NUV11" s="3"/>
      <c r="NUW11" s="3"/>
      <c r="NUX11" s="3"/>
      <c r="NUY11" s="3"/>
      <c r="NUZ11" s="3"/>
      <c r="NVA11" s="3"/>
      <c r="NVB11" s="3"/>
      <c r="NVC11" s="3"/>
      <c r="NVD11" s="3"/>
      <c r="NVE11" s="3"/>
      <c r="NVF11" s="3"/>
      <c r="NVG11" s="3"/>
      <c r="NVH11" s="3"/>
      <c r="NVI11" s="3"/>
      <c r="NVJ11" s="3"/>
      <c r="NVK11" s="3"/>
      <c r="NVL11" s="3"/>
      <c r="NVM11" s="3"/>
      <c r="NVN11" s="3"/>
      <c r="NVO11" s="3"/>
      <c r="NVP11" s="3"/>
      <c r="NVQ11" s="3"/>
      <c r="NVR11" s="3"/>
      <c r="NVS11" s="3"/>
      <c r="NVT11" s="3"/>
      <c r="NVU11" s="3"/>
      <c r="NVV11" s="3"/>
      <c r="NVW11" s="3"/>
      <c r="NVX11" s="3"/>
      <c r="NVY11" s="3"/>
      <c r="NVZ11" s="3"/>
      <c r="NWA11" s="3"/>
      <c r="NWB11" s="3"/>
      <c r="NWC11" s="3"/>
      <c r="NWD11" s="3"/>
      <c r="NWE11" s="3"/>
      <c r="NWF11" s="3"/>
      <c r="NWG11" s="3"/>
      <c r="NWH11" s="3"/>
      <c r="NWI11" s="3"/>
      <c r="NWJ11" s="3"/>
      <c r="NWK11" s="3"/>
      <c r="NWL11" s="3"/>
      <c r="NWM11" s="3"/>
      <c r="NWN11" s="3"/>
      <c r="NWO11" s="3"/>
      <c r="NWP11" s="3"/>
      <c r="NWQ11" s="3"/>
      <c r="NWR11" s="3"/>
      <c r="NWS11" s="3"/>
      <c r="NWT11" s="3"/>
      <c r="NWU11" s="3"/>
      <c r="NWV11" s="3"/>
      <c r="NWW11" s="3"/>
      <c r="NWX11" s="3"/>
      <c r="NWY11" s="3"/>
      <c r="NWZ11" s="3"/>
      <c r="NXA11" s="3"/>
      <c r="NXB11" s="3"/>
      <c r="NXC11" s="3"/>
      <c r="NXD11" s="3"/>
      <c r="NXE11" s="3"/>
      <c r="NXF11" s="3"/>
      <c r="NXG11" s="3"/>
      <c r="NXH11" s="3"/>
      <c r="NXI11" s="3"/>
      <c r="NXJ11" s="3"/>
      <c r="NXK11" s="3"/>
      <c r="NXL11" s="3"/>
      <c r="NXM11" s="3"/>
      <c r="NXN11" s="3"/>
      <c r="NXO11" s="3"/>
      <c r="NXP11" s="3"/>
      <c r="NXQ11" s="3"/>
      <c r="NXR11" s="3"/>
      <c r="NXS11" s="3"/>
      <c r="NXT11" s="3"/>
      <c r="NXU11" s="3"/>
      <c r="NXV11" s="3"/>
      <c r="NXW11" s="3"/>
      <c r="NXX11" s="3"/>
      <c r="NXY11" s="3"/>
      <c r="NXZ11" s="3"/>
      <c r="NYA11" s="3"/>
      <c r="NYB11" s="3"/>
      <c r="NYC11" s="3"/>
      <c r="NYD11" s="3"/>
      <c r="NYE11" s="3"/>
      <c r="NYF11" s="3"/>
      <c r="NYG11" s="3"/>
      <c r="NYH11" s="3"/>
      <c r="NYI11" s="3"/>
      <c r="NYJ11" s="3"/>
      <c r="NYK11" s="3"/>
      <c r="NYL11" s="3"/>
      <c r="NYM11" s="3"/>
      <c r="NYN11" s="3"/>
      <c r="NYO11" s="3"/>
      <c r="NYP11" s="3"/>
      <c r="NYQ11" s="3"/>
      <c r="NYR11" s="3"/>
      <c r="NYS11" s="3"/>
      <c r="NYT11" s="3"/>
      <c r="NYU11" s="3"/>
      <c r="NYV11" s="3"/>
      <c r="NYW11" s="3"/>
      <c r="NYX11" s="3"/>
      <c r="NYY11" s="3"/>
      <c r="NYZ11" s="3"/>
      <c r="NZA11" s="3"/>
      <c r="NZB11" s="3"/>
      <c r="NZC11" s="3"/>
      <c r="NZD11" s="3"/>
      <c r="NZE11" s="3"/>
      <c r="NZF11" s="3"/>
      <c r="NZG11" s="3"/>
      <c r="NZH11" s="3"/>
      <c r="NZI11" s="3"/>
      <c r="NZJ11" s="3"/>
      <c r="NZK11" s="3"/>
      <c r="NZL11" s="3"/>
      <c r="NZM11" s="3"/>
      <c r="NZN11" s="3"/>
      <c r="NZO11" s="3"/>
      <c r="NZP11" s="3"/>
      <c r="NZQ11" s="3"/>
      <c r="NZR11" s="3"/>
      <c r="NZS11" s="3"/>
      <c r="NZT11" s="3"/>
      <c r="NZU11" s="3"/>
      <c r="NZV11" s="3"/>
      <c r="NZW11" s="3"/>
      <c r="NZX11" s="3"/>
      <c r="NZY11" s="3"/>
      <c r="NZZ11" s="3"/>
      <c r="OAA11" s="3"/>
      <c r="OAB11" s="3"/>
      <c r="OAC11" s="3"/>
      <c r="OAD11" s="3"/>
      <c r="OAE11" s="3"/>
      <c r="OAF11" s="3"/>
      <c r="OAG11" s="3"/>
      <c r="OAH11" s="3"/>
      <c r="OAI11" s="3"/>
      <c r="OAJ11" s="3"/>
      <c r="OAK11" s="3"/>
      <c r="OAL11" s="3"/>
      <c r="OAM11" s="3"/>
      <c r="OAN11" s="3"/>
      <c r="OAO11" s="3"/>
      <c r="OAP11" s="3"/>
      <c r="OAQ11" s="3"/>
      <c r="OAR11" s="3"/>
      <c r="OAS11" s="3"/>
      <c r="OAT11" s="3"/>
      <c r="OAU11" s="3"/>
      <c r="OAV11" s="3"/>
      <c r="OAW11" s="3"/>
      <c r="OAX11" s="3"/>
      <c r="OAY11" s="3"/>
      <c r="OAZ11" s="3"/>
      <c r="OBA11" s="3"/>
      <c r="OBB11" s="3"/>
      <c r="OBC11" s="3"/>
      <c r="OBD11" s="3"/>
      <c r="OBE11" s="3"/>
      <c r="OBF11" s="3"/>
      <c r="OBG11" s="3"/>
      <c r="OBH11" s="3"/>
      <c r="OBI11" s="3"/>
      <c r="OBJ11" s="3"/>
      <c r="OBK11" s="3"/>
      <c r="OBL11" s="3"/>
      <c r="OBM11" s="3"/>
      <c r="OBN11" s="3"/>
      <c r="OBO11" s="3"/>
      <c r="OBP11" s="3"/>
      <c r="OBQ11" s="3"/>
      <c r="OBR11" s="3"/>
      <c r="OBS11" s="3"/>
      <c r="OBT11" s="3"/>
      <c r="OBU11" s="3"/>
      <c r="OBV11" s="3"/>
      <c r="OBW11" s="3"/>
      <c r="OBX11" s="3"/>
      <c r="OBY11" s="3"/>
      <c r="OBZ11" s="3"/>
      <c r="OCA11" s="3"/>
      <c r="OCB11" s="3"/>
      <c r="OCC11" s="3"/>
      <c r="OCD11" s="3"/>
      <c r="OCE11" s="3"/>
      <c r="OCF11" s="3"/>
      <c r="OCG11" s="3"/>
      <c r="OCH11" s="3"/>
      <c r="OCI11" s="3"/>
      <c r="OCJ11" s="3"/>
      <c r="OCK11" s="3"/>
      <c r="OCL11" s="3"/>
      <c r="OCM11" s="3"/>
      <c r="OCN11" s="3"/>
      <c r="OCO11" s="3"/>
      <c r="OCP11" s="3"/>
      <c r="OCQ11" s="3"/>
      <c r="OCR11" s="3"/>
      <c r="OCS11" s="3"/>
      <c r="OCT11" s="3"/>
      <c r="OCU11" s="3"/>
      <c r="OCV11" s="3"/>
      <c r="OCW11" s="3"/>
      <c r="OCX11" s="3"/>
      <c r="OCY11" s="3"/>
      <c r="OCZ11" s="3"/>
      <c r="ODA11" s="3"/>
      <c r="ODB11" s="3"/>
      <c r="ODC11" s="3"/>
      <c r="ODD11" s="3"/>
      <c r="ODE11" s="3"/>
      <c r="ODF11" s="3"/>
      <c r="ODG11" s="3"/>
      <c r="ODH11" s="3"/>
      <c r="ODI11" s="3"/>
      <c r="ODJ11" s="3"/>
      <c r="ODK11" s="3"/>
      <c r="ODL11" s="3"/>
      <c r="ODM11" s="3"/>
      <c r="ODN11" s="3"/>
      <c r="ODO11" s="3"/>
      <c r="ODP11" s="3"/>
      <c r="ODQ11" s="3"/>
      <c r="ODR11" s="3"/>
      <c r="ODS11" s="3"/>
      <c r="ODT11" s="3"/>
      <c r="ODU11" s="3"/>
      <c r="ODV11" s="3"/>
      <c r="ODW11" s="3"/>
      <c r="ODX11" s="3"/>
      <c r="ODY11" s="3"/>
      <c r="ODZ11" s="3"/>
      <c r="OEA11" s="3"/>
      <c r="OEB11" s="3"/>
      <c r="OEC11" s="3"/>
      <c r="OED11" s="3"/>
      <c r="OEE11" s="3"/>
      <c r="OEF11" s="3"/>
      <c r="OEG11" s="3"/>
      <c r="OEH11" s="3"/>
      <c r="OEI11" s="3"/>
      <c r="OEJ11" s="3"/>
      <c r="OEK11" s="3"/>
      <c r="OEL11" s="3"/>
      <c r="OEM11" s="3"/>
      <c r="OEN11" s="3"/>
      <c r="OEO11" s="3"/>
      <c r="OEP11" s="3"/>
      <c r="OEQ11" s="3"/>
      <c r="OER11" s="3"/>
      <c r="OES11" s="3"/>
      <c r="OET11" s="3"/>
      <c r="OEU11" s="3"/>
      <c r="OEV11" s="3"/>
      <c r="OEW11" s="3"/>
      <c r="OEX11" s="3"/>
      <c r="OEY11" s="3"/>
      <c r="OEZ11" s="3"/>
      <c r="OFA11" s="3"/>
      <c r="OFB11" s="3"/>
      <c r="OFC11" s="3"/>
      <c r="OFD11" s="3"/>
      <c r="OFE11" s="3"/>
      <c r="OFF11" s="3"/>
      <c r="OFG11" s="3"/>
      <c r="OFH11" s="3"/>
      <c r="OFI11" s="3"/>
      <c r="OFJ11" s="3"/>
      <c r="OFK11" s="3"/>
      <c r="OFL11" s="3"/>
      <c r="OFM11" s="3"/>
      <c r="OFN11" s="3"/>
      <c r="OFO11" s="3"/>
      <c r="OFP11" s="3"/>
      <c r="OFQ11" s="3"/>
      <c r="OFR11" s="3"/>
      <c r="OFS11" s="3"/>
      <c r="OFT11" s="3"/>
      <c r="OFU11" s="3"/>
      <c r="OFV11" s="3"/>
      <c r="OFW11" s="3"/>
      <c r="OFX11" s="3"/>
      <c r="OFY11" s="3"/>
      <c r="OFZ11" s="3"/>
      <c r="OGA11" s="3"/>
      <c r="OGB11" s="3"/>
      <c r="OGC11" s="3"/>
      <c r="OGD11" s="3"/>
      <c r="OGE11" s="3"/>
      <c r="OGF11" s="3"/>
      <c r="OGG11" s="3"/>
      <c r="OGH11" s="3"/>
      <c r="OGI11" s="3"/>
      <c r="OGJ11" s="3"/>
      <c r="OGK11" s="3"/>
      <c r="OGL11" s="3"/>
      <c r="OGM11" s="3"/>
      <c r="OGN11" s="3"/>
      <c r="OGO11" s="3"/>
      <c r="OGP11" s="3"/>
      <c r="OGQ11" s="3"/>
      <c r="OGR11" s="3"/>
      <c r="OGS11" s="3"/>
      <c r="OGT11" s="3"/>
      <c r="OGU11" s="3"/>
      <c r="OGV11" s="3"/>
      <c r="OGW11" s="3"/>
      <c r="OGX11" s="3"/>
      <c r="OGY11" s="3"/>
      <c r="OGZ11" s="3"/>
      <c r="OHA11" s="3"/>
      <c r="OHB11" s="3"/>
      <c r="OHC11" s="3"/>
      <c r="OHD11" s="3"/>
      <c r="OHE11" s="3"/>
      <c r="OHF11" s="3"/>
      <c r="OHG11" s="3"/>
      <c r="OHH11" s="3"/>
      <c r="OHI11" s="3"/>
      <c r="OHJ11" s="3"/>
      <c r="OHK11" s="3"/>
      <c r="OHL11" s="3"/>
      <c r="OHM11" s="3"/>
      <c r="OHN11" s="3"/>
      <c r="OHO11" s="3"/>
      <c r="OHP11" s="3"/>
      <c r="OHQ11" s="3"/>
      <c r="OHR11" s="3"/>
      <c r="OHS11" s="3"/>
      <c r="OHT11" s="3"/>
      <c r="OHU11" s="3"/>
      <c r="OHV11" s="3"/>
      <c r="OHW11" s="3"/>
      <c r="OHX11" s="3"/>
      <c r="OHY11" s="3"/>
      <c r="OHZ11" s="3"/>
      <c r="OIA11" s="3"/>
      <c r="OIB11" s="3"/>
      <c r="OIC11" s="3"/>
      <c r="OID11" s="3"/>
      <c r="OIE11" s="3"/>
      <c r="OIF11" s="3"/>
      <c r="OIG11" s="3"/>
      <c r="OIH11" s="3"/>
      <c r="OII11" s="3"/>
      <c r="OIJ11" s="3"/>
      <c r="OIK11" s="3"/>
      <c r="OIL11" s="3"/>
      <c r="OIM11" s="3"/>
      <c r="OIN11" s="3"/>
      <c r="OIO11" s="3"/>
      <c r="OIP11" s="3"/>
      <c r="OIQ11" s="3"/>
      <c r="OIR11" s="3"/>
      <c r="OIS11" s="3"/>
      <c r="OIT11" s="3"/>
      <c r="OIU11" s="3"/>
      <c r="OIV11" s="3"/>
      <c r="OIW11" s="3"/>
      <c r="OIX11" s="3"/>
      <c r="OIY11" s="3"/>
      <c r="OIZ11" s="3"/>
      <c r="OJA11" s="3"/>
      <c r="OJB11" s="3"/>
      <c r="OJC11" s="3"/>
      <c r="OJD11" s="3"/>
      <c r="OJE11" s="3"/>
      <c r="OJF11" s="3"/>
      <c r="OJG11" s="3"/>
      <c r="OJH11" s="3"/>
      <c r="OJI11" s="3"/>
      <c r="OJJ11" s="3"/>
      <c r="OJK11" s="3"/>
      <c r="OJL11" s="3"/>
      <c r="OJM11" s="3"/>
      <c r="OJN11" s="3"/>
      <c r="OJO11" s="3"/>
      <c r="OJP11" s="3"/>
      <c r="OJQ11" s="3"/>
      <c r="OJR11" s="3"/>
      <c r="OJS11" s="3"/>
      <c r="OJT11" s="3"/>
      <c r="OJU11" s="3"/>
      <c r="OJV11" s="3"/>
      <c r="OJW11" s="3"/>
      <c r="OJX11" s="3"/>
      <c r="OJY11" s="3"/>
      <c r="OJZ11" s="3"/>
      <c r="OKA11" s="3"/>
      <c r="OKB11" s="3"/>
      <c r="OKC11" s="3"/>
      <c r="OKD11" s="3"/>
      <c r="OKE11" s="3"/>
      <c r="OKF11" s="3"/>
      <c r="OKG11" s="3"/>
      <c r="OKH11" s="3"/>
      <c r="OKI11" s="3"/>
      <c r="OKJ11" s="3"/>
      <c r="OKK11" s="3"/>
      <c r="OKL11" s="3"/>
      <c r="OKM11" s="3"/>
      <c r="OKN11" s="3"/>
      <c r="OKO11" s="3"/>
      <c r="OKP11" s="3"/>
      <c r="OKQ11" s="3"/>
      <c r="OKR11" s="3"/>
      <c r="OKS11" s="3"/>
      <c r="OKT11" s="3"/>
      <c r="OKU11" s="3"/>
      <c r="OKV11" s="3"/>
      <c r="OKW11" s="3"/>
      <c r="OKX11" s="3"/>
      <c r="OKY11" s="3"/>
      <c r="OKZ11" s="3"/>
      <c r="OLA11" s="3"/>
      <c r="OLB11" s="3"/>
      <c r="OLC11" s="3"/>
      <c r="OLD11" s="3"/>
      <c r="OLE11" s="3"/>
      <c r="OLF11" s="3"/>
      <c r="OLG11" s="3"/>
      <c r="OLH11" s="3"/>
      <c r="OLI11" s="3"/>
      <c r="OLJ11" s="3"/>
      <c r="OLK11" s="3"/>
      <c r="OLL11" s="3"/>
      <c r="OLM11" s="3"/>
      <c r="OLN11" s="3"/>
      <c r="OLO11" s="3"/>
      <c r="OLP11" s="3"/>
      <c r="OLQ11" s="3"/>
      <c r="OLR11" s="3"/>
      <c r="OLS11" s="3"/>
      <c r="OLT11" s="3"/>
      <c r="OLU11" s="3"/>
      <c r="OLV11" s="3"/>
      <c r="OLW11" s="3"/>
      <c r="OLX11" s="3"/>
      <c r="OLY11" s="3"/>
      <c r="OLZ11" s="3"/>
      <c r="OMA11" s="3"/>
      <c r="OMB11" s="3"/>
      <c r="OMC11" s="3"/>
      <c r="OMD11" s="3"/>
      <c r="OME11" s="3"/>
      <c r="OMF11" s="3"/>
      <c r="OMG11" s="3"/>
      <c r="OMH11" s="3"/>
      <c r="OMI11" s="3"/>
      <c r="OMJ11" s="3"/>
      <c r="OMK11" s="3"/>
      <c r="OML11" s="3"/>
      <c r="OMM11" s="3"/>
      <c r="OMN11" s="3"/>
      <c r="OMO11" s="3"/>
      <c r="OMP11" s="3"/>
      <c r="OMQ11" s="3"/>
      <c r="OMR11" s="3"/>
      <c r="OMS11" s="3"/>
      <c r="OMT11" s="3"/>
      <c r="OMU11" s="3"/>
      <c r="OMV11" s="3"/>
      <c r="OMW11" s="3"/>
      <c r="OMX11" s="3"/>
      <c r="OMY11" s="3"/>
      <c r="OMZ11" s="3"/>
      <c r="ONA11" s="3"/>
      <c r="ONB11" s="3"/>
      <c r="ONC11" s="3"/>
      <c r="OND11" s="3"/>
      <c r="ONE11" s="3"/>
      <c r="ONF11" s="3"/>
      <c r="ONG11" s="3"/>
      <c r="ONH11" s="3"/>
      <c r="ONI11" s="3"/>
      <c r="ONJ11" s="3"/>
      <c r="ONK11" s="3"/>
      <c r="ONL11" s="3"/>
      <c r="ONM11" s="3"/>
      <c r="ONN11" s="3"/>
      <c r="ONO11" s="3"/>
      <c r="ONP11" s="3"/>
      <c r="ONQ11" s="3"/>
      <c r="ONR11" s="3"/>
      <c r="ONS11" s="3"/>
      <c r="ONT11" s="3"/>
      <c r="ONU11" s="3"/>
      <c r="ONV11" s="3"/>
      <c r="ONW11" s="3"/>
      <c r="ONX11" s="3"/>
      <c r="ONY11" s="3"/>
      <c r="ONZ11" s="3"/>
      <c r="OOA11" s="3"/>
      <c r="OOB11" s="3"/>
      <c r="OOC11" s="3"/>
      <c r="OOD11" s="3"/>
      <c r="OOE11" s="3"/>
      <c r="OOF11" s="3"/>
      <c r="OOG11" s="3"/>
      <c r="OOH11" s="3"/>
      <c r="OOI11" s="3"/>
      <c r="OOJ11" s="3"/>
      <c r="OOK11" s="3"/>
      <c r="OOL11" s="3"/>
      <c r="OOM11" s="3"/>
      <c r="OON11" s="3"/>
      <c r="OOO11" s="3"/>
      <c r="OOP11" s="3"/>
      <c r="OOQ11" s="3"/>
      <c r="OOR11" s="3"/>
      <c r="OOS11" s="3"/>
      <c r="OOT11" s="3"/>
      <c r="OOU11" s="3"/>
      <c r="OOV11" s="3"/>
      <c r="OOW11" s="3"/>
      <c r="OOX11" s="3"/>
      <c r="OOY11" s="3"/>
      <c r="OOZ11" s="3"/>
      <c r="OPA11" s="3"/>
      <c r="OPB11" s="3"/>
      <c r="OPC11" s="3"/>
      <c r="OPD11" s="3"/>
      <c r="OPE11" s="3"/>
      <c r="OPF11" s="3"/>
      <c r="OPG11" s="3"/>
      <c r="OPH11" s="3"/>
      <c r="OPI11" s="3"/>
      <c r="OPJ11" s="3"/>
      <c r="OPK11" s="3"/>
      <c r="OPL11" s="3"/>
      <c r="OPM11" s="3"/>
      <c r="OPN11" s="3"/>
      <c r="OPO11" s="3"/>
      <c r="OPP11" s="3"/>
      <c r="OPQ11" s="3"/>
      <c r="OPR11" s="3"/>
      <c r="OPS11" s="3"/>
      <c r="OPT11" s="3"/>
      <c r="OPU11" s="3"/>
      <c r="OPV11" s="3"/>
      <c r="OPW11" s="3"/>
      <c r="OPX11" s="3"/>
      <c r="OPY11" s="3"/>
      <c r="OPZ11" s="3"/>
      <c r="OQA11" s="3"/>
      <c r="OQB11" s="3"/>
      <c r="OQC11" s="3"/>
      <c r="OQD11" s="3"/>
      <c r="OQE11" s="3"/>
      <c r="OQF11" s="3"/>
      <c r="OQG11" s="3"/>
      <c r="OQH11" s="3"/>
      <c r="OQI11" s="3"/>
      <c r="OQJ11" s="3"/>
      <c r="OQK11" s="3"/>
      <c r="OQL11" s="3"/>
      <c r="OQM11" s="3"/>
      <c r="OQN11" s="3"/>
      <c r="OQO11" s="3"/>
      <c r="OQP11" s="3"/>
      <c r="OQQ11" s="3"/>
      <c r="OQR11" s="3"/>
      <c r="OQS11" s="3"/>
      <c r="OQT11" s="3"/>
      <c r="OQU11" s="3"/>
      <c r="OQV11" s="3"/>
      <c r="OQW11" s="3"/>
      <c r="OQX11" s="3"/>
      <c r="OQY11" s="3"/>
      <c r="OQZ11" s="3"/>
      <c r="ORA11" s="3"/>
      <c r="ORB11" s="3"/>
      <c r="ORC11" s="3"/>
      <c r="ORD11" s="3"/>
      <c r="ORE11" s="3"/>
      <c r="ORF11" s="3"/>
      <c r="ORG11" s="3"/>
      <c r="ORH11" s="3"/>
      <c r="ORI11" s="3"/>
      <c r="ORJ11" s="3"/>
      <c r="ORK11" s="3"/>
      <c r="ORL11" s="3"/>
      <c r="ORM11" s="3"/>
      <c r="ORN11" s="3"/>
      <c r="ORO11" s="3"/>
      <c r="ORP11" s="3"/>
      <c r="ORQ11" s="3"/>
      <c r="ORR11" s="3"/>
      <c r="ORS11" s="3"/>
      <c r="ORT11" s="3"/>
      <c r="ORU11" s="3"/>
      <c r="ORV11" s="3"/>
      <c r="ORW11" s="3"/>
      <c r="ORX11" s="3"/>
      <c r="ORY11" s="3"/>
      <c r="ORZ11" s="3"/>
      <c r="OSA11" s="3"/>
      <c r="OSB11" s="3"/>
      <c r="OSC11" s="3"/>
      <c r="OSD11" s="3"/>
      <c r="OSE11" s="3"/>
      <c r="OSF11" s="3"/>
      <c r="OSG11" s="3"/>
      <c r="OSH11" s="3"/>
      <c r="OSI11" s="3"/>
      <c r="OSJ11" s="3"/>
      <c r="OSK11" s="3"/>
      <c r="OSL11" s="3"/>
      <c r="OSM11" s="3"/>
      <c r="OSN11" s="3"/>
      <c r="OSO11" s="3"/>
      <c r="OSP11" s="3"/>
      <c r="OSQ11" s="3"/>
      <c r="OSR11" s="3"/>
      <c r="OSS11" s="3"/>
      <c r="OST11" s="3"/>
      <c r="OSU11" s="3"/>
      <c r="OSV11" s="3"/>
      <c r="OSW11" s="3"/>
      <c r="OSX11" s="3"/>
      <c r="OSY11" s="3"/>
      <c r="OSZ11" s="3"/>
      <c r="OTA11" s="3"/>
      <c r="OTB11" s="3"/>
      <c r="OTC11" s="3"/>
      <c r="OTD11" s="3"/>
      <c r="OTE11" s="3"/>
      <c r="OTF11" s="3"/>
      <c r="OTG11" s="3"/>
      <c r="OTH11" s="3"/>
      <c r="OTI11" s="3"/>
      <c r="OTJ11" s="3"/>
      <c r="OTK11" s="3"/>
      <c r="OTL11" s="3"/>
      <c r="OTM11" s="3"/>
      <c r="OTN11" s="3"/>
      <c r="OTO11" s="3"/>
      <c r="OTP11" s="3"/>
      <c r="OTQ11" s="3"/>
      <c r="OTR11" s="3"/>
      <c r="OTS11" s="3"/>
      <c r="OTT11" s="3"/>
      <c r="OTU11" s="3"/>
      <c r="OTV11" s="3"/>
      <c r="OTW11" s="3"/>
      <c r="OTX11" s="3"/>
      <c r="OTY11" s="3"/>
      <c r="OTZ11" s="3"/>
      <c r="OUA11" s="3"/>
      <c r="OUB11" s="3"/>
      <c r="OUC11" s="3"/>
      <c r="OUD11" s="3"/>
      <c r="OUE11" s="3"/>
      <c r="OUF11" s="3"/>
      <c r="OUG11" s="3"/>
      <c r="OUH11" s="3"/>
      <c r="OUI11" s="3"/>
      <c r="OUJ11" s="3"/>
      <c r="OUK11" s="3"/>
      <c r="OUL11" s="3"/>
      <c r="OUM11" s="3"/>
      <c r="OUN11" s="3"/>
      <c r="OUO11" s="3"/>
      <c r="OUP11" s="3"/>
      <c r="OUQ11" s="3"/>
      <c r="OUR11" s="3"/>
      <c r="OUS11" s="3"/>
      <c r="OUT11" s="3"/>
      <c r="OUU11" s="3"/>
      <c r="OUV11" s="3"/>
      <c r="OUW11" s="3"/>
      <c r="OUX11" s="3"/>
      <c r="OUY11" s="3"/>
      <c r="OUZ11" s="3"/>
      <c r="OVA11" s="3"/>
      <c r="OVB11" s="3"/>
      <c r="OVC11" s="3"/>
      <c r="OVD11" s="3"/>
      <c r="OVE11" s="3"/>
      <c r="OVF11" s="3"/>
      <c r="OVG11" s="3"/>
      <c r="OVH11" s="3"/>
      <c r="OVI11" s="3"/>
      <c r="OVJ11" s="3"/>
      <c r="OVK11" s="3"/>
      <c r="OVL11" s="3"/>
      <c r="OVM11" s="3"/>
      <c r="OVN11" s="3"/>
      <c r="OVO11" s="3"/>
      <c r="OVP11" s="3"/>
      <c r="OVQ11" s="3"/>
      <c r="OVR11" s="3"/>
      <c r="OVS11" s="3"/>
      <c r="OVT11" s="3"/>
      <c r="OVU11" s="3"/>
      <c r="OVV11" s="3"/>
      <c r="OVW11" s="3"/>
      <c r="OVX11" s="3"/>
      <c r="OVY11" s="3"/>
      <c r="OVZ11" s="3"/>
      <c r="OWA11" s="3"/>
      <c r="OWB11" s="3"/>
      <c r="OWC11" s="3"/>
      <c r="OWD11" s="3"/>
      <c r="OWE11" s="3"/>
      <c r="OWF11" s="3"/>
      <c r="OWG11" s="3"/>
      <c r="OWH11" s="3"/>
      <c r="OWI11" s="3"/>
      <c r="OWJ11" s="3"/>
      <c r="OWK11" s="3"/>
      <c r="OWL11" s="3"/>
      <c r="OWM11" s="3"/>
      <c r="OWN11" s="3"/>
      <c r="OWO11" s="3"/>
      <c r="OWP11" s="3"/>
      <c r="OWQ11" s="3"/>
      <c r="OWR11" s="3"/>
      <c r="OWS11" s="3"/>
      <c r="OWT11" s="3"/>
      <c r="OWU11" s="3"/>
      <c r="OWV11" s="3"/>
      <c r="OWW11" s="3"/>
      <c r="OWX11" s="3"/>
      <c r="OWY11" s="3"/>
      <c r="OWZ11" s="3"/>
      <c r="OXA11" s="3"/>
      <c r="OXB11" s="3"/>
      <c r="OXC11" s="3"/>
      <c r="OXD11" s="3"/>
      <c r="OXE11" s="3"/>
      <c r="OXF11" s="3"/>
      <c r="OXG11" s="3"/>
      <c r="OXH11" s="3"/>
      <c r="OXI11" s="3"/>
      <c r="OXJ11" s="3"/>
      <c r="OXK11" s="3"/>
      <c r="OXL11" s="3"/>
      <c r="OXM11" s="3"/>
      <c r="OXN11" s="3"/>
      <c r="OXO11" s="3"/>
      <c r="OXP11" s="3"/>
      <c r="OXQ11" s="3"/>
      <c r="OXR11" s="3"/>
      <c r="OXS11" s="3"/>
      <c r="OXT11" s="3"/>
      <c r="OXU11" s="3"/>
      <c r="OXV11" s="3"/>
      <c r="OXW11" s="3"/>
      <c r="OXX11" s="3"/>
      <c r="OXY11" s="3"/>
      <c r="OXZ11" s="3"/>
      <c r="OYA11" s="3"/>
      <c r="OYB11" s="3"/>
      <c r="OYC11" s="3"/>
      <c r="OYD11" s="3"/>
      <c r="OYE11" s="3"/>
      <c r="OYF11" s="3"/>
      <c r="OYG11" s="3"/>
      <c r="OYH11" s="3"/>
      <c r="OYI11" s="3"/>
      <c r="OYJ11" s="3"/>
      <c r="OYK11" s="3"/>
      <c r="OYL11" s="3"/>
      <c r="OYM11" s="3"/>
      <c r="OYN11" s="3"/>
      <c r="OYO11" s="3"/>
      <c r="OYP11" s="3"/>
      <c r="OYQ11" s="3"/>
      <c r="OYR11" s="3"/>
      <c r="OYS11" s="3"/>
      <c r="OYT11" s="3"/>
      <c r="OYU11" s="3"/>
      <c r="OYV11" s="3"/>
      <c r="OYW11" s="3"/>
      <c r="OYX11" s="3"/>
      <c r="OYY11" s="3"/>
      <c r="OYZ11" s="3"/>
      <c r="OZA11" s="3"/>
      <c r="OZB11" s="3"/>
      <c r="OZC11" s="3"/>
      <c r="OZD11" s="3"/>
      <c r="OZE11" s="3"/>
      <c r="OZF11" s="3"/>
      <c r="OZG11" s="3"/>
      <c r="OZH11" s="3"/>
      <c r="OZI11" s="3"/>
      <c r="OZJ11" s="3"/>
      <c r="OZK11" s="3"/>
      <c r="OZL11" s="3"/>
      <c r="OZM11" s="3"/>
      <c r="OZN11" s="3"/>
      <c r="OZO11" s="3"/>
      <c r="OZP11" s="3"/>
      <c r="OZQ11" s="3"/>
      <c r="OZR11" s="3"/>
      <c r="OZS11" s="3"/>
      <c r="OZT11" s="3"/>
      <c r="OZU11" s="3"/>
      <c r="OZV11" s="3"/>
      <c r="OZW11" s="3"/>
      <c r="OZX11" s="3"/>
      <c r="OZY11" s="3"/>
      <c r="OZZ11" s="3"/>
      <c r="PAA11" s="3"/>
      <c r="PAB11" s="3"/>
      <c r="PAC11" s="3"/>
      <c r="PAD11" s="3"/>
      <c r="PAE11" s="3"/>
      <c r="PAF11" s="3"/>
      <c r="PAG11" s="3"/>
      <c r="PAH11" s="3"/>
      <c r="PAI11" s="3"/>
      <c r="PAJ11" s="3"/>
      <c r="PAK11" s="3"/>
      <c r="PAL11" s="3"/>
      <c r="PAM11" s="3"/>
      <c r="PAN11" s="3"/>
      <c r="PAO11" s="3"/>
      <c r="PAP11" s="3"/>
      <c r="PAQ11" s="3"/>
      <c r="PAR11" s="3"/>
      <c r="PAS11" s="3"/>
      <c r="PAT11" s="3"/>
      <c r="PAU11" s="3"/>
      <c r="PAV11" s="3"/>
      <c r="PAW11" s="3"/>
      <c r="PAX11" s="3"/>
      <c r="PAY11" s="3"/>
      <c r="PAZ11" s="3"/>
      <c r="PBA11" s="3"/>
      <c r="PBB11" s="3"/>
      <c r="PBC11" s="3"/>
      <c r="PBD11" s="3"/>
      <c r="PBE11" s="3"/>
      <c r="PBF11" s="3"/>
      <c r="PBG11" s="3"/>
      <c r="PBH11" s="3"/>
      <c r="PBI11" s="3"/>
      <c r="PBJ11" s="3"/>
      <c r="PBK11" s="3"/>
      <c r="PBL11" s="3"/>
      <c r="PBM11" s="3"/>
      <c r="PBN11" s="3"/>
      <c r="PBO11" s="3"/>
      <c r="PBP11" s="3"/>
      <c r="PBQ11" s="3"/>
      <c r="PBR11" s="3"/>
      <c r="PBS11" s="3"/>
      <c r="PBT11" s="3"/>
      <c r="PBU11" s="3"/>
      <c r="PBV11" s="3"/>
      <c r="PBW11" s="3"/>
      <c r="PBX11" s="3"/>
      <c r="PBY11" s="3"/>
      <c r="PBZ11" s="3"/>
      <c r="PCA11" s="3"/>
      <c r="PCB11" s="3"/>
      <c r="PCC11" s="3"/>
      <c r="PCD11" s="3"/>
      <c r="PCE11" s="3"/>
      <c r="PCF11" s="3"/>
      <c r="PCG11" s="3"/>
      <c r="PCH11" s="3"/>
      <c r="PCI11" s="3"/>
      <c r="PCJ11" s="3"/>
      <c r="PCK11" s="3"/>
      <c r="PCL11" s="3"/>
      <c r="PCM11" s="3"/>
      <c r="PCN11" s="3"/>
      <c r="PCO11" s="3"/>
      <c r="PCP11" s="3"/>
      <c r="PCQ11" s="3"/>
      <c r="PCR11" s="3"/>
      <c r="PCS11" s="3"/>
      <c r="PCT11" s="3"/>
      <c r="PCU11" s="3"/>
      <c r="PCV11" s="3"/>
      <c r="PCW11" s="3"/>
      <c r="PCX11" s="3"/>
      <c r="PCY11" s="3"/>
      <c r="PCZ11" s="3"/>
      <c r="PDA11" s="3"/>
      <c r="PDB11" s="3"/>
      <c r="PDC11" s="3"/>
      <c r="PDD11" s="3"/>
      <c r="PDE11" s="3"/>
      <c r="PDF11" s="3"/>
      <c r="PDG11" s="3"/>
      <c r="PDH11" s="3"/>
      <c r="PDI11" s="3"/>
      <c r="PDJ11" s="3"/>
      <c r="PDK11" s="3"/>
      <c r="PDL11" s="3"/>
      <c r="PDM11" s="3"/>
      <c r="PDN11" s="3"/>
      <c r="PDO11" s="3"/>
      <c r="PDP11" s="3"/>
      <c r="PDQ11" s="3"/>
      <c r="PDR11" s="3"/>
      <c r="PDS11" s="3"/>
      <c r="PDT11" s="3"/>
      <c r="PDU11" s="3"/>
      <c r="PDV11" s="3"/>
      <c r="PDW11" s="3"/>
      <c r="PDX11" s="3"/>
      <c r="PDY11" s="3"/>
      <c r="PDZ11" s="3"/>
      <c r="PEA11" s="3"/>
      <c r="PEB11" s="3"/>
      <c r="PEC11" s="3"/>
      <c r="PED11" s="3"/>
      <c r="PEE11" s="3"/>
      <c r="PEF11" s="3"/>
      <c r="PEG11" s="3"/>
      <c r="PEH11" s="3"/>
      <c r="PEI11" s="3"/>
      <c r="PEJ11" s="3"/>
      <c r="PEK11" s="3"/>
      <c r="PEL11" s="3"/>
      <c r="PEM11" s="3"/>
      <c r="PEN11" s="3"/>
      <c r="PEO11" s="3"/>
      <c r="PEP11" s="3"/>
      <c r="PEQ11" s="3"/>
      <c r="PER11" s="3"/>
      <c r="PES11" s="3"/>
      <c r="PET11" s="3"/>
      <c r="PEU11" s="3"/>
      <c r="PEV11" s="3"/>
      <c r="PEW11" s="3"/>
      <c r="PEX11" s="3"/>
      <c r="PEY11" s="3"/>
      <c r="PEZ11" s="3"/>
      <c r="PFA11" s="3"/>
      <c r="PFB11" s="3"/>
      <c r="PFC11" s="3"/>
      <c r="PFD11" s="3"/>
      <c r="PFE11" s="3"/>
      <c r="PFF11" s="3"/>
      <c r="PFG11" s="3"/>
      <c r="PFH11" s="3"/>
      <c r="PFI11" s="3"/>
      <c r="PFJ11" s="3"/>
      <c r="PFK11" s="3"/>
      <c r="PFL11" s="3"/>
      <c r="PFM11" s="3"/>
      <c r="PFN11" s="3"/>
      <c r="PFO11" s="3"/>
      <c r="PFP11" s="3"/>
      <c r="PFQ11" s="3"/>
      <c r="PFR11" s="3"/>
      <c r="PFS11" s="3"/>
      <c r="PFT11" s="3"/>
      <c r="PFU11" s="3"/>
      <c r="PFV11" s="3"/>
      <c r="PFW11" s="3"/>
      <c r="PFX11" s="3"/>
      <c r="PFY11" s="3"/>
      <c r="PFZ11" s="3"/>
      <c r="PGA11" s="3"/>
      <c r="PGB11" s="3"/>
      <c r="PGC11" s="3"/>
      <c r="PGD11" s="3"/>
      <c r="PGE11" s="3"/>
      <c r="PGF11" s="3"/>
      <c r="PGG11" s="3"/>
      <c r="PGH11" s="3"/>
      <c r="PGI11" s="3"/>
      <c r="PGJ11" s="3"/>
      <c r="PGK11" s="3"/>
      <c r="PGL11" s="3"/>
      <c r="PGM11" s="3"/>
      <c r="PGN11" s="3"/>
      <c r="PGO11" s="3"/>
      <c r="PGP11" s="3"/>
      <c r="PGQ11" s="3"/>
      <c r="PGR11" s="3"/>
      <c r="PGS11" s="3"/>
      <c r="PGT11" s="3"/>
      <c r="PGU11" s="3"/>
      <c r="PGV11" s="3"/>
      <c r="PGW11" s="3"/>
      <c r="PGX11" s="3"/>
      <c r="PGY11" s="3"/>
      <c r="PGZ11" s="3"/>
      <c r="PHA11" s="3"/>
      <c r="PHB11" s="3"/>
      <c r="PHC11" s="3"/>
      <c r="PHD11" s="3"/>
      <c r="PHE11" s="3"/>
      <c r="PHF11" s="3"/>
      <c r="PHG11" s="3"/>
      <c r="PHH11" s="3"/>
      <c r="PHI11" s="3"/>
      <c r="PHJ11" s="3"/>
      <c r="PHK11" s="3"/>
      <c r="PHL11" s="3"/>
      <c r="PHM11" s="3"/>
      <c r="PHN11" s="3"/>
      <c r="PHO11" s="3"/>
      <c r="PHP11" s="3"/>
      <c r="PHQ11" s="3"/>
      <c r="PHR11" s="3"/>
      <c r="PHS11" s="3"/>
      <c r="PHT11" s="3"/>
      <c r="PHU11" s="3"/>
      <c r="PHV11" s="3"/>
      <c r="PHW11" s="3"/>
      <c r="PHX11" s="3"/>
      <c r="PHY11" s="3"/>
      <c r="PHZ11" s="3"/>
      <c r="PIA11" s="3"/>
      <c r="PIB11" s="3"/>
      <c r="PIC11" s="3"/>
      <c r="PID11" s="3"/>
      <c r="PIE11" s="3"/>
      <c r="PIF11" s="3"/>
      <c r="PIG11" s="3"/>
      <c r="PIH11" s="3"/>
      <c r="PII11" s="3"/>
      <c r="PIJ11" s="3"/>
      <c r="PIK11" s="3"/>
      <c r="PIL11" s="3"/>
      <c r="PIM11" s="3"/>
      <c r="PIN11" s="3"/>
      <c r="PIO11" s="3"/>
      <c r="PIP11" s="3"/>
      <c r="PIQ11" s="3"/>
      <c r="PIR11" s="3"/>
      <c r="PIS11" s="3"/>
      <c r="PIT11" s="3"/>
      <c r="PIU11" s="3"/>
      <c r="PIV11" s="3"/>
      <c r="PIW11" s="3"/>
      <c r="PIX11" s="3"/>
      <c r="PIY11" s="3"/>
      <c r="PIZ11" s="3"/>
      <c r="PJA11" s="3"/>
      <c r="PJB11" s="3"/>
      <c r="PJC11" s="3"/>
      <c r="PJD11" s="3"/>
      <c r="PJE11" s="3"/>
      <c r="PJF11" s="3"/>
      <c r="PJG11" s="3"/>
      <c r="PJH11" s="3"/>
      <c r="PJI11" s="3"/>
      <c r="PJJ11" s="3"/>
      <c r="PJK11" s="3"/>
      <c r="PJL11" s="3"/>
      <c r="PJM11" s="3"/>
      <c r="PJN11" s="3"/>
      <c r="PJO11" s="3"/>
      <c r="PJP11" s="3"/>
      <c r="PJQ11" s="3"/>
      <c r="PJR11" s="3"/>
      <c r="PJS11" s="3"/>
      <c r="PJT11" s="3"/>
      <c r="PJU11" s="3"/>
      <c r="PJV11" s="3"/>
      <c r="PJW11" s="3"/>
      <c r="PJX11" s="3"/>
      <c r="PJY11" s="3"/>
      <c r="PJZ11" s="3"/>
      <c r="PKA11" s="3"/>
      <c r="PKB11" s="3"/>
      <c r="PKC11" s="3"/>
      <c r="PKD11" s="3"/>
      <c r="PKE11" s="3"/>
      <c r="PKF11" s="3"/>
      <c r="PKG11" s="3"/>
      <c r="PKH11" s="3"/>
      <c r="PKI11" s="3"/>
      <c r="PKJ11" s="3"/>
      <c r="PKK11" s="3"/>
      <c r="PKL11" s="3"/>
      <c r="PKM11" s="3"/>
      <c r="PKN11" s="3"/>
      <c r="PKO11" s="3"/>
      <c r="PKP11" s="3"/>
      <c r="PKQ11" s="3"/>
      <c r="PKR11" s="3"/>
      <c r="PKS11" s="3"/>
      <c r="PKT11" s="3"/>
      <c r="PKU11" s="3"/>
      <c r="PKV11" s="3"/>
      <c r="PKW11" s="3"/>
      <c r="PKX11" s="3"/>
      <c r="PKY11" s="3"/>
      <c r="PKZ11" s="3"/>
      <c r="PLA11" s="3"/>
      <c r="PLB11" s="3"/>
      <c r="PLC11" s="3"/>
      <c r="PLD11" s="3"/>
      <c r="PLE11" s="3"/>
      <c r="PLF11" s="3"/>
      <c r="PLG11" s="3"/>
      <c r="PLH11" s="3"/>
      <c r="PLI11" s="3"/>
      <c r="PLJ11" s="3"/>
      <c r="PLK11" s="3"/>
      <c r="PLL11" s="3"/>
      <c r="PLM11" s="3"/>
      <c r="PLN11" s="3"/>
      <c r="PLO11" s="3"/>
      <c r="PLP11" s="3"/>
      <c r="PLQ11" s="3"/>
      <c r="PLR11" s="3"/>
      <c r="PLS11" s="3"/>
      <c r="PLT11" s="3"/>
      <c r="PLU11" s="3"/>
      <c r="PLV11" s="3"/>
      <c r="PLW11" s="3"/>
      <c r="PLX11" s="3"/>
      <c r="PLY11" s="3"/>
      <c r="PLZ11" s="3"/>
      <c r="PMA11" s="3"/>
      <c r="PMB11" s="3"/>
      <c r="PMC11" s="3"/>
      <c r="PMD11" s="3"/>
      <c r="PME11" s="3"/>
      <c r="PMF11" s="3"/>
      <c r="PMG11" s="3"/>
      <c r="PMH11" s="3"/>
      <c r="PMI11" s="3"/>
      <c r="PMJ11" s="3"/>
      <c r="PMK11" s="3"/>
      <c r="PML11" s="3"/>
      <c r="PMM11" s="3"/>
      <c r="PMN11" s="3"/>
      <c r="PMO11" s="3"/>
      <c r="PMP11" s="3"/>
      <c r="PMQ11" s="3"/>
      <c r="PMR11" s="3"/>
      <c r="PMS11" s="3"/>
      <c r="PMT11" s="3"/>
      <c r="PMU11" s="3"/>
      <c r="PMV11" s="3"/>
      <c r="PMW11" s="3"/>
      <c r="PMX11" s="3"/>
      <c r="PMY11" s="3"/>
      <c r="PMZ11" s="3"/>
      <c r="PNA11" s="3"/>
      <c r="PNB11" s="3"/>
      <c r="PNC11" s="3"/>
      <c r="PND11" s="3"/>
      <c r="PNE11" s="3"/>
      <c r="PNF11" s="3"/>
      <c r="PNG11" s="3"/>
      <c r="PNH11" s="3"/>
      <c r="PNI11" s="3"/>
      <c r="PNJ11" s="3"/>
      <c r="PNK11" s="3"/>
      <c r="PNL11" s="3"/>
      <c r="PNM11" s="3"/>
      <c r="PNN11" s="3"/>
      <c r="PNO11" s="3"/>
      <c r="PNP11" s="3"/>
      <c r="PNQ11" s="3"/>
      <c r="PNR11" s="3"/>
      <c r="PNS11" s="3"/>
      <c r="PNT11" s="3"/>
      <c r="PNU11" s="3"/>
      <c r="PNV11" s="3"/>
      <c r="PNW11" s="3"/>
      <c r="PNX11" s="3"/>
      <c r="PNY11" s="3"/>
      <c r="PNZ11" s="3"/>
      <c r="POA11" s="3"/>
      <c r="POB11" s="3"/>
      <c r="POC11" s="3"/>
      <c r="POD11" s="3"/>
      <c r="POE11" s="3"/>
      <c r="POF11" s="3"/>
      <c r="POG11" s="3"/>
      <c r="POH11" s="3"/>
      <c r="POI11" s="3"/>
      <c r="POJ11" s="3"/>
      <c r="POK11" s="3"/>
      <c r="POL11" s="3"/>
      <c r="POM11" s="3"/>
      <c r="PON11" s="3"/>
      <c r="POO11" s="3"/>
      <c r="POP11" s="3"/>
      <c r="POQ11" s="3"/>
      <c r="POR11" s="3"/>
      <c r="POS11" s="3"/>
      <c r="POT11" s="3"/>
      <c r="POU11" s="3"/>
      <c r="POV11" s="3"/>
      <c r="POW11" s="3"/>
      <c r="POX11" s="3"/>
      <c r="POY11" s="3"/>
      <c r="POZ11" s="3"/>
      <c r="PPA11" s="3"/>
      <c r="PPB11" s="3"/>
      <c r="PPC11" s="3"/>
      <c r="PPD11" s="3"/>
      <c r="PPE11" s="3"/>
      <c r="PPF11" s="3"/>
      <c r="PPG11" s="3"/>
      <c r="PPH11" s="3"/>
      <c r="PPI11" s="3"/>
      <c r="PPJ11" s="3"/>
      <c r="PPK11" s="3"/>
      <c r="PPL11" s="3"/>
      <c r="PPM11" s="3"/>
      <c r="PPN11" s="3"/>
      <c r="PPO11" s="3"/>
      <c r="PPP11" s="3"/>
      <c r="PPQ11" s="3"/>
      <c r="PPR11" s="3"/>
      <c r="PPS11" s="3"/>
      <c r="PPT11" s="3"/>
      <c r="PPU11" s="3"/>
      <c r="PPV11" s="3"/>
      <c r="PPW11" s="3"/>
      <c r="PPX11" s="3"/>
      <c r="PPY11" s="3"/>
      <c r="PPZ11" s="3"/>
      <c r="PQA11" s="3"/>
      <c r="PQB11" s="3"/>
      <c r="PQC11" s="3"/>
      <c r="PQD11" s="3"/>
      <c r="PQE11" s="3"/>
      <c r="PQF11" s="3"/>
      <c r="PQG11" s="3"/>
      <c r="PQH11" s="3"/>
      <c r="PQI11" s="3"/>
      <c r="PQJ11" s="3"/>
      <c r="PQK11" s="3"/>
      <c r="PQL11" s="3"/>
      <c r="PQM11" s="3"/>
      <c r="PQN11" s="3"/>
      <c r="PQO11" s="3"/>
      <c r="PQP11" s="3"/>
      <c r="PQQ11" s="3"/>
      <c r="PQR11" s="3"/>
      <c r="PQS11" s="3"/>
      <c r="PQT11" s="3"/>
      <c r="PQU11" s="3"/>
      <c r="PQV11" s="3"/>
      <c r="PQW11" s="3"/>
      <c r="PQX11" s="3"/>
      <c r="PQY11" s="3"/>
      <c r="PQZ11" s="3"/>
      <c r="PRA11" s="3"/>
      <c r="PRB11" s="3"/>
      <c r="PRC11" s="3"/>
      <c r="PRD11" s="3"/>
      <c r="PRE11" s="3"/>
      <c r="PRF11" s="3"/>
      <c r="PRG11" s="3"/>
      <c r="PRH11" s="3"/>
      <c r="PRI11" s="3"/>
      <c r="PRJ11" s="3"/>
      <c r="PRK11" s="3"/>
      <c r="PRL11" s="3"/>
      <c r="PRM11" s="3"/>
      <c r="PRN11" s="3"/>
      <c r="PRO11" s="3"/>
      <c r="PRP11" s="3"/>
      <c r="PRQ11" s="3"/>
      <c r="PRR11" s="3"/>
      <c r="PRS11" s="3"/>
      <c r="PRT11" s="3"/>
      <c r="PRU11" s="3"/>
      <c r="PRV11" s="3"/>
      <c r="PRW11" s="3"/>
      <c r="PRX11" s="3"/>
      <c r="PRY11" s="3"/>
      <c r="PRZ11" s="3"/>
      <c r="PSA11" s="3"/>
      <c r="PSB11" s="3"/>
      <c r="PSC11" s="3"/>
      <c r="PSD11" s="3"/>
      <c r="PSE11" s="3"/>
      <c r="PSF11" s="3"/>
      <c r="PSG11" s="3"/>
      <c r="PSH11" s="3"/>
      <c r="PSI11" s="3"/>
      <c r="PSJ11" s="3"/>
      <c r="PSK11" s="3"/>
      <c r="PSL11" s="3"/>
      <c r="PSM11" s="3"/>
      <c r="PSN11" s="3"/>
      <c r="PSO11" s="3"/>
      <c r="PSP11" s="3"/>
      <c r="PSQ11" s="3"/>
      <c r="PSR11" s="3"/>
      <c r="PSS11" s="3"/>
      <c r="PST11" s="3"/>
      <c r="PSU11" s="3"/>
      <c r="PSV11" s="3"/>
      <c r="PSW11" s="3"/>
      <c r="PSX11" s="3"/>
      <c r="PSY11" s="3"/>
      <c r="PSZ11" s="3"/>
      <c r="PTA11" s="3"/>
      <c r="PTB11" s="3"/>
      <c r="PTC11" s="3"/>
      <c r="PTD11" s="3"/>
      <c r="PTE11" s="3"/>
      <c r="PTF11" s="3"/>
      <c r="PTG11" s="3"/>
      <c r="PTH11" s="3"/>
      <c r="PTI11" s="3"/>
      <c r="PTJ11" s="3"/>
      <c r="PTK11" s="3"/>
      <c r="PTL11" s="3"/>
      <c r="PTM11" s="3"/>
      <c r="PTN11" s="3"/>
      <c r="PTO11" s="3"/>
      <c r="PTP11" s="3"/>
      <c r="PTQ11" s="3"/>
      <c r="PTR11" s="3"/>
      <c r="PTS11" s="3"/>
      <c r="PTT11" s="3"/>
      <c r="PTU11" s="3"/>
      <c r="PTV11" s="3"/>
      <c r="PTW11" s="3"/>
      <c r="PTX11" s="3"/>
      <c r="PTY11" s="3"/>
      <c r="PTZ11" s="3"/>
      <c r="PUA11" s="3"/>
      <c r="PUB11" s="3"/>
      <c r="PUC11" s="3"/>
      <c r="PUD11" s="3"/>
      <c r="PUE11" s="3"/>
      <c r="PUF11" s="3"/>
      <c r="PUG11" s="3"/>
      <c r="PUH11" s="3"/>
      <c r="PUI11" s="3"/>
      <c r="PUJ11" s="3"/>
      <c r="PUK11" s="3"/>
      <c r="PUL11" s="3"/>
      <c r="PUM11" s="3"/>
      <c r="PUN11" s="3"/>
      <c r="PUO11" s="3"/>
      <c r="PUP11" s="3"/>
      <c r="PUQ11" s="3"/>
      <c r="PUR11" s="3"/>
      <c r="PUS11" s="3"/>
      <c r="PUT11" s="3"/>
      <c r="PUU11" s="3"/>
      <c r="PUV11" s="3"/>
      <c r="PUW11" s="3"/>
      <c r="PUX11" s="3"/>
      <c r="PUY11" s="3"/>
      <c r="PUZ11" s="3"/>
      <c r="PVA11" s="3"/>
      <c r="PVB11" s="3"/>
      <c r="PVC11" s="3"/>
      <c r="PVD11" s="3"/>
      <c r="PVE11" s="3"/>
      <c r="PVF11" s="3"/>
      <c r="PVG11" s="3"/>
      <c r="PVH11" s="3"/>
      <c r="PVI11" s="3"/>
      <c r="PVJ11" s="3"/>
      <c r="PVK11" s="3"/>
      <c r="PVL11" s="3"/>
      <c r="PVM11" s="3"/>
      <c r="PVN11" s="3"/>
      <c r="PVO11" s="3"/>
      <c r="PVP11" s="3"/>
      <c r="PVQ11" s="3"/>
      <c r="PVR11" s="3"/>
      <c r="PVS11" s="3"/>
      <c r="PVT11" s="3"/>
      <c r="PVU11" s="3"/>
      <c r="PVV11" s="3"/>
      <c r="PVW11" s="3"/>
      <c r="PVX11" s="3"/>
      <c r="PVY11" s="3"/>
      <c r="PVZ11" s="3"/>
      <c r="PWA11" s="3"/>
      <c r="PWB11" s="3"/>
      <c r="PWC11" s="3"/>
      <c r="PWD11" s="3"/>
      <c r="PWE11" s="3"/>
      <c r="PWF11" s="3"/>
      <c r="PWG11" s="3"/>
      <c r="PWH11" s="3"/>
      <c r="PWI11" s="3"/>
      <c r="PWJ11" s="3"/>
      <c r="PWK11" s="3"/>
      <c r="PWL11" s="3"/>
      <c r="PWM11" s="3"/>
      <c r="PWN11" s="3"/>
      <c r="PWO11" s="3"/>
      <c r="PWP11" s="3"/>
      <c r="PWQ11" s="3"/>
      <c r="PWR11" s="3"/>
      <c r="PWS11" s="3"/>
      <c r="PWT11" s="3"/>
      <c r="PWU11" s="3"/>
      <c r="PWV11" s="3"/>
      <c r="PWW11" s="3"/>
      <c r="PWX11" s="3"/>
      <c r="PWY11" s="3"/>
      <c r="PWZ11" s="3"/>
      <c r="PXA11" s="3"/>
      <c r="PXB11" s="3"/>
      <c r="PXC11" s="3"/>
      <c r="PXD11" s="3"/>
      <c r="PXE11" s="3"/>
      <c r="PXF11" s="3"/>
      <c r="PXG11" s="3"/>
      <c r="PXH11" s="3"/>
      <c r="PXI11" s="3"/>
      <c r="PXJ11" s="3"/>
      <c r="PXK11" s="3"/>
      <c r="PXL11" s="3"/>
      <c r="PXM11" s="3"/>
      <c r="PXN11" s="3"/>
      <c r="PXO11" s="3"/>
      <c r="PXP11" s="3"/>
      <c r="PXQ11" s="3"/>
      <c r="PXR11" s="3"/>
      <c r="PXS11" s="3"/>
      <c r="PXT11" s="3"/>
      <c r="PXU11" s="3"/>
      <c r="PXV11" s="3"/>
      <c r="PXW11" s="3"/>
      <c r="PXX11" s="3"/>
      <c r="PXY11" s="3"/>
      <c r="PXZ11" s="3"/>
      <c r="PYA11" s="3"/>
      <c r="PYB11" s="3"/>
      <c r="PYC11" s="3"/>
      <c r="PYD11" s="3"/>
      <c r="PYE11" s="3"/>
      <c r="PYF11" s="3"/>
      <c r="PYG11" s="3"/>
      <c r="PYH11" s="3"/>
      <c r="PYI11" s="3"/>
      <c r="PYJ11" s="3"/>
      <c r="PYK11" s="3"/>
      <c r="PYL11" s="3"/>
      <c r="PYM11" s="3"/>
      <c r="PYN11" s="3"/>
      <c r="PYO11" s="3"/>
      <c r="PYP11" s="3"/>
      <c r="PYQ11" s="3"/>
      <c r="PYR11" s="3"/>
      <c r="PYS11" s="3"/>
      <c r="PYT11" s="3"/>
      <c r="PYU11" s="3"/>
      <c r="PYV11" s="3"/>
      <c r="PYW11" s="3"/>
      <c r="PYX11" s="3"/>
      <c r="PYY11" s="3"/>
      <c r="PYZ11" s="3"/>
      <c r="PZA11" s="3"/>
      <c r="PZB11" s="3"/>
      <c r="PZC11" s="3"/>
      <c r="PZD11" s="3"/>
      <c r="PZE11" s="3"/>
      <c r="PZF11" s="3"/>
      <c r="PZG11" s="3"/>
      <c r="PZH11" s="3"/>
      <c r="PZI11" s="3"/>
      <c r="PZJ11" s="3"/>
      <c r="PZK11" s="3"/>
      <c r="PZL11" s="3"/>
      <c r="PZM11" s="3"/>
      <c r="PZN11" s="3"/>
      <c r="PZO11" s="3"/>
      <c r="PZP11" s="3"/>
      <c r="PZQ11" s="3"/>
      <c r="PZR11" s="3"/>
      <c r="PZS11" s="3"/>
      <c r="PZT11" s="3"/>
      <c r="PZU11" s="3"/>
      <c r="PZV11" s="3"/>
      <c r="PZW11" s="3"/>
      <c r="PZX11" s="3"/>
      <c r="PZY11" s="3"/>
      <c r="PZZ11" s="3"/>
      <c r="QAA11" s="3"/>
      <c r="QAB11" s="3"/>
      <c r="QAC11" s="3"/>
      <c r="QAD11" s="3"/>
      <c r="QAE11" s="3"/>
      <c r="QAF11" s="3"/>
      <c r="QAG11" s="3"/>
      <c r="QAH11" s="3"/>
      <c r="QAI11" s="3"/>
      <c r="QAJ11" s="3"/>
      <c r="QAK11" s="3"/>
      <c r="QAL11" s="3"/>
      <c r="QAM11" s="3"/>
      <c r="QAN11" s="3"/>
      <c r="QAO11" s="3"/>
      <c r="QAP11" s="3"/>
      <c r="QAQ11" s="3"/>
      <c r="QAR11" s="3"/>
      <c r="QAS11" s="3"/>
      <c r="QAT11" s="3"/>
      <c r="QAU11" s="3"/>
      <c r="QAV11" s="3"/>
      <c r="QAW11" s="3"/>
      <c r="QAX11" s="3"/>
      <c r="QAY11" s="3"/>
      <c r="QAZ11" s="3"/>
      <c r="QBA11" s="3"/>
      <c r="QBB11" s="3"/>
      <c r="QBC11" s="3"/>
      <c r="QBD11" s="3"/>
      <c r="QBE11" s="3"/>
      <c r="QBF11" s="3"/>
      <c r="QBG11" s="3"/>
      <c r="QBH11" s="3"/>
      <c r="QBI11" s="3"/>
      <c r="QBJ11" s="3"/>
      <c r="QBK11" s="3"/>
      <c r="QBL11" s="3"/>
      <c r="QBM11" s="3"/>
      <c r="QBN11" s="3"/>
      <c r="QBO11" s="3"/>
      <c r="QBP11" s="3"/>
      <c r="QBQ11" s="3"/>
      <c r="QBR11" s="3"/>
      <c r="QBS11" s="3"/>
      <c r="QBT11" s="3"/>
      <c r="QBU11" s="3"/>
      <c r="QBV11" s="3"/>
      <c r="QBW11" s="3"/>
      <c r="QBX11" s="3"/>
      <c r="QBY11" s="3"/>
      <c r="QBZ11" s="3"/>
      <c r="QCA11" s="3"/>
      <c r="QCB11" s="3"/>
      <c r="QCC11" s="3"/>
      <c r="QCD11" s="3"/>
      <c r="QCE11" s="3"/>
      <c r="QCF11" s="3"/>
      <c r="QCG11" s="3"/>
      <c r="QCH11" s="3"/>
      <c r="QCI11" s="3"/>
      <c r="QCJ11" s="3"/>
      <c r="QCK11" s="3"/>
      <c r="QCL11" s="3"/>
      <c r="QCM11" s="3"/>
      <c r="QCN11" s="3"/>
      <c r="QCO11" s="3"/>
      <c r="QCP11" s="3"/>
      <c r="QCQ11" s="3"/>
      <c r="QCR11" s="3"/>
      <c r="QCS11" s="3"/>
      <c r="QCT11" s="3"/>
      <c r="QCU11" s="3"/>
      <c r="QCV11" s="3"/>
      <c r="QCW11" s="3"/>
      <c r="QCX11" s="3"/>
      <c r="QCY11" s="3"/>
      <c r="QCZ11" s="3"/>
      <c r="QDA11" s="3"/>
      <c r="QDB11" s="3"/>
      <c r="QDC11" s="3"/>
      <c r="QDD11" s="3"/>
      <c r="QDE11" s="3"/>
      <c r="QDF11" s="3"/>
      <c r="QDG11" s="3"/>
      <c r="QDH11" s="3"/>
      <c r="QDI11" s="3"/>
      <c r="QDJ11" s="3"/>
      <c r="QDK11" s="3"/>
      <c r="QDL11" s="3"/>
      <c r="QDM11" s="3"/>
      <c r="QDN11" s="3"/>
      <c r="QDO11" s="3"/>
      <c r="QDP11" s="3"/>
      <c r="QDQ11" s="3"/>
      <c r="QDR11" s="3"/>
      <c r="QDS11" s="3"/>
      <c r="QDT11" s="3"/>
      <c r="QDU11" s="3"/>
      <c r="QDV11" s="3"/>
      <c r="QDW11" s="3"/>
      <c r="QDX11" s="3"/>
      <c r="QDY11" s="3"/>
      <c r="QDZ11" s="3"/>
      <c r="QEA11" s="3"/>
      <c r="QEB11" s="3"/>
      <c r="QEC11" s="3"/>
      <c r="QED11" s="3"/>
      <c r="QEE11" s="3"/>
      <c r="QEF11" s="3"/>
      <c r="QEG11" s="3"/>
      <c r="QEH11" s="3"/>
      <c r="QEI11" s="3"/>
      <c r="QEJ11" s="3"/>
      <c r="QEK11" s="3"/>
      <c r="QEL11" s="3"/>
      <c r="QEM11" s="3"/>
      <c r="QEN11" s="3"/>
      <c r="QEO11" s="3"/>
      <c r="QEP11" s="3"/>
      <c r="QEQ11" s="3"/>
      <c r="QER11" s="3"/>
      <c r="QES11" s="3"/>
      <c r="QET11" s="3"/>
      <c r="QEU11" s="3"/>
      <c r="QEV11" s="3"/>
      <c r="QEW11" s="3"/>
      <c r="QEX11" s="3"/>
      <c r="QEY11" s="3"/>
      <c r="QEZ11" s="3"/>
      <c r="QFA11" s="3"/>
      <c r="QFB11" s="3"/>
      <c r="QFC11" s="3"/>
      <c r="QFD11" s="3"/>
      <c r="QFE11" s="3"/>
      <c r="QFF11" s="3"/>
      <c r="QFG11" s="3"/>
      <c r="QFH11" s="3"/>
      <c r="QFI11" s="3"/>
      <c r="QFJ11" s="3"/>
      <c r="QFK11" s="3"/>
      <c r="QFL11" s="3"/>
      <c r="QFM11" s="3"/>
      <c r="QFN11" s="3"/>
      <c r="QFO11" s="3"/>
      <c r="QFP11" s="3"/>
      <c r="QFQ11" s="3"/>
      <c r="QFR11" s="3"/>
      <c r="QFS11" s="3"/>
      <c r="QFT11" s="3"/>
      <c r="QFU11" s="3"/>
      <c r="QFV11" s="3"/>
      <c r="QFW11" s="3"/>
      <c r="QFX11" s="3"/>
      <c r="QFY11" s="3"/>
      <c r="QFZ11" s="3"/>
      <c r="QGA11" s="3"/>
      <c r="QGB11" s="3"/>
      <c r="QGC11" s="3"/>
      <c r="QGD11" s="3"/>
      <c r="QGE11" s="3"/>
      <c r="QGF11" s="3"/>
      <c r="QGG11" s="3"/>
      <c r="QGH11" s="3"/>
      <c r="QGI11" s="3"/>
      <c r="QGJ11" s="3"/>
      <c r="QGK11" s="3"/>
      <c r="QGL11" s="3"/>
      <c r="QGM11" s="3"/>
      <c r="QGN11" s="3"/>
      <c r="QGO11" s="3"/>
      <c r="QGP11" s="3"/>
      <c r="QGQ11" s="3"/>
      <c r="QGR11" s="3"/>
      <c r="QGS11" s="3"/>
      <c r="QGT11" s="3"/>
      <c r="QGU11" s="3"/>
      <c r="QGV11" s="3"/>
      <c r="QGW11" s="3"/>
      <c r="QGX11" s="3"/>
      <c r="QGY11" s="3"/>
      <c r="QGZ11" s="3"/>
      <c r="QHA11" s="3"/>
      <c r="QHB11" s="3"/>
      <c r="QHC11" s="3"/>
      <c r="QHD11" s="3"/>
      <c r="QHE11" s="3"/>
      <c r="QHF11" s="3"/>
      <c r="QHG11" s="3"/>
      <c r="QHH11" s="3"/>
      <c r="QHI11" s="3"/>
      <c r="QHJ11" s="3"/>
      <c r="QHK11" s="3"/>
      <c r="QHL11" s="3"/>
      <c r="QHM11" s="3"/>
      <c r="QHN11" s="3"/>
      <c r="QHO11" s="3"/>
      <c r="QHP11" s="3"/>
      <c r="QHQ11" s="3"/>
      <c r="QHR11" s="3"/>
      <c r="QHS11" s="3"/>
      <c r="QHT11" s="3"/>
      <c r="QHU11" s="3"/>
      <c r="QHV11" s="3"/>
      <c r="QHW11" s="3"/>
      <c r="QHX11" s="3"/>
      <c r="QHY11" s="3"/>
      <c r="QHZ11" s="3"/>
      <c r="QIA11" s="3"/>
      <c r="QIB11" s="3"/>
      <c r="QIC11" s="3"/>
      <c r="QID11" s="3"/>
      <c r="QIE11" s="3"/>
      <c r="QIF11" s="3"/>
      <c r="QIG11" s="3"/>
      <c r="QIH11" s="3"/>
      <c r="QII11" s="3"/>
      <c r="QIJ11" s="3"/>
      <c r="QIK11" s="3"/>
      <c r="QIL11" s="3"/>
      <c r="QIM11" s="3"/>
      <c r="QIN11" s="3"/>
      <c r="QIO11" s="3"/>
      <c r="QIP11" s="3"/>
      <c r="QIQ11" s="3"/>
      <c r="QIR11" s="3"/>
      <c r="QIS11" s="3"/>
      <c r="QIT11" s="3"/>
      <c r="QIU11" s="3"/>
      <c r="QIV11" s="3"/>
      <c r="QIW11" s="3"/>
      <c r="QIX11" s="3"/>
      <c r="QIY11" s="3"/>
      <c r="QIZ11" s="3"/>
      <c r="QJA11" s="3"/>
      <c r="QJB11" s="3"/>
      <c r="QJC11" s="3"/>
      <c r="QJD11" s="3"/>
      <c r="QJE11" s="3"/>
      <c r="QJF11" s="3"/>
      <c r="QJG11" s="3"/>
      <c r="QJH11" s="3"/>
      <c r="QJI11" s="3"/>
      <c r="QJJ11" s="3"/>
      <c r="QJK11" s="3"/>
      <c r="QJL11" s="3"/>
      <c r="QJM11" s="3"/>
      <c r="QJN11" s="3"/>
      <c r="QJO11" s="3"/>
      <c r="QJP11" s="3"/>
      <c r="QJQ11" s="3"/>
      <c r="QJR11" s="3"/>
      <c r="QJS11" s="3"/>
      <c r="QJT11" s="3"/>
      <c r="QJU11" s="3"/>
      <c r="QJV11" s="3"/>
      <c r="QJW11" s="3"/>
      <c r="QJX11" s="3"/>
      <c r="QJY11" s="3"/>
      <c r="QJZ11" s="3"/>
      <c r="QKA11" s="3"/>
      <c r="QKB11" s="3"/>
      <c r="QKC11" s="3"/>
      <c r="QKD11" s="3"/>
      <c r="QKE11" s="3"/>
      <c r="QKF11" s="3"/>
      <c r="QKG11" s="3"/>
      <c r="QKH11" s="3"/>
      <c r="QKI11" s="3"/>
      <c r="QKJ11" s="3"/>
      <c r="QKK11" s="3"/>
      <c r="QKL11" s="3"/>
      <c r="QKM11" s="3"/>
      <c r="QKN11" s="3"/>
      <c r="QKO11" s="3"/>
      <c r="QKP11" s="3"/>
      <c r="QKQ11" s="3"/>
      <c r="QKR11" s="3"/>
      <c r="QKS11" s="3"/>
      <c r="QKT11" s="3"/>
      <c r="QKU11" s="3"/>
      <c r="QKV11" s="3"/>
      <c r="QKW11" s="3"/>
      <c r="QKX11" s="3"/>
      <c r="QKY11" s="3"/>
      <c r="QKZ11" s="3"/>
      <c r="QLA11" s="3"/>
      <c r="QLB11" s="3"/>
      <c r="QLC11" s="3"/>
      <c r="QLD11" s="3"/>
      <c r="QLE11" s="3"/>
      <c r="QLF11" s="3"/>
      <c r="QLG11" s="3"/>
      <c r="QLH11" s="3"/>
      <c r="QLI11" s="3"/>
      <c r="QLJ11" s="3"/>
      <c r="QLK11" s="3"/>
      <c r="QLL11" s="3"/>
      <c r="QLM11" s="3"/>
      <c r="QLN11" s="3"/>
      <c r="QLO11" s="3"/>
      <c r="QLP11" s="3"/>
      <c r="QLQ11" s="3"/>
      <c r="QLR11" s="3"/>
      <c r="QLS11" s="3"/>
      <c r="QLT11" s="3"/>
      <c r="QLU11" s="3"/>
      <c r="QLV11" s="3"/>
      <c r="QLW11" s="3"/>
      <c r="QLX11" s="3"/>
      <c r="QLY11" s="3"/>
      <c r="QLZ11" s="3"/>
      <c r="QMA11" s="3"/>
      <c r="QMB11" s="3"/>
      <c r="QMC11" s="3"/>
      <c r="QMD11" s="3"/>
      <c r="QME11" s="3"/>
      <c r="QMF11" s="3"/>
      <c r="QMG11" s="3"/>
      <c r="QMH11" s="3"/>
      <c r="QMI11" s="3"/>
      <c r="QMJ11" s="3"/>
      <c r="QMK11" s="3"/>
      <c r="QML11" s="3"/>
      <c r="QMM11" s="3"/>
      <c r="QMN11" s="3"/>
      <c r="QMO11" s="3"/>
      <c r="QMP11" s="3"/>
      <c r="QMQ11" s="3"/>
      <c r="QMR11" s="3"/>
      <c r="QMS11" s="3"/>
      <c r="QMT11" s="3"/>
      <c r="QMU11" s="3"/>
      <c r="QMV11" s="3"/>
      <c r="QMW11" s="3"/>
      <c r="QMX11" s="3"/>
      <c r="QMY11" s="3"/>
      <c r="QMZ11" s="3"/>
      <c r="QNA11" s="3"/>
      <c r="QNB11" s="3"/>
      <c r="QNC11" s="3"/>
      <c r="QND11" s="3"/>
      <c r="QNE11" s="3"/>
      <c r="QNF11" s="3"/>
      <c r="QNG11" s="3"/>
      <c r="QNH11" s="3"/>
      <c r="QNI11" s="3"/>
      <c r="QNJ11" s="3"/>
      <c r="QNK11" s="3"/>
      <c r="QNL11" s="3"/>
      <c r="QNM11" s="3"/>
      <c r="QNN11" s="3"/>
      <c r="QNO11" s="3"/>
      <c r="QNP11" s="3"/>
      <c r="QNQ11" s="3"/>
      <c r="QNR11" s="3"/>
      <c r="QNS11" s="3"/>
      <c r="QNT11" s="3"/>
      <c r="QNU11" s="3"/>
      <c r="QNV11" s="3"/>
      <c r="QNW11" s="3"/>
      <c r="QNX11" s="3"/>
      <c r="QNY11" s="3"/>
      <c r="QNZ11" s="3"/>
      <c r="QOA11" s="3"/>
      <c r="QOB11" s="3"/>
      <c r="QOC11" s="3"/>
      <c r="QOD11" s="3"/>
      <c r="QOE11" s="3"/>
      <c r="QOF11" s="3"/>
      <c r="QOG11" s="3"/>
      <c r="QOH11" s="3"/>
      <c r="QOI11" s="3"/>
      <c r="QOJ11" s="3"/>
      <c r="QOK11" s="3"/>
      <c r="QOL11" s="3"/>
      <c r="QOM11" s="3"/>
      <c r="QON11" s="3"/>
      <c r="QOO11" s="3"/>
      <c r="QOP11" s="3"/>
      <c r="QOQ11" s="3"/>
      <c r="QOR11" s="3"/>
      <c r="QOS11" s="3"/>
      <c r="QOT11" s="3"/>
      <c r="QOU11" s="3"/>
      <c r="QOV11" s="3"/>
      <c r="QOW11" s="3"/>
      <c r="QOX11" s="3"/>
      <c r="QOY11" s="3"/>
      <c r="QOZ11" s="3"/>
      <c r="QPA11" s="3"/>
      <c r="QPB11" s="3"/>
      <c r="QPC11" s="3"/>
      <c r="QPD11" s="3"/>
      <c r="QPE11" s="3"/>
      <c r="QPF11" s="3"/>
      <c r="QPG11" s="3"/>
      <c r="QPH11" s="3"/>
      <c r="QPI11" s="3"/>
      <c r="QPJ11" s="3"/>
      <c r="QPK11" s="3"/>
      <c r="QPL11" s="3"/>
      <c r="QPM11" s="3"/>
      <c r="QPN11" s="3"/>
      <c r="QPO11" s="3"/>
      <c r="QPP11" s="3"/>
      <c r="QPQ11" s="3"/>
      <c r="QPR11" s="3"/>
      <c r="QPS11" s="3"/>
      <c r="QPT11" s="3"/>
      <c r="QPU11" s="3"/>
      <c r="QPV11" s="3"/>
      <c r="QPW11" s="3"/>
      <c r="QPX11" s="3"/>
      <c r="QPY11" s="3"/>
      <c r="QPZ11" s="3"/>
      <c r="QQA11" s="3"/>
      <c r="QQB11" s="3"/>
      <c r="QQC11" s="3"/>
      <c r="QQD11" s="3"/>
      <c r="QQE11" s="3"/>
      <c r="QQF11" s="3"/>
      <c r="QQG11" s="3"/>
      <c r="QQH11" s="3"/>
      <c r="QQI11" s="3"/>
      <c r="QQJ11" s="3"/>
      <c r="QQK11" s="3"/>
      <c r="QQL11" s="3"/>
      <c r="QQM11" s="3"/>
      <c r="QQN11" s="3"/>
      <c r="QQO11" s="3"/>
      <c r="QQP11" s="3"/>
      <c r="QQQ11" s="3"/>
      <c r="QQR11" s="3"/>
      <c r="QQS11" s="3"/>
      <c r="QQT11" s="3"/>
      <c r="QQU11" s="3"/>
      <c r="QQV11" s="3"/>
      <c r="QQW11" s="3"/>
      <c r="QQX11" s="3"/>
      <c r="QQY11" s="3"/>
      <c r="QQZ11" s="3"/>
      <c r="QRA11" s="3"/>
      <c r="QRB11" s="3"/>
      <c r="QRC11" s="3"/>
      <c r="QRD11" s="3"/>
      <c r="QRE11" s="3"/>
      <c r="QRF11" s="3"/>
      <c r="QRG11" s="3"/>
      <c r="QRH11" s="3"/>
      <c r="QRI11" s="3"/>
      <c r="QRJ11" s="3"/>
      <c r="QRK11" s="3"/>
      <c r="QRL11" s="3"/>
      <c r="QRM11" s="3"/>
      <c r="QRN11" s="3"/>
      <c r="QRO11" s="3"/>
      <c r="QRP11" s="3"/>
      <c r="QRQ11" s="3"/>
      <c r="QRR11" s="3"/>
      <c r="QRS11" s="3"/>
      <c r="QRT11" s="3"/>
      <c r="QRU11" s="3"/>
      <c r="QRV11" s="3"/>
      <c r="QRW11" s="3"/>
      <c r="QRX11" s="3"/>
      <c r="QRY11" s="3"/>
      <c r="QRZ11" s="3"/>
      <c r="QSA11" s="3"/>
      <c r="QSB11" s="3"/>
      <c r="QSC11" s="3"/>
      <c r="QSD11" s="3"/>
      <c r="QSE11" s="3"/>
      <c r="QSF11" s="3"/>
      <c r="QSG11" s="3"/>
      <c r="QSH11" s="3"/>
      <c r="QSI11" s="3"/>
      <c r="QSJ11" s="3"/>
      <c r="QSK11" s="3"/>
      <c r="QSL11" s="3"/>
      <c r="QSM11" s="3"/>
      <c r="QSN11" s="3"/>
      <c r="QSO11" s="3"/>
      <c r="QSP11" s="3"/>
      <c r="QSQ11" s="3"/>
      <c r="QSR11" s="3"/>
      <c r="QSS11" s="3"/>
      <c r="QST11" s="3"/>
      <c r="QSU11" s="3"/>
      <c r="QSV11" s="3"/>
      <c r="QSW11" s="3"/>
      <c r="QSX11" s="3"/>
      <c r="QSY11" s="3"/>
      <c r="QSZ11" s="3"/>
      <c r="QTA11" s="3"/>
      <c r="QTB11" s="3"/>
      <c r="QTC11" s="3"/>
      <c r="QTD11" s="3"/>
      <c r="QTE11" s="3"/>
      <c r="QTF11" s="3"/>
      <c r="QTG11" s="3"/>
      <c r="QTH11" s="3"/>
      <c r="QTI11" s="3"/>
      <c r="QTJ11" s="3"/>
      <c r="QTK11" s="3"/>
      <c r="QTL11" s="3"/>
      <c r="QTM11" s="3"/>
      <c r="QTN11" s="3"/>
      <c r="QTO11" s="3"/>
      <c r="QTP11" s="3"/>
      <c r="QTQ11" s="3"/>
      <c r="QTR11" s="3"/>
      <c r="QTS11" s="3"/>
      <c r="QTT11" s="3"/>
      <c r="QTU11" s="3"/>
      <c r="QTV11" s="3"/>
      <c r="QTW11" s="3"/>
      <c r="QTX11" s="3"/>
      <c r="QTY11" s="3"/>
      <c r="QTZ11" s="3"/>
      <c r="QUA11" s="3"/>
      <c r="QUB11" s="3"/>
      <c r="QUC11" s="3"/>
      <c r="QUD11" s="3"/>
      <c r="QUE11" s="3"/>
      <c r="QUF11" s="3"/>
      <c r="QUG11" s="3"/>
      <c r="QUH11" s="3"/>
      <c r="QUI11" s="3"/>
      <c r="QUJ11" s="3"/>
      <c r="QUK11" s="3"/>
      <c r="QUL11" s="3"/>
      <c r="QUM11" s="3"/>
      <c r="QUN11" s="3"/>
      <c r="QUO11" s="3"/>
      <c r="QUP11" s="3"/>
      <c r="QUQ11" s="3"/>
      <c r="QUR11" s="3"/>
      <c r="QUS11" s="3"/>
      <c r="QUT11" s="3"/>
      <c r="QUU11" s="3"/>
      <c r="QUV11" s="3"/>
      <c r="QUW11" s="3"/>
      <c r="QUX11" s="3"/>
      <c r="QUY11" s="3"/>
      <c r="QUZ11" s="3"/>
      <c r="QVA11" s="3"/>
      <c r="QVB11" s="3"/>
      <c r="QVC11" s="3"/>
      <c r="QVD11" s="3"/>
      <c r="QVE11" s="3"/>
      <c r="QVF11" s="3"/>
      <c r="QVG11" s="3"/>
      <c r="QVH11" s="3"/>
      <c r="QVI11" s="3"/>
      <c r="QVJ11" s="3"/>
      <c r="QVK11" s="3"/>
      <c r="QVL11" s="3"/>
      <c r="QVM11" s="3"/>
      <c r="QVN11" s="3"/>
      <c r="QVO11" s="3"/>
      <c r="QVP11" s="3"/>
      <c r="QVQ11" s="3"/>
      <c r="QVR11" s="3"/>
      <c r="QVS11" s="3"/>
      <c r="QVT11" s="3"/>
      <c r="QVU11" s="3"/>
      <c r="QVV11" s="3"/>
      <c r="QVW11" s="3"/>
      <c r="QVX11" s="3"/>
      <c r="QVY11" s="3"/>
      <c r="QVZ11" s="3"/>
      <c r="QWA11" s="3"/>
      <c r="QWB11" s="3"/>
      <c r="QWC11" s="3"/>
      <c r="QWD11" s="3"/>
      <c r="QWE11" s="3"/>
      <c r="QWF11" s="3"/>
      <c r="QWG11" s="3"/>
      <c r="QWH11" s="3"/>
      <c r="QWI11" s="3"/>
      <c r="QWJ11" s="3"/>
      <c r="QWK11" s="3"/>
      <c r="QWL11" s="3"/>
      <c r="QWM11" s="3"/>
      <c r="QWN11" s="3"/>
      <c r="QWO11" s="3"/>
      <c r="QWP11" s="3"/>
      <c r="QWQ11" s="3"/>
      <c r="QWR11" s="3"/>
      <c r="QWS11" s="3"/>
      <c r="QWT11" s="3"/>
      <c r="QWU11" s="3"/>
      <c r="QWV11" s="3"/>
      <c r="QWW11" s="3"/>
      <c r="QWX11" s="3"/>
      <c r="QWY11" s="3"/>
      <c r="QWZ11" s="3"/>
      <c r="QXA11" s="3"/>
      <c r="QXB11" s="3"/>
      <c r="QXC11" s="3"/>
      <c r="QXD11" s="3"/>
      <c r="QXE11" s="3"/>
      <c r="QXF11" s="3"/>
      <c r="QXG11" s="3"/>
      <c r="QXH11" s="3"/>
      <c r="QXI11" s="3"/>
      <c r="QXJ11" s="3"/>
      <c r="QXK11" s="3"/>
      <c r="QXL11" s="3"/>
      <c r="QXM11" s="3"/>
      <c r="QXN11" s="3"/>
      <c r="QXO11" s="3"/>
      <c r="QXP11" s="3"/>
      <c r="QXQ11" s="3"/>
      <c r="QXR11" s="3"/>
      <c r="QXS11" s="3"/>
      <c r="QXT11" s="3"/>
      <c r="QXU11" s="3"/>
      <c r="QXV11" s="3"/>
      <c r="QXW11" s="3"/>
      <c r="QXX11" s="3"/>
      <c r="QXY11" s="3"/>
      <c r="QXZ11" s="3"/>
      <c r="QYA11" s="3"/>
      <c r="QYB11" s="3"/>
      <c r="QYC11" s="3"/>
      <c r="QYD11" s="3"/>
      <c r="QYE11" s="3"/>
      <c r="QYF11" s="3"/>
      <c r="QYG11" s="3"/>
      <c r="QYH11" s="3"/>
      <c r="QYI11" s="3"/>
      <c r="QYJ11" s="3"/>
      <c r="QYK11" s="3"/>
      <c r="QYL11" s="3"/>
      <c r="QYM11" s="3"/>
      <c r="QYN11" s="3"/>
      <c r="QYO11" s="3"/>
      <c r="QYP11" s="3"/>
      <c r="QYQ11" s="3"/>
      <c r="QYR11" s="3"/>
      <c r="QYS11" s="3"/>
      <c r="QYT11" s="3"/>
      <c r="QYU11" s="3"/>
      <c r="QYV11" s="3"/>
      <c r="QYW11" s="3"/>
      <c r="QYX11" s="3"/>
      <c r="QYY11" s="3"/>
      <c r="QYZ11" s="3"/>
      <c r="QZA11" s="3"/>
      <c r="QZB11" s="3"/>
      <c r="QZC11" s="3"/>
      <c r="QZD11" s="3"/>
      <c r="QZE11" s="3"/>
      <c r="QZF11" s="3"/>
      <c r="QZG11" s="3"/>
      <c r="QZH11" s="3"/>
      <c r="QZI11" s="3"/>
      <c r="QZJ11" s="3"/>
      <c r="QZK11" s="3"/>
      <c r="QZL11" s="3"/>
      <c r="QZM11" s="3"/>
      <c r="QZN11" s="3"/>
      <c r="QZO11" s="3"/>
      <c r="QZP11" s="3"/>
      <c r="QZQ11" s="3"/>
      <c r="QZR11" s="3"/>
      <c r="QZS11" s="3"/>
      <c r="QZT11" s="3"/>
      <c r="QZU11" s="3"/>
      <c r="QZV11" s="3"/>
      <c r="QZW11" s="3"/>
      <c r="QZX11" s="3"/>
      <c r="QZY11" s="3"/>
      <c r="QZZ11" s="3"/>
      <c r="RAA11" s="3"/>
      <c r="RAB11" s="3"/>
      <c r="RAC11" s="3"/>
      <c r="RAD11" s="3"/>
      <c r="RAE11" s="3"/>
      <c r="RAF11" s="3"/>
      <c r="RAG11" s="3"/>
      <c r="RAH11" s="3"/>
      <c r="RAI11" s="3"/>
      <c r="RAJ11" s="3"/>
      <c r="RAK11" s="3"/>
      <c r="RAL11" s="3"/>
      <c r="RAM11" s="3"/>
      <c r="RAN11" s="3"/>
      <c r="RAO11" s="3"/>
      <c r="RAP11" s="3"/>
      <c r="RAQ11" s="3"/>
      <c r="RAR11" s="3"/>
      <c r="RAS11" s="3"/>
      <c r="RAT11" s="3"/>
      <c r="RAU11" s="3"/>
      <c r="RAV11" s="3"/>
      <c r="RAW11" s="3"/>
      <c r="RAX11" s="3"/>
      <c r="RAY11" s="3"/>
      <c r="RAZ11" s="3"/>
      <c r="RBA11" s="3"/>
      <c r="RBB11" s="3"/>
      <c r="RBC11" s="3"/>
      <c r="RBD11" s="3"/>
      <c r="RBE11" s="3"/>
      <c r="RBF11" s="3"/>
      <c r="RBG11" s="3"/>
      <c r="RBH11" s="3"/>
      <c r="RBI11" s="3"/>
      <c r="RBJ11" s="3"/>
      <c r="RBK11" s="3"/>
      <c r="RBL11" s="3"/>
      <c r="RBM11" s="3"/>
      <c r="RBN11" s="3"/>
      <c r="RBO11" s="3"/>
      <c r="RBP11" s="3"/>
      <c r="RBQ11" s="3"/>
      <c r="RBR11" s="3"/>
      <c r="RBS11" s="3"/>
      <c r="RBT11" s="3"/>
      <c r="RBU11" s="3"/>
      <c r="RBV11" s="3"/>
      <c r="RBW11" s="3"/>
      <c r="RBX11" s="3"/>
      <c r="RBY11" s="3"/>
      <c r="RBZ11" s="3"/>
      <c r="RCA11" s="3"/>
      <c r="RCB11" s="3"/>
      <c r="RCC11" s="3"/>
      <c r="RCD11" s="3"/>
      <c r="RCE11" s="3"/>
      <c r="RCF11" s="3"/>
      <c r="RCG11" s="3"/>
      <c r="RCH11" s="3"/>
      <c r="RCI11" s="3"/>
      <c r="RCJ11" s="3"/>
      <c r="RCK11" s="3"/>
      <c r="RCL11" s="3"/>
      <c r="RCM11" s="3"/>
      <c r="RCN11" s="3"/>
      <c r="RCO11" s="3"/>
      <c r="RCP11" s="3"/>
      <c r="RCQ11" s="3"/>
      <c r="RCR11" s="3"/>
      <c r="RCS11" s="3"/>
      <c r="RCT11" s="3"/>
      <c r="RCU11" s="3"/>
      <c r="RCV11" s="3"/>
      <c r="RCW11" s="3"/>
      <c r="RCX11" s="3"/>
      <c r="RCY11" s="3"/>
      <c r="RCZ11" s="3"/>
      <c r="RDA11" s="3"/>
      <c r="RDB11" s="3"/>
      <c r="RDC11" s="3"/>
      <c r="RDD11" s="3"/>
      <c r="RDE11" s="3"/>
      <c r="RDF11" s="3"/>
      <c r="RDG11" s="3"/>
      <c r="RDH11" s="3"/>
      <c r="RDI11" s="3"/>
      <c r="RDJ11" s="3"/>
      <c r="RDK11" s="3"/>
      <c r="RDL11" s="3"/>
      <c r="RDM11" s="3"/>
      <c r="RDN11" s="3"/>
      <c r="RDO11" s="3"/>
      <c r="RDP11" s="3"/>
      <c r="RDQ11" s="3"/>
      <c r="RDR11" s="3"/>
      <c r="RDS11" s="3"/>
      <c r="RDT11" s="3"/>
      <c r="RDU11" s="3"/>
      <c r="RDV11" s="3"/>
      <c r="RDW11" s="3"/>
      <c r="RDX11" s="3"/>
      <c r="RDY11" s="3"/>
      <c r="RDZ11" s="3"/>
      <c r="REA11" s="3"/>
      <c r="REB11" s="3"/>
      <c r="REC11" s="3"/>
      <c r="RED11" s="3"/>
      <c r="REE11" s="3"/>
      <c r="REF11" s="3"/>
      <c r="REG11" s="3"/>
      <c r="REH11" s="3"/>
      <c r="REI11" s="3"/>
      <c r="REJ11" s="3"/>
      <c r="REK11" s="3"/>
      <c r="REL11" s="3"/>
      <c r="REM11" s="3"/>
      <c r="REN11" s="3"/>
      <c r="REO11" s="3"/>
      <c r="REP11" s="3"/>
      <c r="REQ11" s="3"/>
      <c r="RER11" s="3"/>
      <c r="RES11" s="3"/>
      <c r="RET11" s="3"/>
      <c r="REU11" s="3"/>
      <c r="REV11" s="3"/>
      <c r="REW11" s="3"/>
      <c r="REX11" s="3"/>
      <c r="REY11" s="3"/>
      <c r="REZ11" s="3"/>
      <c r="RFA11" s="3"/>
      <c r="RFB11" s="3"/>
      <c r="RFC11" s="3"/>
      <c r="RFD11" s="3"/>
      <c r="RFE11" s="3"/>
      <c r="RFF11" s="3"/>
      <c r="RFG11" s="3"/>
      <c r="RFH11" s="3"/>
      <c r="RFI11" s="3"/>
      <c r="RFJ11" s="3"/>
      <c r="RFK11" s="3"/>
      <c r="RFL11" s="3"/>
      <c r="RFM11" s="3"/>
      <c r="RFN11" s="3"/>
      <c r="RFO11" s="3"/>
      <c r="RFP11" s="3"/>
      <c r="RFQ11" s="3"/>
      <c r="RFR11" s="3"/>
      <c r="RFS11" s="3"/>
      <c r="RFT11" s="3"/>
      <c r="RFU11" s="3"/>
      <c r="RFV11" s="3"/>
      <c r="RFW11" s="3"/>
      <c r="RFX11" s="3"/>
      <c r="RFY11" s="3"/>
      <c r="RFZ11" s="3"/>
      <c r="RGA11" s="3"/>
      <c r="RGB11" s="3"/>
      <c r="RGC11" s="3"/>
      <c r="RGD11" s="3"/>
      <c r="RGE11" s="3"/>
      <c r="RGF11" s="3"/>
      <c r="RGG11" s="3"/>
      <c r="RGH11" s="3"/>
      <c r="RGI11" s="3"/>
      <c r="RGJ11" s="3"/>
      <c r="RGK11" s="3"/>
      <c r="RGL11" s="3"/>
      <c r="RGM11" s="3"/>
      <c r="RGN11" s="3"/>
      <c r="RGO11" s="3"/>
      <c r="RGP11" s="3"/>
      <c r="RGQ11" s="3"/>
      <c r="RGR11" s="3"/>
      <c r="RGS11" s="3"/>
      <c r="RGT11" s="3"/>
      <c r="RGU11" s="3"/>
      <c r="RGV11" s="3"/>
      <c r="RGW11" s="3"/>
      <c r="RGX11" s="3"/>
      <c r="RGY11" s="3"/>
      <c r="RGZ11" s="3"/>
      <c r="RHA11" s="3"/>
      <c r="RHB11" s="3"/>
      <c r="RHC11" s="3"/>
      <c r="RHD11" s="3"/>
      <c r="RHE11" s="3"/>
      <c r="RHF11" s="3"/>
      <c r="RHG11" s="3"/>
      <c r="RHH11" s="3"/>
      <c r="RHI11" s="3"/>
      <c r="RHJ11" s="3"/>
      <c r="RHK11" s="3"/>
      <c r="RHL11" s="3"/>
      <c r="RHM11" s="3"/>
      <c r="RHN11" s="3"/>
      <c r="RHO11" s="3"/>
      <c r="RHP11" s="3"/>
      <c r="RHQ11" s="3"/>
      <c r="RHR11" s="3"/>
      <c r="RHS11" s="3"/>
      <c r="RHT11" s="3"/>
      <c r="RHU11" s="3"/>
      <c r="RHV11" s="3"/>
      <c r="RHW11" s="3"/>
      <c r="RHX11" s="3"/>
      <c r="RHY11" s="3"/>
      <c r="RHZ11" s="3"/>
      <c r="RIA11" s="3"/>
      <c r="RIB11" s="3"/>
      <c r="RIC11" s="3"/>
      <c r="RID11" s="3"/>
      <c r="RIE11" s="3"/>
      <c r="RIF11" s="3"/>
      <c r="RIG11" s="3"/>
      <c r="RIH11" s="3"/>
      <c r="RII11" s="3"/>
      <c r="RIJ11" s="3"/>
      <c r="RIK11" s="3"/>
      <c r="RIL11" s="3"/>
      <c r="RIM11" s="3"/>
      <c r="RIN11" s="3"/>
      <c r="RIO11" s="3"/>
      <c r="RIP11" s="3"/>
      <c r="RIQ11" s="3"/>
      <c r="RIR11" s="3"/>
      <c r="RIS11" s="3"/>
      <c r="RIT11" s="3"/>
      <c r="RIU11" s="3"/>
      <c r="RIV11" s="3"/>
      <c r="RIW11" s="3"/>
      <c r="RIX11" s="3"/>
      <c r="RIY11" s="3"/>
      <c r="RIZ11" s="3"/>
      <c r="RJA11" s="3"/>
      <c r="RJB11" s="3"/>
      <c r="RJC11" s="3"/>
      <c r="RJD11" s="3"/>
      <c r="RJE11" s="3"/>
      <c r="RJF11" s="3"/>
      <c r="RJG11" s="3"/>
      <c r="RJH11" s="3"/>
      <c r="RJI11" s="3"/>
      <c r="RJJ11" s="3"/>
      <c r="RJK11" s="3"/>
      <c r="RJL11" s="3"/>
      <c r="RJM11" s="3"/>
      <c r="RJN11" s="3"/>
      <c r="RJO11" s="3"/>
      <c r="RJP11" s="3"/>
      <c r="RJQ11" s="3"/>
      <c r="RJR11" s="3"/>
      <c r="RJS11" s="3"/>
      <c r="RJT11" s="3"/>
      <c r="RJU11" s="3"/>
      <c r="RJV11" s="3"/>
      <c r="RJW11" s="3"/>
      <c r="RJX11" s="3"/>
      <c r="RJY11" s="3"/>
      <c r="RJZ11" s="3"/>
      <c r="RKA11" s="3"/>
      <c r="RKB11" s="3"/>
      <c r="RKC11" s="3"/>
      <c r="RKD11" s="3"/>
      <c r="RKE11" s="3"/>
      <c r="RKF11" s="3"/>
      <c r="RKG11" s="3"/>
      <c r="RKH11" s="3"/>
      <c r="RKI11" s="3"/>
      <c r="RKJ11" s="3"/>
      <c r="RKK11" s="3"/>
      <c r="RKL11" s="3"/>
      <c r="RKM11" s="3"/>
      <c r="RKN11" s="3"/>
      <c r="RKO11" s="3"/>
      <c r="RKP11" s="3"/>
      <c r="RKQ11" s="3"/>
      <c r="RKR11" s="3"/>
      <c r="RKS11" s="3"/>
      <c r="RKT11" s="3"/>
      <c r="RKU11" s="3"/>
      <c r="RKV11" s="3"/>
      <c r="RKW11" s="3"/>
      <c r="RKX11" s="3"/>
      <c r="RKY11" s="3"/>
      <c r="RKZ11" s="3"/>
      <c r="RLA11" s="3"/>
      <c r="RLB11" s="3"/>
      <c r="RLC11" s="3"/>
      <c r="RLD11" s="3"/>
      <c r="RLE11" s="3"/>
      <c r="RLF11" s="3"/>
      <c r="RLG11" s="3"/>
      <c r="RLH11" s="3"/>
      <c r="RLI11" s="3"/>
      <c r="RLJ11" s="3"/>
      <c r="RLK11" s="3"/>
      <c r="RLL11" s="3"/>
      <c r="RLM11" s="3"/>
      <c r="RLN11" s="3"/>
      <c r="RLO11" s="3"/>
      <c r="RLP11" s="3"/>
      <c r="RLQ11" s="3"/>
      <c r="RLR11" s="3"/>
      <c r="RLS11" s="3"/>
      <c r="RLT11" s="3"/>
      <c r="RLU11" s="3"/>
      <c r="RLV11" s="3"/>
      <c r="RLW11" s="3"/>
      <c r="RLX11" s="3"/>
      <c r="RLY11" s="3"/>
      <c r="RLZ11" s="3"/>
      <c r="RMA11" s="3"/>
      <c r="RMB11" s="3"/>
      <c r="RMC11" s="3"/>
      <c r="RMD11" s="3"/>
      <c r="RME11" s="3"/>
      <c r="RMF11" s="3"/>
      <c r="RMG11" s="3"/>
      <c r="RMH11" s="3"/>
      <c r="RMI11" s="3"/>
      <c r="RMJ11" s="3"/>
      <c r="RMK11" s="3"/>
      <c r="RML11" s="3"/>
      <c r="RMM11" s="3"/>
      <c r="RMN11" s="3"/>
      <c r="RMO11" s="3"/>
      <c r="RMP11" s="3"/>
      <c r="RMQ11" s="3"/>
      <c r="RMR11" s="3"/>
      <c r="RMS11" s="3"/>
      <c r="RMT11" s="3"/>
      <c r="RMU11" s="3"/>
      <c r="RMV11" s="3"/>
      <c r="RMW11" s="3"/>
      <c r="RMX11" s="3"/>
      <c r="RMY11" s="3"/>
      <c r="RMZ11" s="3"/>
      <c r="RNA11" s="3"/>
      <c r="RNB11" s="3"/>
      <c r="RNC11" s="3"/>
      <c r="RND11" s="3"/>
      <c r="RNE11" s="3"/>
      <c r="RNF11" s="3"/>
      <c r="RNG11" s="3"/>
      <c r="RNH11" s="3"/>
      <c r="RNI11" s="3"/>
      <c r="RNJ11" s="3"/>
      <c r="RNK11" s="3"/>
      <c r="RNL11" s="3"/>
      <c r="RNM11" s="3"/>
      <c r="RNN11" s="3"/>
      <c r="RNO11" s="3"/>
      <c r="RNP11" s="3"/>
      <c r="RNQ11" s="3"/>
      <c r="RNR11" s="3"/>
      <c r="RNS11" s="3"/>
      <c r="RNT11" s="3"/>
      <c r="RNU11" s="3"/>
      <c r="RNV11" s="3"/>
      <c r="RNW11" s="3"/>
      <c r="RNX11" s="3"/>
      <c r="RNY11" s="3"/>
      <c r="RNZ11" s="3"/>
      <c r="ROA11" s="3"/>
      <c r="ROB11" s="3"/>
      <c r="ROC11" s="3"/>
      <c r="ROD11" s="3"/>
      <c r="ROE11" s="3"/>
      <c r="ROF11" s="3"/>
      <c r="ROG11" s="3"/>
      <c r="ROH11" s="3"/>
      <c r="ROI11" s="3"/>
      <c r="ROJ11" s="3"/>
      <c r="ROK11" s="3"/>
      <c r="ROL11" s="3"/>
      <c r="ROM11" s="3"/>
      <c r="RON11" s="3"/>
      <c r="ROO11" s="3"/>
      <c r="ROP11" s="3"/>
      <c r="ROQ11" s="3"/>
      <c r="ROR11" s="3"/>
      <c r="ROS11" s="3"/>
      <c r="ROT11" s="3"/>
      <c r="ROU11" s="3"/>
      <c r="ROV11" s="3"/>
      <c r="ROW11" s="3"/>
      <c r="ROX11" s="3"/>
      <c r="ROY11" s="3"/>
      <c r="ROZ11" s="3"/>
      <c r="RPA11" s="3"/>
      <c r="RPB11" s="3"/>
      <c r="RPC11" s="3"/>
      <c r="RPD11" s="3"/>
      <c r="RPE11" s="3"/>
      <c r="RPF11" s="3"/>
      <c r="RPG11" s="3"/>
      <c r="RPH11" s="3"/>
      <c r="RPI11" s="3"/>
      <c r="RPJ11" s="3"/>
      <c r="RPK11" s="3"/>
      <c r="RPL11" s="3"/>
      <c r="RPM11" s="3"/>
      <c r="RPN11" s="3"/>
      <c r="RPO11" s="3"/>
      <c r="RPP11" s="3"/>
      <c r="RPQ11" s="3"/>
      <c r="RPR11" s="3"/>
      <c r="RPS11" s="3"/>
      <c r="RPT11" s="3"/>
      <c r="RPU11" s="3"/>
      <c r="RPV11" s="3"/>
      <c r="RPW11" s="3"/>
      <c r="RPX11" s="3"/>
      <c r="RPY11" s="3"/>
      <c r="RPZ11" s="3"/>
      <c r="RQA11" s="3"/>
      <c r="RQB11" s="3"/>
      <c r="RQC11" s="3"/>
      <c r="RQD11" s="3"/>
      <c r="RQE11" s="3"/>
      <c r="RQF11" s="3"/>
      <c r="RQG11" s="3"/>
      <c r="RQH11" s="3"/>
      <c r="RQI11" s="3"/>
      <c r="RQJ11" s="3"/>
      <c r="RQK11" s="3"/>
      <c r="RQL11" s="3"/>
      <c r="RQM11" s="3"/>
      <c r="RQN11" s="3"/>
      <c r="RQO11" s="3"/>
      <c r="RQP11" s="3"/>
      <c r="RQQ11" s="3"/>
      <c r="RQR11" s="3"/>
      <c r="RQS11" s="3"/>
      <c r="RQT11" s="3"/>
      <c r="RQU11" s="3"/>
      <c r="RQV11" s="3"/>
      <c r="RQW11" s="3"/>
      <c r="RQX11" s="3"/>
      <c r="RQY11" s="3"/>
      <c r="RQZ11" s="3"/>
      <c r="RRA11" s="3"/>
      <c r="RRB11" s="3"/>
      <c r="RRC11" s="3"/>
      <c r="RRD11" s="3"/>
      <c r="RRE11" s="3"/>
      <c r="RRF11" s="3"/>
      <c r="RRG11" s="3"/>
      <c r="RRH11" s="3"/>
      <c r="RRI11" s="3"/>
      <c r="RRJ11" s="3"/>
      <c r="RRK11" s="3"/>
      <c r="RRL11" s="3"/>
      <c r="RRM11" s="3"/>
      <c r="RRN11" s="3"/>
      <c r="RRO11" s="3"/>
      <c r="RRP11" s="3"/>
      <c r="RRQ11" s="3"/>
      <c r="RRR11" s="3"/>
      <c r="RRS11" s="3"/>
      <c r="RRT11" s="3"/>
      <c r="RRU11" s="3"/>
      <c r="RRV11" s="3"/>
      <c r="RRW11" s="3"/>
      <c r="RRX11" s="3"/>
      <c r="RRY11" s="3"/>
      <c r="RRZ11" s="3"/>
      <c r="RSA11" s="3"/>
      <c r="RSB11" s="3"/>
      <c r="RSC11" s="3"/>
      <c r="RSD11" s="3"/>
      <c r="RSE11" s="3"/>
      <c r="RSF11" s="3"/>
      <c r="RSG11" s="3"/>
      <c r="RSH11" s="3"/>
      <c r="RSI11" s="3"/>
      <c r="RSJ11" s="3"/>
      <c r="RSK11" s="3"/>
      <c r="RSL11" s="3"/>
      <c r="RSM11" s="3"/>
      <c r="RSN11" s="3"/>
      <c r="RSO11" s="3"/>
      <c r="RSP11" s="3"/>
      <c r="RSQ11" s="3"/>
      <c r="RSR11" s="3"/>
      <c r="RSS11" s="3"/>
      <c r="RST11" s="3"/>
      <c r="RSU11" s="3"/>
      <c r="RSV11" s="3"/>
      <c r="RSW11" s="3"/>
      <c r="RSX11" s="3"/>
      <c r="RSY11" s="3"/>
      <c r="RSZ11" s="3"/>
      <c r="RTA11" s="3"/>
      <c r="RTB11" s="3"/>
      <c r="RTC11" s="3"/>
      <c r="RTD11" s="3"/>
      <c r="RTE11" s="3"/>
      <c r="RTF11" s="3"/>
      <c r="RTG11" s="3"/>
      <c r="RTH11" s="3"/>
      <c r="RTI11" s="3"/>
      <c r="RTJ11" s="3"/>
      <c r="RTK11" s="3"/>
      <c r="RTL11" s="3"/>
      <c r="RTM11" s="3"/>
      <c r="RTN11" s="3"/>
      <c r="RTO11" s="3"/>
      <c r="RTP11" s="3"/>
      <c r="RTQ11" s="3"/>
      <c r="RTR11" s="3"/>
      <c r="RTS11" s="3"/>
      <c r="RTT11" s="3"/>
      <c r="RTU11" s="3"/>
      <c r="RTV11" s="3"/>
      <c r="RTW11" s="3"/>
      <c r="RTX11" s="3"/>
      <c r="RTY11" s="3"/>
      <c r="RTZ11" s="3"/>
      <c r="RUA11" s="3"/>
      <c r="RUB11" s="3"/>
      <c r="RUC11" s="3"/>
      <c r="RUD11" s="3"/>
      <c r="RUE11" s="3"/>
      <c r="RUF11" s="3"/>
      <c r="RUG11" s="3"/>
      <c r="RUH11" s="3"/>
      <c r="RUI11" s="3"/>
      <c r="RUJ11" s="3"/>
      <c r="RUK11" s="3"/>
      <c r="RUL11" s="3"/>
      <c r="RUM11" s="3"/>
      <c r="RUN11" s="3"/>
      <c r="RUO11" s="3"/>
      <c r="RUP11" s="3"/>
      <c r="RUQ11" s="3"/>
      <c r="RUR11" s="3"/>
      <c r="RUS11" s="3"/>
      <c r="RUT11" s="3"/>
      <c r="RUU11" s="3"/>
      <c r="RUV11" s="3"/>
      <c r="RUW11" s="3"/>
      <c r="RUX11" s="3"/>
      <c r="RUY11" s="3"/>
      <c r="RUZ11" s="3"/>
      <c r="RVA11" s="3"/>
      <c r="RVB11" s="3"/>
      <c r="RVC11" s="3"/>
      <c r="RVD11" s="3"/>
      <c r="RVE11" s="3"/>
      <c r="RVF11" s="3"/>
      <c r="RVG11" s="3"/>
      <c r="RVH11" s="3"/>
      <c r="RVI11" s="3"/>
      <c r="RVJ11" s="3"/>
      <c r="RVK11" s="3"/>
      <c r="RVL11" s="3"/>
      <c r="RVM11" s="3"/>
      <c r="RVN11" s="3"/>
      <c r="RVO11" s="3"/>
      <c r="RVP11" s="3"/>
      <c r="RVQ11" s="3"/>
      <c r="RVR11" s="3"/>
      <c r="RVS11" s="3"/>
      <c r="RVT11" s="3"/>
      <c r="RVU11" s="3"/>
      <c r="RVV11" s="3"/>
      <c r="RVW11" s="3"/>
      <c r="RVX11" s="3"/>
      <c r="RVY11" s="3"/>
      <c r="RVZ11" s="3"/>
      <c r="RWA11" s="3"/>
      <c r="RWB11" s="3"/>
      <c r="RWC11" s="3"/>
      <c r="RWD11" s="3"/>
      <c r="RWE11" s="3"/>
      <c r="RWF11" s="3"/>
      <c r="RWG11" s="3"/>
      <c r="RWH11" s="3"/>
      <c r="RWI11" s="3"/>
      <c r="RWJ11" s="3"/>
      <c r="RWK11" s="3"/>
      <c r="RWL11" s="3"/>
      <c r="RWM11" s="3"/>
      <c r="RWN11" s="3"/>
      <c r="RWO11" s="3"/>
      <c r="RWP11" s="3"/>
      <c r="RWQ11" s="3"/>
      <c r="RWR11" s="3"/>
      <c r="RWS11" s="3"/>
      <c r="RWT11" s="3"/>
      <c r="RWU11" s="3"/>
      <c r="RWV11" s="3"/>
      <c r="RWW11" s="3"/>
      <c r="RWX11" s="3"/>
      <c r="RWY11" s="3"/>
      <c r="RWZ11" s="3"/>
      <c r="RXA11" s="3"/>
      <c r="RXB11" s="3"/>
      <c r="RXC11" s="3"/>
      <c r="RXD11" s="3"/>
      <c r="RXE11" s="3"/>
      <c r="RXF11" s="3"/>
      <c r="RXG11" s="3"/>
      <c r="RXH11" s="3"/>
      <c r="RXI11" s="3"/>
      <c r="RXJ11" s="3"/>
      <c r="RXK11" s="3"/>
      <c r="RXL11" s="3"/>
      <c r="RXM11" s="3"/>
      <c r="RXN11" s="3"/>
      <c r="RXO11" s="3"/>
      <c r="RXP11" s="3"/>
      <c r="RXQ11" s="3"/>
      <c r="RXR11" s="3"/>
      <c r="RXS11" s="3"/>
      <c r="RXT11" s="3"/>
      <c r="RXU11" s="3"/>
      <c r="RXV11" s="3"/>
      <c r="RXW11" s="3"/>
      <c r="RXX11" s="3"/>
      <c r="RXY11" s="3"/>
      <c r="RXZ11" s="3"/>
      <c r="RYA11" s="3"/>
      <c r="RYB11" s="3"/>
      <c r="RYC11" s="3"/>
      <c r="RYD11" s="3"/>
      <c r="RYE11" s="3"/>
      <c r="RYF11" s="3"/>
      <c r="RYG11" s="3"/>
      <c r="RYH11" s="3"/>
      <c r="RYI11" s="3"/>
      <c r="RYJ11" s="3"/>
      <c r="RYK11" s="3"/>
      <c r="RYL11" s="3"/>
      <c r="RYM11" s="3"/>
      <c r="RYN11" s="3"/>
      <c r="RYO11" s="3"/>
      <c r="RYP11" s="3"/>
      <c r="RYQ11" s="3"/>
      <c r="RYR11" s="3"/>
      <c r="RYS11" s="3"/>
      <c r="RYT11" s="3"/>
      <c r="RYU11" s="3"/>
      <c r="RYV11" s="3"/>
      <c r="RYW11" s="3"/>
      <c r="RYX11" s="3"/>
      <c r="RYY11" s="3"/>
      <c r="RYZ11" s="3"/>
      <c r="RZA11" s="3"/>
      <c r="RZB11" s="3"/>
      <c r="RZC11" s="3"/>
      <c r="RZD11" s="3"/>
      <c r="RZE11" s="3"/>
      <c r="RZF11" s="3"/>
      <c r="RZG11" s="3"/>
      <c r="RZH11" s="3"/>
      <c r="RZI11" s="3"/>
      <c r="RZJ11" s="3"/>
      <c r="RZK11" s="3"/>
      <c r="RZL11" s="3"/>
      <c r="RZM11" s="3"/>
      <c r="RZN11" s="3"/>
      <c r="RZO11" s="3"/>
      <c r="RZP11" s="3"/>
      <c r="RZQ11" s="3"/>
      <c r="RZR11" s="3"/>
      <c r="RZS11" s="3"/>
      <c r="RZT11" s="3"/>
      <c r="RZU11" s="3"/>
      <c r="RZV11" s="3"/>
      <c r="RZW11" s="3"/>
      <c r="RZX11" s="3"/>
      <c r="RZY11" s="3"/>
      <c r="RZZ11" s="3"/>
      <c r="SAA11" s="3"/>
      <c r="SAB11" s="3"/>
      <c r="SAC11" s="3"/>
      <c r="SAD11" s="3"/>
      <c r="SAE11" s="3"/>
      <c r="SAF11" s="3"/>
      <c r="SAG11" s="3"/>
      <c r="SAH11" s="3"/>
      <c r="SAI11" s="3"/>
      <c r="SAJ11" s="3"/>
      <c r="SAK11" s="3"/>
      <c r="SAL11" s="3"/>
      <c r="SAM11" s="3"/>
      <c r="SAN11" s="3"/>
      <c r="SAO11" s="3"/>
      <c r="SAP11" s="3"/>
      <c r="SAQ11" s="3"/>
      <c r="SAR11" s="3"/>
      <c r="SAS11" s="3"/>
      <c r="SAT11" s="3"/>
      <c r="SAU11" s="3"/>
      <c r="SAV11" s="3"/>
      <c r="SAW11" s="3"/>
      <c r="SAX11" s="3"/>
      <c r="SAY11" s="3"/>
      <c r="SAZ11" s="3"/>
      <c r="SBA11" s="3"/>
      <c r="SBB11" s="3"/>
      <c r="SBC11" s="3"/>
      <c r="SBD11" s="3"/>
      <c r="SBE11" s="3"/>
      <c r="SBF11" s="3"/>
      <c r="SBG11" s="3"/>
      <c r="SBH11" s="3"/>
      <c r="SBI11" s="3"/>
      <c r="SBJ11" s="3"/>
      <c r="SBK11" s="3"/>
      <c r="SBL11" s="3"/>
      <c r="SBM11" s="3"/>
      <c r="SBN11" s="3"/>
      <c r="SBO11" s="3"/>
      <c r="SBP11" s="3"/>
      <c r="SBQ11" s="3"/>
      <c r="SBR11" s="3"/>
      <c r="SBS11" s="3"/>
      <c r="SBT11" s="3"/>
      <c r="SBU11" s="3"/>
      <c r="SBV11" s="3"/>
      <c r="SBW11" s="3"/>
      <c r="SBX11" s="3"/>
      <c r="SBY11" s="3"/>
      <c r="SBZ11" s="3"/>
      <c r="SCA11" s="3"/>
      <c r="SCB11" s="3"/>
      <c r="SCC11" s="3"/>
      <c r="SCD11" s="3"/>
      <c r="SCE11" s="3"/>
      <c r="SCF11" s="3"/>
      <c r="SCG11" s="3"/>
      <c r="SCH11" s="3"/>
      <c r="SCI11" s="3"/>
      <c r="SCJ11" s="3"/>
      <c r="SCK11" s="3"/>
      <c r="SCL11" s="3"/>
      <c r="SCM11" s="3"/>
      <c r="SCN11" s="3"/>
      <c r="SCO11" s="3"/>
      <c r="SCP11" s="3"/>
      <c r="SCQ11" s="3"/>
      <c r="SCR11" s="3"/>
      <c r="SCS11" s="3"/>
      <c r="SCT11" s="3"/>
      <c r="SCU11" s="3"/>
      <c r="SCV11" s="3"/>
      <c r="SCW11" s="3"/>
      <c r="SCX11" s="3"/>
      <c r="SCY11" s="3"/>
      <c r="SCZ11" s="3"/>
      <c r="SDA11" s="3"/>
      <c r="SDB11" s="3"/>
      <c r="SDC11" s="3"/>
      <c r="SDD11" s="3"/>
      <c r="SDE11" s="3"/>
      <c r="SDF11" s="3"/>
      <c r="SDG11" s="3"/>
      <c r="SDH11" s="3"/>
      <c r="SDI11" s="3"/>
      <c r="SDJ11" s="3"/>
      <c r="SDK11" s="3"/>
      <c r="SDL11" s="3"/>
      <c r="SDM11" s="3"/>
      <c r="SDN11" s="3"/>
      <c r="SDO11" s="3"/>
      <c r="SDP11" s="3"/>
      <c r="SDQ11" s="3"/>
      <c r="SDR11" s="3"/>
      <c r="SDS11" s="3"/>
      <c r="SDT11" s="3"/>
      <c r="SDU11" s="3"/>
      <c r="SDV11" s="3"/>
      <c r="SDW11" s="3"/>
      <c r="SDX11" s="3"/>
      <c r="SDY11" s="3"/>
      <c r="SDZ11" s="3"/>
      <c r="SEA11" s="3"/>
      <c r="SEB11" s="3"/>
      <c r="SEC11" s="3"/>
      <c r="SED11" s="3"/>
      <c r="SEE11" s="3"/>
      <c r="SEF11" s="3"/>
      <c r="SEG11" s="3"/>
      <c r="SEH11" s="3"/>
      <c r="SEI11" s="3"/>
      <c r="SEJ11" s="3"/>
      <c r="SEK11" s="3"/>
      <c r="SEL11" s="3"/>
      <c r="SEM11" s="3"/>
      <c r="SEN11" s="3"/>
      <c r="SEO11" s="3"/>
      <c r="SEP11" s="3"/>
      <c r="SEQ11" s="3"/>
      <c r="SER11" s="3"/>
      <c r="SES11" s="3"/>
      <c r="SET11" s="3"/>
      <c r="SEU11" s="3"/>
      <c r="SEV11" s="3"/>
      <c r="SEW11" s="3"/>
      <c r="SEX11" s="3"/>
      <c r="SEY11" s="3"/>
      <c r="SEZ11" s="3"/>
      <c r="SFA11" s="3"/>
      <c r="SFB11" s="3"/>
      <c r="SFC11" s="3"/>
      <c r="SFD11" s="3"/>
      <c r="SFE11" s="3"/>
      <c r="SFF11" s="3"/>
      <c r="SFG11" s="3"/>
      <c r="SFH11" s="3"/>
      <c r="SFI11" s="3"/>
      <c r="SFJ11" s="3"/>
      <c r="SFK11" s="3"/>
      <c r="SFL11" s="3"/>
      <c r="SFM11" s="3"/>
      <c r="SFN11" s="3"/>
      <c r="SFO11" s="3"/>
      <c r="SFP11" s="3"/>
      <c r="SFQ11" s="3"/>
      <c r="SFR11" s="3"/>
      <c r="SFS11" s="3"/>
      <c r="SFT11" s="3"/>
      <c r="SFU11" s="3"/>
      <c r="SFV11" s="3"/>
      <c r="SFW11" s="3"/>
      <c r="SFX11" s="3"/>
      <c r="SFY11" s="3"/>
      <c r="SFZ11" s="3"/>
      <c r="SGA11" s="3"/>
      <c r="SGB11" s="3"/>
      <c r="SGC11" s="3"/>
      <c r="SGD11" s="3"/>
      <c r="SGE11" s="3"/>
      <c r="SGF11" s="3"/>
      <c r="SGG11" s="3"/>
      <c r="SGH11" s="3"/>
      <c r="SGI11" s="3"/>
      <c r="SGJ11" s="3"/>
      <c r="SGK11" s="3"/>
      <c r="SGL11" s="3"/>
      <c r="SGM11" s="3"/>
      <c r="SGN11" s="3"/>
      <c r="SGO11" s="3"/>
      <c r="SGP11" s="3"/>
      <c r="SGQ11" s="3"/>
      <c r="SGR11" s="3"/>
      <c r="SGS11" s="3"/>
      <c r="SGT11" s="3"/>
      <c r="SGU11" s="3"/>
      <c r="SGV11" s="3"/>
      <c r="SGW11" s="3"/>
      <c r="SGX11" s="3"/>
      <c r="SGY11" s="3"/>
      <c r="SGZ11" s="3"/>
      <c r="SHA11" s="3"/>
      <c r="SHB11" s="3"/>
      <c r="SHC11" s="3"/>
      <c r="SHD11" s="3"/>
      <c r="SHE11" s="3"/>
      <c r="SHF11" s="3"/>
      <c r="SHG11" s="3"/>
      <c r="SHH11" s="3"/>
      <c r="SHI11" s="3"/>
      <c r="SHJ11" s="3"/>
      <c r="SHK11" s="3"/>
      <c r="SHL11" s="3"/>
      <c r="SHM11" s="3"/>
      <c r="SHN11" s="3"/>
      <c r="SHO11" s="3"/>
      <c r="SHP11" s="3"/>
      <c r="SHQ11" s="3"/>
      <c r="SHR11" s="3"/>
      <c r="SHS11" s="3"/>
      <c r="SHT11" s="3"/>
      <c r="SHU11" s="3"/>
      <c r="SHV11" s="3"/>
      <c r="SHW11" s="3"/>
      <c r="SHX11" s="3"/>
      <c r="SHY11" s="3"/>
      <c r="SHZ11" s="3"/>
      <c r="SIA11" s="3"/>
      <c r="SIB11" s="3"/>
      <c r="SIC11" s="3"/>
      <c r="SID11" s="3"/>
      <c r="SIE11" s="3"/>
      <c r="SIF11" s="3"/>
      <c r="SIG11" s="3"/>
      <c r="SIH11" s="3"/>
      <c r="SII11" s="3"/>
      <c r="SIJ11" s="3"/>
      <c r="SIK11" s="3"/>
      <c r="SIL11" s="3"/>
      <c r="SIM11" s="3"/>
      <c r="SIN11" s="3"/>
      <c r="SIO11" s="3"/>
      <c r="SIP11" s="3"/>
      <c r="SIQ11" s="3"/>
      <c r="SIR11" s="3"/>
      <c r="SIS11" s="3"/>
      <c r="SIT11" s="3"/>
      <c r="SIU11" s="3"/>
      <c r="SIV11" s="3"/>
      <c r="SIW11" s="3"/>
      <c r="SIX11" s="3"/>
      <c r="SIY11" s="3"/>
      <c r="SIZ11" s="3"/>
      <c r="SJA11" s="3"/>
      <c r="SJB11" s="3"/>
      <c r="SJC11" s="3"/>
      <c r="SJD11" s="3"/>
      <c r="SJE11" s="3"/>
      <c r="SJF11" s="3"/>
      <c r="SJG11" s="3"/>
      <c r="SJH11" s="3"/>
      <c r="SJI11" s="3"/>
      <c r="SJJ11" s="3"/>
      <c r="SJK11" s="3"/>
      <c r="SJL11" s="3"/>
      <c r="SJM11" s="3"/>
      <c r="SJN11" s="3"/>
      <c r="SJO11" s="3"/>
      <c r="SJP11" s="3"/>
      <c r="SJQ11" s="3"/>
      <c r="SJR11" s="3"/>
      <c r="SJS11" s="3"/>
      <c r="SJT11" s="3"/>
      <c r="SJU11" s="3"/>
      <c r="SJV11" s="3"/>
      <c r="SJW11" s="3"/>
      <c r="SJX11" s="3"/>
      <c r="SJY11" s="3"/>
      <c r="SJZ11" s="3"/>
      <c r="SKA11" s="3"/>
      <c r="SKB11" s="3"/>
      <c r="SKC11" s="3"/>
      <c r="SKD11" s="3"/>
      <c r="SKE11" s="3"/>
      <c r="SKF11" s="3"/>
      <c r="SKG11" s="3"/>
      <c r="SKH11" s="3"/>
      <c r="SKI11" s="3"/>
      <c r="SKJ11" s="3"/>
      <c r="SKK11" s="3"/>
      <c r="SKL11" s="3"/>
      <c r="SKM11" s="3"/>
      <c r="SKN11" s="3"/>
      <c r="SKO11" s="3"/>
      <c r="SKP11" s="3"/>
      <c r="SKQ11" s="3"/>
      <c r="SKR11" s="3"/>
      <c r="SKS11" s="3"/>
      <c r="SKT11" s="3"/>
      <c r="SKU11" s="3"/>
      <c r="SKV11" s="3"/>
      <c r="SKW11" s="3"/>
      <c r="SKX11" s="3"/>
      <c r="SKY11" s="3"/>
      <c r="SKZ11" s="3"/>
      <c r="SLA11" s="3"/>
      <c r="SLB11" s="3"/>
      <c r="SLC11" s="3"/>
      <c r="SLD11" s="3"/>
      <c r="SLE11" s="3"/>
      <c r="SLF11" s="3"/>
      <c r="SLG11" s="3"/>
      <c r="SLH11" s="3"/>
      <c r="SLI11" s="3"/>
      <c r="SLJ11" s="3"/>
      <c r="SLK11" s="3"/>
      <c r="SLL11" s="3"/>
      <c r="SLM11" s="3"/>
      <c r="SLN11" s="3"/>
      <c r="SLO11" s="3"/>
      <c r="SLP11" s="3"/>
      <c r="SLQ11" s="3"/>
      <c r="SLR11" s="3"/>
      <c r="SLS11" s="3"/>
      <c r="SLT11" s="3"/>
      <c r="SLU11" s="3"/>
      <c r="SLV11" s="3"/>
      <c r="SLW11" s="3"/>
      <c r="SLX11" s="3"/>
      <c r="SLY11" s="3"/>
      <c r="SLZ11" s="3"/>
      <c r="SMA11" s="3"/>
      <c r="SMB11" s="3"/>
      <c r="SMC11" s="3"/>
      <c r="SMD11" s="3"/>
      <c r="SME11" s="3"/>
      <c r="SMF11" s="3"/>
      <c r="SMG11" s="3"/>
      <c r="SMH11" s="3"/>
      <c r="SMI11" s="3"/>
      <c r="SMJ11" s="3"/>
      <c r="SMK11" s="3"/>
      <c r="SML11" s="3"/>
      <c r="SMM11" s="3"/>
      <c r="SMN11" s="3"/>
      <c r="SMO11" s="3"/>
      <c r="SMP11" s="3"/>
      <c r="SMQ11" s="3"/>
      <c r="SMR11" s="3"/>
      <c r="SMS11" s="3"/>
      <c r="SMT11" s="3"/>
      <c r="SMU11" s="3"/>
      <c r="SMV11" s="3"/>
      <c r="SMW11" s="3"/>
      <c r="SMX11" s="3"/>
      <c r="SMY11" s="3"/>
      <c r="SMZ11" s="3"/>
      <c r="SNA11" s="3"/>
      <c r="SNB11" s="3"/>
      <c r="SNC11" s="3"/>
      <c r="SND11" s="3"/>
      <c r="SNE11" s="3"/>
      <c r="SNF11" s="3"/>
      <c r="SNG11" s="3"/>
      <c r="SNH11" s="3"/>
      <c r="SNI11" s="3"/>
      <c r="SNJ11" s="3"/>
      <c r="SNK11" s="3"/>
      <c r="SNL11" s="3"/>
      <c r="SNM11" s="3"/>
      <c r="SNN11" s="3"/>
      <c r="SNO11" s="3"/>
      <c r="SNP11" s="3"/>
      <c r="SNQ11" s="3"/>
      <c r="SNR11" s="3"/>
      <c r="SNS11" s="3"/>
      <c r="SNT11" s="3"/>
      <c r="SNU11" s="3"/>
      <c r="SNV11" s="3"/>
      <c r="SNW11" s="3"/>
      <c r="SNX11" s="3"/>
      <c r="SNY11" s="3"/>
      <c r="SNZ11" s="3"/>
      <c r="SOA11" s="3"/>
      <c r="SOB11" s="3"/>
      <c r="SOC11" s="3"/>
      <c r="SOD11" s="3"/>
      <c r="SOE11" s="3"/>
      <c r="SOF11" s="3"/>
      <c r="SOG11" s="3"/>
      <c r="SOH11" s="3"/>
      <c r="SOI11" s="3"/>
      <c r="SOJ11" s="3"/>
      <c r="SOK11" s="3"/>
      <c r="SOL11" s="3"/>
      <c r="SOM11" s="3"/>
      <c r="SON11" s="3"/>
      <c r="SOO11" s="3"/>
      <c r="SOP11" s="3"/>
      <c r="SOQ11" s="3"/>
      <c r="SOR11" s="3"/>
      <c r="SOS11" s="3"/>
      <c r="SOT11" s="3"/>
      <c r="SOU11" s="3"/>
      <c r="SOV11" s="3"/>
      <c r="SOW11" s="3"/>
      <c r="SOX11" s="3"/>
      <c r="SOY11" s="3"/>
      <c r="SOZ11" s="3"/>
      <c r="SPA11" s="3"/>
      <c r="SPB11" s="3"/>
      <c r="SPC11" s="3"/>
      <c r="SPD11" s="3"/>
      <c r="SPE11" s="3"/>
      <c r="SPF11" s="3"/>
      <c r="SPG11" s="3"/>
      <c r="SPH11" s="3"/>
      <c r="SPI11" s="3"/>
      <c r="SPJ11" s="3"/>
      <c r="SPK11" s="3"/>
      <c r="SPL11" s="3"/>
      <c r="SPM11" s="3"/>
      <c r="SPN11" s="3"/>
      <c r="SPO11" s="3"/>
      <c r="SPP11" s="3"/>
      <c r="SPQ11" s="3"/>
      <c r="SPR11" s="3"/>
      <c r="SPS11" s="3"/>
      <c r="SPT11" s="3"/>
      <c r="SPU11" s="3"/>
      <c r="SPV11" s="3"/>
      <c r="SPW11" s="3"/>
      <c r="SPX11" s="3"/>
      <c r="SPY11" s="3"/>
      <c r="SPZ11" s="3"/>
      <c r="SQA11" s="3"/>
      <c r="SQB11" s="3"/>
      <c r="SQC11" s="3"/>
      <c r="SQD11" s="3"/>
      <c r="SQE11" s="3"/>
      <c r="SQF11" s="3"/>
      <c r="SQG11" s="3"/>
      <c r="SQH11" s="3"/>
      <c r="SQI11" s="3"/>
      <c r="SQJ11" s="3"/>
      <c r="SQK11" s="3"/>
      <c r="SQL11" s="3"/>
      <c r="SQM11" s="3"/>
      <c r="SQN11" s="3"/>
      <c r="SQO11" s="3"/>
      <c r="SQP11" s="3"/>
      <c r="SQQ11" s="3"/>
      <c r="SQR11" s="3"/>
      <c r="SQS11" s="3"/>
      <c r="SQT11" s="3"/>
      <c r="SQU11" s="3"/>
      <c r="SQV11" s="3"/>
      <c r="SQW11" s="3"/>
      <c r="SQX11" s="3"/>
      <c r="SQY11" s="3"/>
      <c r="SQZ11" s="3"/>
      <c r="SRA11" s="3"/>
      <c r="SRB11" s="3"/>
      <c r="SRC11" s="3"/>
      <c r="SRD11" s="3"/>
      <c r="SRE11" s="3"/>
      <c r="SRF11" s="3"/>
      <c r="SRG11" s="3"/>
      <c r="SRH11" s="3"/>
      <c r="SRI11" s="3"/>
      <c r="SRJ11" s="3"/>
      <c r="SRK11" s="3"/>
      <c r="SRL11" s="3"/>
      <c r="SRM11" s="3"/>
      <c r="SRN11" s="3"/>
      <c r="SRO11" s="3"/>
      <c r="SRP11" s="3"/>
      <c r="SRQ11" s="3"/>
      <c r="SRR11" s="3"/>
      <c r="SRS11" s="3"/>
      <c r="SRT11" s="3"/>
      <c r="SRU11" s="3"/>
      <c r="SRV11" s="3"/>
      <c r="SRW11" s="3"/>
      <c r="SRX11" s="3"/>
      <c r="SRY11" s="3"/>
      <c r="SRZ11" s="3"/>
      <c r="SSA11" s="3"/>
      <c r="SSB11" s="3"/>
      <c r="SSC11" s="3"/>
      <c r="SSD11" s="3"/>
      <c r="SSE11" s="3"/>
      <c r="SSF11" s="3"/>
      <c r="SSG11" s="3"/>
      <c r="SSH11" s="3"/>
      <c r="SSI11" s="3"/>
      <c r="SSJ11" s="3"/>
      <c r="SSK11" s="3"/>
      <c r="SSL11" s="3"/>
      <c r="SSM11" s="3"/>
      <c r="SSN11" s="3"/>
      <c r="SSO11" s="3"/>
      <c r="SSP11" s="3"/>
      <c r="SSQ11" s="3"/>
      <c r="SSR11" s="3"/>
      <c r="SSS11" s="3"/>
      <c r="SST11" s="3"/>
      <c r="SSU11" s="3"/>
      <c r="SSV11" s="3"/>
      <c r="SSW11" s="3"/>
      <c r="SSX11" s="3"/>
      <c r="SSY11" s="3"/>
      <c r="SSZ11" s="3"/>
      <c r="STA11" s="3"/>
      <c r="STB11" s="3"/>
      <c r="STC11" s="3"/>
      <c r="STD11" s="3"/>
      <c r="STE11" s="3"/>
      <c r="STF11" s="3"/>
      <c r="STG11" s="3"/>
      <c r="STH11" s="3"/>
      <c r="STI11" s="3"/>
      <c r="STJ11" s="3"/>
      <c r="STK11" s="3"/>
      <c r="STL11" s="3"/>
      <c r="STM11" s="3"/>
      <c r="STN11" s="3"/>
      <c r="STO11" s="3"/>
      <c r="STP11" s="3"/>
      <c r="STQ11" s="3"/>
      <c r="STR11" s="3"/>
      <c r="STS11" s="3"/>
      <c r="STT11" s="3"/>
      <c r="STU11" s="3"/>
      <c r="STV11" s="3"/>
      <c r="STW11" s="3"/>
      <c r="STX11" s="3"/>
      <c r="STY11" s="3"/>
      <c r="STZ11" s="3"/>
      <c r="SUA11" s="3"/>
      <c r="SUB11" s="3"/>
      <c r="SUC11" s="3"/>
      <c r="SUD11" s="3"/>
      <c r="SUE11" s="3"/>
      <c r="SUF11" s="3"/>
      <c r="SUG11" s="3"/>
      <c r="SUH11" s="3"/>
      <c r="SUI11" s="3"/>
      <c r="SUJ11" s="3"/>
      <c r="SUK11" s="3"/>
      <c r="SUL11" s="3"/>
      <c r="SUM11" s="3"/>
      <c r="SUN11" s="3"/>
      <c r="SUO11" s="3"/>
      <c r="SUP11" s="3"/>
      <c r="SUQ11" s="3"/>
      <c r="SUR11" s="3"/>
      <c r="SUS11" s="3"/>
      <c r="SUT11" s="3"/>
      <c r="SUU11" s="3"/>
      <c r="SUV11" s="3"/>
      <c r="SUW11" s="3"/>
      <c r="SUX11" s="3"/>
      <c r="SUY11" s="3"/>
      <c r="SUZ11" s="3"/>
      <c r="SVA11" s="3"/>
      <c r="SVB11" s="3"/>
      <c r="SVC11" s="3"/>
      <c r="SVD11" s="3"/>
      <c r="SVE11" s="3"/>
      <c r="SVF11" s="3"/>
      <c r="SVG11" s="3"/>
      <c r="SVH11" s="3"/>
      <c r="SVI11" s="3"/>
      <c r="SVJ11" s="3"/>
      <c r="SVK11" s="3"/>
      <c r="SVL11" s="3"/>
      <c r="SVM11" s="3"/>
      <c r="SVN11" s="3"/>
      <c r="SVO11" s="3"/>
      <c r="SVP11" s="3"/>
      <c r="SVQ11" s="3"/>
      <c r="SVR11" s="3"/>
      <c r="SVS11" s="3"/>
      <c r="SVT11" s="3"/>
      <c r="SVU11" s="3"/>
      <c r="SVV11" s="3"/>
      <c r="SVW11" s="3"/>
      <c r="SVX11" s="3"/>
      <c r="SVY11" s="3"/>
      <c r="SVZ11" s="3"/>
      <c r="SWA11" s="3"/>
      <c r="SWB11" s="3"/>
      <c r="SWC11" s="3"/>
      <c r="SWD11" s="3"/>
      <c r="SWE11" s="3"/>
      <c r="SWF11" s="3"/>
      <c r="SWG11" s="3"/>
      <c r="SWH11" s="3"/>
      <c r="SWI11" s="3"/>
      <c r="SWJ11" s="3"/>
      <c r="SWK11" s="3"/>
      <c r="SWL11" s="3"/>
      <c r="SWM11" s="3"/>
      <c r="SWN11" s="3"/>
      <c r="SWO11" s="3"/>
      <c r="SWP11" s="3"/>
      <c r="SWQ11" s="3"/>
      <c r="SWR11" s="3"/>
      <c r="SWS11" s="3"/>
      <c r="SWT11" s="3"/>
      <c r="SWU11" s="3"/>
      <c r="SWV11" s="3"/>
      <c r="SWW11" s="3"/>
      <c r="SWX11" s="3"/>
      <c r="SWY11" s="3"/>
      <c r="SWZ11" s="3"/>
      <c r="SXA11" s="3"/>
      <c r="SXB11" s="3"/>
      <c r="SXC11" s="3"/>
      <c r="SXD11" s="3"/>
      <c r="SXE11" s="3"/>
      <c r="SXF11" s="3"/>
      <c r="SXG11" s="3"/>
      <c r="SXH11" s="3"/>
      <c r="SXI11" s="3"/>
      <c r="SXJ11" s="3"/>
      <c r="SXK11" s="3"/>
      <c r="SXL11" s="3"/>
      <c r="SXM11" s="3"/>
      <c r="SXN11" s="3"/>
      <c r="SXO11" s="3"/>
      <c r="SXP11" s="3"/>
      <c r="SXQ11" s="3"/>
      <c r="SXR11" s="3"/>
      <c r="SXS11" s="3"/>
      <c r="SXT11" s="3"/>
      <c r="SXU11" s="3"/>
      <c r="SXV11" s="3"/>
      <c r="SXW11" s="3"/>
      <c r="SXX11" s="3"/>
      <c r="SXY11" s="3"/>
      <c r="SXZ11" s="3"/>
      <c r="SYA11" s="3"/>
      <c r="SYB11" s="3"/>
      <c r="SYC11" s="3"/>
      <c r="SYD11" s="3"/>
      <c r="SYE11" s="3"/>
      <c r="SYF11" s="3"/>
      <c r="SYG11" s="3"/>
      <c r="SYH11" s="3"/>
      <c r="SYI11" s="3"/>
      <c r="SYJ11" s="3"/>
      <c r="SYK11" s="3"/>
      <c r="SYL11" s="3"/>
      <c r="SYM11" s="3"/>
      <c r="SYN11" s="3"/>
      <c r="SYO11" s="3"/>
      <c r="SYP11" s="3"/>
      <c r="SYQ11" s="3"/>
      <c r="SYR11" s="3"/>
      <c r="SYS11" s="3"/>
      <c r="SYT11" s="3"/>
      <c r="SYU11" s="3"/>
      <c r="SYV11" s="3"/>
      <c r="SYW11" s="3"/>
      <c r="SYX11" s="3"/>
      <c r="SYY11" s="3"/>
      <c r="SYZ11" s="3"/>
      <c r="SZA11" s="3"/>
      <c r="SZB11" s="3"/>
      <c r="SZC11" s="3"/>
      <c r="SZD11" s="3"/>
      <c r="SZE11" s="3"/>
      <c r="SZF11" s="3"/>
      <c r="SZG11" s="3"/>
      <c r="SZH11" s="3"/>
      <c r="SZI11" s="3"/>
      <c r="SZJ11" s="3"/>
      <c r="SZK11" s="3"/>
      <c r="SZL11" s="3"/>
      <c r="SZM11" s="3"/>
      <c r="SZN11" s="3"/>
      <c r="SZO11" s="3"/>
      <c r="SZP11" s="3"/>
      <c r="SZQ11" s="3"/>
      <c r="SZR11" s="3"/>
      <c r="SZS11" s="3"/>
      <c r="SZT11" s="3"/>
      <c r="SZU11" s="3"/>
      <c r="SZV11" s="3"/>
      <c r="SZW11" s="3"/>
      <c r="SZX11" s="3"/>
      <c r="SZY11" s="3"/>
      <c r="SZZ11" s="3"/>
      <c r="TAA11" s="3"/>
      <c r="TAB11" s="3"/>
      <c r="TAC11" s="3"/>
      <c r="TAD11" s="3"/>
      <c r="TAE11" s="3"/>
      <c r="TAF11" s="3"/>
      <c r="TAG11" s="3"/>
      <c r="TAH11" s="3"/>
      <c r="TAI11" s="3"/>
      <c r="TAJ11" s="3"/>
      <c r="TAK11" s="3"/>
      <c r="TAL11" s="3"/>
      <c r="TAM11" s="3"/>
      <c r="TAN11" s="3"/>
      <c r="TAO11" s="3"/>
      <c r="TAP11" s="3"/>
      <c r="TAQ11" s="3"/>
      <c r="TAR11" s="3"/>
      <c r="TAS11" s="3"/>
      <c r="TAT11" s="3"/>
      <c r="TAU11" s="3"/>
      <c r="TAV11" s="3"/>
      <c r="TAW11" s="3"/>
      <c r="TAX11" s="3"/>
      <c r="TAY11" s="3"/>
      <c r="TAZ11" s="3"/>
      <c r="TBA11" s="3"/>
      <c r="TBB11" s="3"/>
      <c r="TBC11" s="3"/>
      <c r="TBD11" s="3"/>
      <c r="TBE11" s="3"/>
      <c r="TBF11" s="3"/>
      <c r="TBG11" s="3"/>
      <c r="TBH11" s="3"/>
      <c r="TBI11" s="3"/>
      <c r="TBJ11" s="3"/>
      <c r="TBK11" s="3"/>
      <c r="TBL11" s="3"/>
      <c r="TBM11" s="3"/>
      <c r="TBN11" s="3"/>
      <c r="TBO11" s="3"/>
      <c r="TBP11" s="3"/>
      <c r="TBQ11" s="3"/>
      <c r="TBR11" s="3"/>
      <c r="TBS11" s="3"/>
      <c r="TBT11" s="3"/>
      <c r="TBU11" s="3"/>
      <c r="TBV11" s="3"/>
      <c r="TBW11" s="3"/>
      <c r="TBX11" s="3"/>
      <c r="TBY11" s="3"/>
      <c r="TBZ11" s="3"/>
      <c r="TCA11" s="3"/>
      <c r="TCB11" s="3"/>
      <c r="TCC11" s="3"/>
      <c r="TCD11" s="3"/>
      <c r="TCE11" s="3"/>
      <c r="TCF11" s="3"/>
      <c r="TCG11" s="3"/>
      <c r="TCH11" s="3"/>
      <c r="TCI11" s="3"/>
      <c r="TCJ11" s="3"/>
      <c r="TCK11" s="3"/>
      <c r="TCL11" s="3"/>
      <c r="TCM11" s="3"/>
      <c r="TCN11" s="3"/>
      <c r="TCO11" s="3"/>
      <c r="TCP11" s="3"/>
      <c r="TCQ11" s="3"/>
      <c r="TCR11" s="3"/>
      <c r="TCS11" s="3"/>
      <c r="TCT11" s="3"/>
      <c r="TCU11" s="3"/>
      <c r="TCV11" s="3"/>
      <c r="TCW11" s="3"/>
      <c r="TCX11" s="3"/>
      <c r="TCY11" s="3"/>
      <c r="TCZ11" s="3"/>
      <c r="TDA11" s="3"/>
      <c r="TDB11" s="3"/>
      <c r="TDC11" s="3"/>
      <c r="TDD11" s="3"/>
      <c r="TDE11" s="3"/>
      <c r="TDF11" s="3"/>
      <c r="TDG11" s="3"/>
      <c r="TDH11" s="3"/>
      <c r="TDI11" s="3"/>
      <c r="TDJ11" s="3"/>
      <c r="TDK11" s="3"/>
      <c r="TDL11" s="3"/>
      <c r="TDM11" s="3"/>
      <c r="TDN11" s="3"/>
      <c r="TDO11" s="3"/>
      <c r="TDP11" s="3"/>
      <c r="TDQ11" s="3"/>
      <c r="TDR11" s="3"/>
      <c r="TDS11" s="3"/>
      <c r="TDT11" s="3"/>
      <c r="TDU11" s="3"/>
      <c r="TDV11" s="3"/>
      <c r="TDW11" s="3"/>
      <c r="TDX11" s="3"/>
      <c r="TDY11" s="3"/>
      <c r="TDZ11" s="3"/>
      <c r="TEA11" s="3"/>
      <c r="TEB11" s="3"/>
      <c r="TEC11" s="3"/>
      <c r="TED11" s="3"/>
      <c r="TEE11" s="3"/>
      <c r="TEF11" s="3"/>
      <c r="TEG11" s="3"/>
      <c r="TEH11" s="3"/>
      <c r="TEI11" s="3"/>
      <c r="TEJ11" s="3"/>
      <c r="TEK11" s="3"/>
      <c r="TEL11" s="3"/>
      <c r="TEM11" s="3"/>
      <c r="TEN11" s="3"/>
      <c r="TEO11" s="3"/>
      <c r="TEP11" s="3"/>
      <c r="TEQ11" s="3"/>
      <c r="TER11" s="3"/>
      <c r="TES11" s="3"/>
      <c r="TET11" s="3"/>
      <c r="TEU11" s="3"/>
      <c r="TEV11" s="3"/>
      <c r="TEW11" s="3"/>
      <c r="TEX11" s="3"/>
      <c r="TEY11" s="3"/>
      <c r="TEZ11" s="3"/>
      <c r="TFA11" s="3"/>
      <c r="TFB11" s="3"/>
      <c r="TFC11" s="3"/>
      <c r="TFD11" s="3"/>
      <c r="TFE11" s="3"/>
      <c r="TFF11" s="3"/>
      <c r="TFG11" s="3"/>
      <c r="TFH11" s="3"/>
      <c r="TFI11" s="3"/>
      <c r="TFJ11" s="3"/>
      <c r="TFK11" s="3"/>
      <c r="TFL11" s="3"/>
      <c r="TFM11" s="3"/>
      <c r="TFN11" s="3"/>
      <c r="TFO11" s="3"/>
      <c r="TFP11" s="3"/>
      <c r="TFQ11" s="3"/>
      <c r="TFR11" s="3"/>
      <c r="TFS11" s="3"/>
      <c r="TFT11" s="3"/>
      <c r="TFU11" s="3"/>
      <c r="TFV11" s="3"/>
      <c r="TFW11" s="3"/>
      <c r="TFX11" s="3"/>
      <c r="TFY11" s="3"/>
      <c r="TFZ11" s="3"/>
      <c r="TGA11" s="3"/>
      <c r="TGB11" s="3"/>
      <c r="TGC11" s="3"/>
      <c r="TGD11" s="3"/>
      <c r="TGE11" s="3"/>
      <c r="TGF11" s="3"/>
      <c r="TGG11" s="3"/>
      <c r="TGH11" s="3"/>
      <c r="TGI11" s="3"/>
      <c r="TGJ11" s="3"/>
      <c r="TGK11" s="3"/>
      <c r="TGL11" s="3"/>
      <c r="TGM11" s="3"/>
      <c r="TGN11" s="3"/>
      <c r="TGO11" s="3"/>
      <c r="TGP11" s="3"/>
      <c r="TGQ11" s="3"/>
      <c r="TGR11" s="3"/>
      <c r="TGS11" s="3"/>
      <c r="TGT11" s="3"/>
      <c r="TGU11" s="3"/>
      <c r="TGV11" s="3"/>
      <c r="TGW11" s="3"/>
      <c r="TGX11" s="3"/>
      <c r="TGY11" s="3"/>
      <c r="TGZ11" s="3"/>
      <c r="THA11" s="3"/>
      <c r="THB11" s="3"/>
      <c r="THC11" s="3"/>
      <c r="THD11" s="3"/>
      <c r="THE11" s="3"/>
      <c r="THF11" s="3"/>
      <c r="THG11" s="3"/>
      <c r="THH11" s="3"/>
      <c r="THI11" s="3"/>
      <c r="THJ11" s="3"/>
      <c r="THK11" s="3"/>
      <c r="THL11" s="3"/>
      <c r="THM11" s="3"/>
      <c r="THN11" s="3"/>
      <c r="THO11" s="3"/>
      <c r="THP11" s="3"/>
      <c r="THQ11" s="3"/>
      <c r="THR11" s="3"/>
      <c r="THS11" s="3"/>
      <c r="THT11" s="3"/>
      <c r="THU11" s="3"/>
      <c r="THV11" s="3"/>
      <c r="THW11" s="3"/>
      <c r="THX11" s="3"/>
      <c r="THY11" s="3"/>
      <c r="THZ11" s="3"/>
      <c r="TIA11" s="3"/>
      <c r="TIB11" s="3"/>
      <c r="TIC11" s="3"/>
      <c r="TID11" s="3"/>
      <c r="TIE11" s="3"/>
      <c r="TIF11" s="3"/>
      <c r="TIG11" s="3"/>
      <c r="TIH11" s="3"/>
      <c r="TII11" s="3"/>
      <c r="TIJ11" s="3"/>
      <c r="TIK11" s="3"/>
      <c r="TIL11" s="3"/>
      <c r="TIM11" s="3"/>
      <c r="TIN11" s="3"/>
      <c r="TIO11" s="3"/>
      <c r="TIP11" s="3"/>
      <c r="TIQ11" s="3"/>
      <c r="TIR11" s="3"/>
      <c r="TIS11" s="3"/>
      <c r="TIT11" s="3"/>
      <c r="TIU11" s="3"/>
      <c r="TIV11" s="3"/>
      <c r="TIW11" s="3"/>
      <c r="TIX11" s="3"/>
      <c r="TIY11" s="3"/>
      <c r="TIZ11" s="3"/>
      <c r="TJA11" s="3"/>
      <c r="TJB11" s="3"/>
      <c r="TJC11" s="3"/>
      <c r="TJD11" s="3"/>
      <c r="TJE11" s="3"/>
      <c r="TJF11" s="3"/>
      <c r="TJG11" s="3"/>
      <c r="TJH11" s="3"/>
      <c r="TJI11" s="3"/>
      <c r="TJJ11" s="3"/>
      <c r="TJK11" s="3"/>
      <c r="TJL11" s="3"/>
      <c r="TJM11" s="3"/>
      <c r="TJN11" s="3"/>
      <c r="TJO11" s="3"/>
      <c r="TJP11" s="3"/>
      <c r="TJQ11" s="3"/>
      <c r="TJR11" s="3"/>
      <c r="TJS11" s="3"/>
      <c r="TJT11" s="3"/>
      <c r="TJU11" s="3"/>
      <c r="TJV11" s="3"/>
      <c r="TJW11" s="3"/>
      <c r="TJX11" s="3"/>
      <c r="TJY11" s="3"/>
      <c r="TJZ11" s="3"/>
      <c r="TKA11" s="3"/>
      <c r="TKB11" s="3"/>
      <c r="TKC11" s="3"/>
      <c r="TKD11" s="3"/>
      <c r="TKE11" s="3"/>
      <c r="TKF11" s="3"/>
      <c r="TKG11" s="3"/>
      <c r="TKH11" s="3"/>
      <c r="TKI11" s="3"/>
      <c r="TKJ11" s="3"/>
      <c r="TKK11" s="3"/>
      <c r="TKL11" s="3"/>
      <c r="TKM11" s="3"/>
      <c r="TKN11" s="3"/>
      <c r="TKO11" s="3"/>
      <c r="TKP11" s="3"/>
      <c r="TKQ11" s="3"/>
      <c r="TKR11" s="3"/>
      <c r="TKS11" s="3"/>
      <c r="TKT11" s="3"/>
      <c r="TKU11" s="3"/>
      <c r="TKV11" s="3"/>
      <c r="TKW11" s="3"/>
      <c r="TKX11" s="3"/>
      <c r="TKY11" s="3"/>
      <c r="TKZ11" s="3"/>
      <c r="TLA11" s="3"/>
      <c r="TLB11" s="3"/>
      <c r="TLC11" s="3"/>
      <c r="TLD11" s="3"/>
      <c r="TLE11" s="3"/>
      <c r="TLF11" s="3"/>
      <c r="TLG11" s="3"/>
      <c r="TLH11" s="3"/>
      <c r="TLI11" s="3"/>
      <c r="TLJ11" s="3"/>
      <c r="TLK11" s="3"/>
      <c r="TLL11" s="3"/>
      <c r="TLM11" s="3"/>
      <c r="TLN11" s="3"/>
      <c r="TLO11" s="3"/>
      <c r="TLP11" s="3"/>
      <c r="TLQ11" s="3"/>
      <c r="TLR11" s="3"/>
      <c r="TLS11" s="3"/>
      <c r="TLT11" s="3"/>
      <c r="TLU11" s="3"/>
      <c r="TLV11" s="3"/>
      <c r="TLW11" s="3"/>
      <c r="TLX11" s="3"/>
      <c r="TLY11" s="3"/>
      <c r="TLZ11" s="3"/>
      <c r="TMA11" s="3"/>
      <c r="TMB11" s="3"/>
      <c r="TMC11" s="3"/>
      <c r="TMD11" s="3"/>
      <c r="TME11" s="3"/>
      <c r="TMF11" s="3"/>
      <c r="TMG11" s="3"/>
      <c r="TMH11" s="3"/>
      <c r="TMI11" s="3"/>
      <c r="TMJ11" s="3"/>
      <c r="TMK11" s="3"/>
      <c r="TML11" s="3"/>
      <c r="TMM11" s="3"/>
      <c r="TMN11" s="3"/>
      <c r="TMO11" s="3"/>
      <c r="TMP11" s="3"/>
      <c r="TMQ11" s="3"/>
      <c r="TMR11" s="3"/>
      <c r="TMS11" s="3"/>
      <c r="TMT11" s="3"/>
      <c r="TMU11" s="3"/>
      <c r="TMV11" s="3"/>
      <c r="TMW11" s="3"/>
      <c r="TMX11" s="3"/>
      <c r="TMY11" s="3"/>
      <c r="TMZ11" s="3"/>
      <c r="TNA11" s="3"/>
      <c r="TNB11" s="3"/>
      <c r="TNC11" s="3"/>
      <c r="TND11" s="3"/>
      <c r="TNE11" s="3"/>
      <c r="TNF11" s="3"/>
      <c r="TNG11" s="3"/>
      <c r="TNH11" s="3"/>
      <c r="TNI11" s="3"/>
      <c r="TNJ11" s="3"/>
      <c r="TNK11" s="3"/>
      <c r="TNL11" s="3"/>
      <c r="TNM11" s="3"/>
      <c r="TNN11" s="3"/>
      <c r="TNO11" s="3"/>
      <c r="TNP11" s="3"/>
      <c r="TNQ11" s="3"/>
      <c r="TNR11" s="3"/>
      <c r="TNS11" s="3"/>
      <c r="TNT11" s="3"/>
      <c r="TNU11" s="3"/>
      <c r="TNV11" s="3"/>
      <c r="TNW11" s="3"/>
      <c r="TNX11" s="3"/>
      <c r="TNY11" s="3"/>
      <c r="TNZ11" s="3"/>
      <c r="TOA11" s="3"/>
      <c r="TOB11" s="3"/>
      <c r="TOC11" s="3"/>
      <c r="TOD11" s="3"/>
      <c r="TOE11" s="3"/>
      <c r="TOF11" s="3"/>
      <c r="TOG11" s="3"/>
      <c r="TOH11" s="3"/>
      <c r="TOI11" s="3"/>
      <c r="TOJ11" s="3"/>
      <c r="TOK11" s="3"/>
      <c r="TOL11" s="3"/>
      <c r="TOM11" s="3"/>
      <c r="TON11" s="3"/>
      <c r="TOO11" s="3"/>
      <c r="TOP11" s="3"/>
      <c r="TOQ11" s="3"/>
      <c r="TOR11" s="3"/>
      <c r="TOS11" s="3"/>
      <c r="TOT11" s="3"/>
      <c r="TOU11" s="3"/>
      <c r="TOV11" s="3"/>
      <c r="TOW11" s="3"/>
      <c r="TOX11" s="3"/>
      <c r="TOY11" s="3"/>
      <c r="TOZ11" s="3"/>
      <c r="TPA11" s="3"/>
      <c r="TPB11" s="3"/>
      <c r="TPC11" s="3"/>
      <c r="TPD11" s="3"/>
      <c r="TPE11" s="3"/>
      <c r="TPF11" s="3"/>
      <c r="TPG11" s="3"/>
      <c r="TPH11" s="3"/>
      <c r="TPI11" s="3"/>
      <c r="TPJ11" s="3"/>
      <c r="TPK11" s="3"/>
      <c r="TPL11" s="3"/>
      <c r="TPM11" s="3"/>
      <c r="TPN11" s="3"/>
      <c r="TPO11" s="3"/>
      <c r="TPP11" s="3"/>
      <c r="TPQ11" s="3"/>
      <c r="TPR11" s="3"/>
      <c r="TPS11" s="3"/>
      <c r="TPT11" s="3"/>
      <c r="TPU11" s="3"/>
      <c r="TPV11" s="3"/>
      <c r="TPW11" s="3"/>
      <c r="TPX11" s="3"/>
      <c r="TPY11" s="3"/>
      <c r="TPZ11" s="3"/>
      <c r="TQA11" s="3"/>
      <c r="TQB11" s="3"/>
      <c r="TQC11" s="3"/>
      <c r="TQD11" s="3"/>
      <c r="TQE11" s="3"/>
      <c r="TQF11" s="3"/>
      <c r="TQG11" s="3"/>
      <c r="TQH11" s="3"/>
      <c r="TQI11" s="3"/>
      <c r="TQJ11" s="3"/>
      <c r="TQK11" s="3"/>
      <c r="TQL11" s="3"/>
      <c r="TQM11" s="3"/>
      <c r="TQN11" s="3"/>
      <c r="TQO11" s="3"/>
      <c r="TQP11" s="3"/>
      <c r="TQQ11" s="3"/>
      <c r="TQR11" s="3"/>
      <c r="TQS11" s="3"/>
      <c r="TQT11" s="3"/>
      <c r="TQU11" s="3"/>
      <c r="TQV11" s="3"/>
      <c r="TQW11" s="3"/>
      <c r="TQX11" s="3"/>
      <c r="TQY11" s="3"/>
      <c r="TQZ11" s="3"/>
      <c r="TRA11" s="3"/>
      <c r="TRB11" s="3"/>
      <c r="TRC11" s="3"/>
      <c r="TRD11" s="3"/>
      <c r="TRE11" s="3"/>
      <c r="TRF11" s="3"/>
      <c r="TRG11" s="3"/>
      <c r="TRH11" s="3"/>
      <c r="TRI11" s="3"/>
      <c r="TRJ11" s="3"/>
      <c r="TRK11" s="3"/>
      <c r="TRL11" s="3"/>
      <c r="TRM11" s="3"/>
      <c r="TRN11" s="3"/>
      <c r="TRO11" s="3"/>
      <c r="TRP11" s="3"/>
      <c r="TRQ11" s="3"/>
      <c r="TRR11" s="3"/>
      <c r="TRS11" s="3"/>
      <c r="TRT11" s="3"/>
      <c r="TRU11" s="3"/>
      <c r="TRV11" s="3"/>
      <c r="TRW11" s="3"/>
      <c r="TRX11" s="3"/>
      <c r="TRY11" s="3"/>
      <c r="TRZ11" s="3"/>
      <c r="TSA11" s="3"/>
      <c r="TSB11" s="3"/>
      <c r="TSC11" s="3"/>
      <c r="TSD11" s="3"/>
      <c r="TSE11" s="3"/>
      <c r="TSF11" s="3"/>
      <c r="TSG11" s="3"/>
      <c r="TSH11" s="3"/>
      <c r="TSI11" s="3"/>
      <c r="TSJ11" s="3"/>
      <c r="TSK11" s="3"/>
      <c r="TSL11" s="3"/>
      <c r="TSM11" s="3"/>
      <c r="TSN11" s="3"/>
      <c r="TSO11" s="3"/>
      <c r="TSP11" s="3"/>
      <c r="TSQ11" s="3"/>
      <c r="TSR11" s="3"/>
      <c r="TSS11" s="3"/>
      <c r="TST11" s="3"/>
      <c r="TSU11" s="3"/>
      <c r="TSV11" s="3"/>
      <c r="TSW11" s="3"/>
      <c r="TSX11" s="3"/>
      <c r="TSY11" s="3"/>
      <c r="TSZ11" s="3"/>
      <c r="TTA11" s="3"/>
      <c r="TTB11" s="3"/>
      <c r="TTC11" s="3"/>
      <c r="TTD11" s="3"/>
      <c r="TTE11" s="3"/>
      <c r="TTF11" s="3"/>
      <c r="TTG11" s="3"/>
      <c r="TTH11" s="3"/>
      <c r="TTI11" s="3"/>
      <c r="TTJ11" s="3"/>
      <c r="TTK11" s="3"/>
      <c r="TTL11" s="3"/>
      <c r="TTM11" s="3"/>
      <c r="TTN11" s="3"/>
      <c r="TTO11" s="3"/>
      <c r="TTP11" s="3"/>
      <c r="TTQ11" s="3"/>
      <c r="TTR11" s="3"/>
      <c r="TTS11" s="3"/>
      <c r="TTT11" s="3"/>
      <c r="TTU11" s="3"/>
      <c r="TTV11" s="3"/>
      <c r="TTW11" s="3"/>
      <c r="TTX11" s="3"/>
      <c r="TTY11" s="3"/>
      <c r="TTZ11" s="3"/>
      <c r="TUA11" s="3"/>
      <c r="TUB11" s="3"/>
      <c r="TUC11" s="3"/>
      <c r="TUD11" s="3"/>
      <c r="TUE11" s="3"/>
      <c r="TUF11" s="3"/>
      <c r="TUG11" s="3"/>
      <c r="TUH11" s="3"/>
      <c r="TUI11" s="3"/>
      <c r="TUJ11" s="3"/>
      <c r="TUK11" s="3"/>
      <c r="TUL11" s="3"/>
      <c r="TUM11" s="3"/>
      <c r="TUN11" s="3"/>
      <c r="TUO11" s="3"/>
      <c r="TUP11" s="3"/>
      <c r="TUQ11" s="3"/>
      <c r="TUR11" s="3"/>
      <c r="TUS11" s="3"/>
      <c r="TUT11" s="3"/>
      <c r="TUU11" s="3"/>
      <c r="TUV11" s="3"/>
      <c r="TUW11" s="3"/>
      <c r="TUX11" s="3"/>
      <c r="TUY11" s="3"/>
      <c r="TUZ11" s="3"/>
      <c r="TVA11" s="3"/>
      <c r="TVB11" s="3"/>
      <c r="TVC11" s="3"/>
      <c r="TVD11" s="3"/>
      <c r="TVE11" s="3"/>
      <c r="TVF11" s="3"/>
      <c r="TVG11" s="3"/>
      <c r="TVH11" s="3"/>
      <c r="TVI11" s="3"/>
      <c r="TVJ11" s="3"/>
      <c r="TVK11" s="3"/>
      <c r="TVL11" s="3"/>
      <c r="TVM11" s="3"/>
      <c r="TVN11" s="3"/>
      <c r="TVO11" s="3"/>
      <c r="TVP11" s="3"/>
      <c r="TVQ11" s="3"/>
      <c r="TVR11" s="3"/>
      <c r="TVS11" s="3"/>
      <c r="TVT11" s="3"/>
      <c r="TVU11" s="3"/>
      <c r="TVV11" s="3"/>
      <c r="TVW11" s="3"/>
      <c r="TVX11" s="3"/>
      <c r="TVY11" s="3"/>
      <c r="TVZ11" s="3"/>
      <c r="TWA11" s="3"/>
      <c r="TWB11" s="3"/>
      <c r="TWC11" s="3"/>
      <c r="TWD11" s="3"/>
      <c r="TWE11" s="3"/>
      <c r="TWF11" s="3"/>
      <c r="TWG11" s="3"/>
      <c r="TWH11" s="3"/>
      <c r="TWI11" s="3"/>
      <c r="TWJ11" s="3"/>
      <c r="TWK11" s="3"/>
      <c r="TWL11" s="3"/>
      <c r="TWM11" s="3"/>
      <c r="TWN11" s="3"/>
      <c r="TWO11" s="3"/>
      <c r="TWP11" s="3"/>
      <c r="TWQ11" s="3"/>
      <c r="TWR11" s="3"/>
      <c r="TWS11" s="3"/>
      <c r="TWT11" s="3"/>
      <c r="TWU11" s="3"/>
      <c r="TWV11" s="3"/>
      <c r="TWW11" s="3"/>
      <c r="TWX11" s="3"/>
      <c r="TWY11" s="3"/>
      <c r="TWZ11" s="3"/>
      <c r="TXA11" s="3"/>
      <c r="TXB11" s="3"/>
      <c r="TXC11" s="3"/>
      <c r="TXD11" s="3"/>
      <c r="TXE11" s="3"/>
      <c r="TXF11" s="3"/>
      <c r="TXG11" s="3"/>
      <c r="TXH11" s="3"/>
      <c r="TXI11" s="3"/>
      <c r="TXJ11" s="3"/>
      <c r="TXK11" s="3"/>
      <c r="TXL11" s="3"/>
      <c r="TXM11" s="3"/>
      <c r="TXN11" s="3"/>
      <c r="TXO11" s="3"/>
      <c r="TXP11" s="3"/>
      <c r="TXQ11" s="3"/>
      <c r="TXR11" s="3"/>
      <c r="TXS11" s="3"/>
      <c r="TXT11" s="3"/>
      <c r="TXU11" s="3"/>
      <c r="TXV11" s="3"/>
      <c r="TXW11" s="3"/>
      <c r="TXX11" s="3"/>
      <c r="TXY11" s="3"/>
      <c r="TXZ11" s="3"/>
      <c r="TYA11" s="3"/>
      <c r="TYB11" s="3"/>
      <c r="TYC11" s="3"/>
      <c r="TYD11" s="3"/>
      <c r="TYE11" s="3"/>
      <c r="TYF11" s="3"/>
      <c r="TYG11" s="3"/>
      <c r="TYH11" s="3"/>
      <c r="TYI11" s="3"/>
      <c r="TYJ11" s="3"/>
      <c r="TYK11" s="3"/>
      <c r="TYL11" s="3"/>
      <c r="TYM11" s="3"/>
      <c r="TYN11" s="3"/>
      <c r="TYO11" s="3"/>
      <c r="TYP11" s="3"/>
      <c r="TYQ11" s="3"/>
      <c r="TYR11" s="3"/>
      <c r="TYS11" s="3"/>
      <c r="TYT11" s="3"/>
      <c r="TYU11" s="3"/>
      <c r="TYV11" s="3"/>
      <c r="TYW11" s="3"/>
      <c r="TYX11" s="3"/>
      <c r="TYY11" s="3"/>
      <c r="TYZ11" s="3"/>
      <c r="TZA11" s="3"/>
      <c r="TZB11" s="3"/>
      <c r="TZC11" s="3"/>
      <c r="TZD11" s="3"/>
      <c r="TZE11" s="3"/>
      <c r="TZF11" s="3"/>
      <c r="TZG11" s="3"/>
      <c r="TZH11" s="3"/>
      <c r="TZI11" s="3"/>
      <c r="TZJ11" s="3"/>
      <c r="TZK11" s="3"/>
      <c r="TZL11" s="3"/>
      <c r="TZM11" s="3"/>
      <c r="TZN11" s="3"/>
      <c r="TZO11" s="3"/>
      <c r="TZP11" s="3"/>
      <c r="TZQ11" s="3"/>
      <c r="TZR11" s="3"/>
      <c r="TZS11" s="3"/>
      <c r="TZT11" s="3"/>
      <c r="TZU11" s="3"/>
      <c r="TZV11" s="3"/>
      <c r="TZW11" s="3"/>
      <c r="TZX11" s="3"/>
      <c r="TZY11" s="3"/>
      <c r="TZZ11" s="3"/>
      <c r="UAA11" s="3"/>
      <c r="UAB11" s="3"/>
      <c r="UAC11" s="3"/>
      <c r="UAD11" s="3"/>
      <c r="UAE11" s="3"/>
      <c r="UAF11" s="3"/>
      <c r="UAG11" s="3"/>
      <c r="UAH11" s="3"/>
      <c r="UAI11" s="3"/>
      <c r="UAJ11" s="3"/>
      <c r="UAK11" s="3"/>
      <c r="UAL11" s="3"/>
      <c r="UAM11" s="3"/>
      <c r="UAN11" s="3"/>
      <c r="UAO11" s="3"/>
      <c r="UAP11" s="3"/>
      <c r="UAQ11" s="3"/>
      <c r="UAR11" s="3"/>
      <c r="UAS11" s="3"/>
      <c r="UAT11" s="3"/>
      <c r="UAU11" s="3"/>
      <c r="UAV11" s="3"/>
      <c r="UAW11" s="3"/>
      <c r="UAX11" s="3"/>
      <c r="UAY11" s="3"/>
      <c r="UAZ11" s="3"/>
      <c r="UBA11" s="3"/>
      <c r="UBB11" s="3"/>
      <c r="UBC11" s="3"/>
      <c r="UBD11" s="3"/>
      <c r="UBE11" s="3"/>
      <c r="UBF11" s="3"/>
      <c r="UBG11" s="3"/>
      <c r="UBH11" s="3"/>
      <c r="UBI11" s="3"/>
      <c r="UBJ11" s="3"/>
      <c r="UBK11" s="3"/>
      <c r="UBL11" s="3"/>
      <c r="UBM11" s="3"/>
      <c r="UBN11" s="3"/>
      <c r="UBO11" s="3"/>
      <c r="UBP11" s="3"/>
      <c r="UBQ11" s="3"/>
      <c r="UBR11" s="3"/>
      <c r="UBS11" s="3"/>
      <c r="UBT11" s="3"/>
      <c r="UBU11" s="3"/>
      <c r="UBV11" s="3"/>
      <c r="UBW11" s="3"/>
      <c r="UBX11" s="3"/>
      <c r="UBY11" s="3"/>
      <c r="UBZ11" s="3"/>
      <c r="UCA11" s="3"/>
      <c r="UCB11" s="3"/>
      <c r="UCC11" s="3"/>
      <c r="UCD11" s="3"/>
      <c r="UCE11" s="3"/>
      <c r="UCF11" s="3"/>
      <c r="UCG11" s="3"/>
      <c r="UCH11" s="3"/>
      <c r="UCI11" s="3"/>
      <c r="UCJ11" s="3"/>
      <c r="UCK11" s="3"/>
      <c r="UCL11" s="3"/>
      <c r="UCM11" s="3"/>
      <c r="UCN11" s="3"/>
      <c r="UCO11" s="3"/>
      <c r="UCP11" s="3"/>
      <c r="UCQ11" s="3"/>
      <c r="UCR11" s="3"/>
      <c r="UCS11" s="3"/>
      <c r="UCT11" s="3"/>
      <c r="UCU11" s="3"/>
      <c r="UCV11" s="3"/>
      <c r="UCW11" s="3"/>
      <c r="UCX11" s="3"/>
      <c r="UCY11" s="3"/>
      <c r="UCZ11" s="3"/>
      <c r="UDA11" s="3"/>
      <c r="UDB11" s="3"/>
      <c r="UDC11" s="3"/>
      <c r="UDD11" s="3"/>
      <c r="UDE11" s="3"/>
      <c r="UDF11" s="3"/>
      <c r="UDG11" s="3"/>
      <c r="UDH11" s="3"/>
      <c r="UDI11" s="3"/>
      <c r="UDJ11" s="3"/>
      <c r="UDK11" s="3"/>
      <c r="UDL11" s="3"/>
      <c r="UDM11" s="3"/>
      <c r="UDN11" s="3"/>
      <c r="UDO11" s="3"/>
      <c r="UDP11" s="3"/>
      <c r="UDQ11" s="3"/>
      <c r="UDR11" s="3"/>
      <c r="UDS11" s="3"/>
      <c r="UDT11" s="3"/>
      <c r="UDU11" s="3"/>
      <c r="UDV11" s="3"/>
      <c r="UDW11" s="3"/>
      <c r="UDX11" s="3"/>
      <c r="UDY11" s="3"/>
      <c r="UDZ11" s="3"/>
      <c r="UEA11" s="3"/>
      <c r="UEB11" s="3"/>
      <c r="UEC11" s="3"/>
      <c r="UED11" s="3"/>
      <c r="UEE11" s="3"/>
      <c r="UEF11" s="3"/>
      <c r="UEG11" s="3"/>
      <c r="UEH11" s="3"/>
      <c r="UEI11" s="3"/>
      <c r="UEJ11" s="3"/>
      <c r="UEK11" s="3"/>
      <c r="UEL11" s="3"/>
      <c r="UEM11" s="3"/>
      <c r="UEN11" s="3"/>
      <c r="UEO11" s="3"/>
      <c r="UEP11" s="3"/>
      <c r="UEQ11" s="3"/>
      <c r="UER11" s="3"/>
      <c r="UES11" s="3"/>
      <c r="UET11" s="3"/>
      <c r="UEU11" s="3"/>
      <c r="UEV11" s="3"/>
      <c r="UEW11" s="3"/>
      <c r="UEX11" s="3"/>
      <c r="UEY11" s="3"/>
      <c r="UEZ11" s="3"/>
      <c r="UFA11" s="3"/>
      <c r="UFB11" s="3"/>
      <c r="UFC11" s="3"/>
      <c r="UFD11" s="3"/>
      <c r="UFE11" s="3"/>
      <c r="UFF11" s="3"/>
      <c r="UFG11" s="3"/>
      <c r="UFH11" s="3"/>
      <c r="UFI11" s="3"/>
      <c r="UFJ11" s="3"/>
      <c r="UFK11" s="3"/>
      <c r="UFL11" s="3"/>
      <c r="UFM11" s="3"/>
      <c r="UFN11" s="3"/>
      <c r="UFO11" s="3"/>
      <c r="UFP11" s="3"/>
      <c r="UFQ11" s="3"/>
      <c r="UFR11" s="3"/>
      <c r="UFS11" s="3"/>
      <c r="UFT11" s="3"/>
      <c r="UFU11" s="3"/>
      <c r="UFV11" s="3"/>
      <c r="UFW11" s="3"/>
      <c r="UFX11" s="3"/>
      <c r="UFY11" s="3"/>
      <c r="UFZ11" s="3"/>
      <c r="UGA11" s="3"/>
      <c r="UGB11" s="3"/>
      <c r="UGC11" s="3"/>
      <c r="UGD11" s="3"/>
      <c r="UGE11" s="3"/>
      <c r="UGF11" s="3"/>
      <c r="UGG11" s="3"/>
      <c r="UGH11" s="3"/>
      <c r="UGI11" s="3"/>
      <c r="UGJ11" s="3"/>
      <c r="UGK11" s="3"/>
      <c r="UGL11" s="3"/>
      <c r="UGM11" s="3"/>
      <c r="UGN11" s="3"/>
      <c r="UGO11" s="3"/>
      <c r="UGP11" s="3"/>
      <c r="UGQ11" s="3"/>
      <c r="UGR11" s="3"/>
      <c r="UGS11" s="3"/>
      <c r="UGT11" s="3"/>
      <c r="UGU11" s="3"/>
      <c r="UGV11" s="3"/>
      <c r="UGW11" s="3"/>
      <c r="UGX11" s="3"/>
      <c r="UGY11" s="3"/>
      <c r="UGZ11" s="3"/>
      <c r="UHA11" s="3"/>
      <c r="UHB11" s="3"/>
      <c r="UHC11" s="3"/>
      <c r="UHD11" s="3"/>
      <c r="UHE11" s="3"/>
      <c r="UHF11" s="3"/>
      <c r="UHG11" s="3"/>
      <c r="UHH11" s="3"/>
      <c r="UHI11" s="3"/>
      <c r="UHJ11" s="3"/>
      <c r="UHK11" s="3"/>
      <c r="UHL11" s="3"/>
      <c r="UHM11" s="3"/>
      <c r="UHN11" s="3"/>
      <c r="UHO11" s="3"/>
      <c r="UHP11" s="3"/>
      <c r="UHQ11" s="3"/>
      <c r="UHR11" s="3"/>
      <c r="UHS11" s="3"/>
      <c r="UHT11" s="3"/>
      <c r="UHU11" s="3"/>
      <c r="UHV11" s="3"/>
      <c r="UHW11" s="3"/>
      <c r="UHX11" s="3"/>
      <c r="UHY11" s="3"/>
      <c r="UHZ11" s="3"/>
      <c r="UIA11" s="3"/>
      <c r="UIB11" s="3"/>
      <c r="UIC11" s="3"/>
      <c r="UID11" s="3"/>
      <c r="UIE11" s="3"/>
      <c r="UIF11" s="3"/>
      <c r="UIG11" s="3"/>
      <c r="UIH11" s="3"/>
      <c r="UII11" s="3"/>
      <c r="UIJ11" s="3"/>
      <c r="UIK11" s="3"/>
      <c r="UIL11" s="3"/>
      <c r="UIM11" s="3"/>
      <c r="UIN11" s="3"/>
      <c r="UIO11" s="3"/>
      <c r="UIP11" s="3"/>
      <c r="UIQ11" s="3"/>
      <c r="UIR11" s="3"/>
      <c r="UIS11" s="3"/>
      <c r="UIT11" s="3"/>
      <c r="UIU11" s="3"/>
      <c r="UIV11" s="3"/>
      <c r="UIW11" s="3"/>
      <c r="UIX11" s="3"/>
      <c r="UIY11" s="3"/>
      <c r="UIZ11" s="3"/>
      <c r="UJA11" s="3"/>
      <c r="UJB11" s="3"/>
      <c r="UJC11" s="3"/>
      <c r="UJD11" s="3"/>
      <c r="UJE11" s="3"/>
      <c r="UJF11" s="3"/>
      <c r="UJG11" s="3"/>
      <c r="UJH11" s="3"/>
      <c r="UJI11" s="3"/>
      <c r="UJJ11" s="3"/>
      <c r="UJK11" s="3"/>
      <c r="UJL11" s="3"/>
      <c r="UJM11" s="3"/>
      <c r="UJN11" s="3"/>
      <c r="UJO11" s="3"/>
      <c r="UJP11" s="3"/>
      <c r="UJQ11" s="3"/>
      <c r="UJR11" s="3"/>
      <c r="UJS11" s="3"/>
      <c r="UJT11" s="3"/>
      <c r="UJU11" s="3"/>
      <c r="UJV11" s="3"/>
      <c r="UJW11" s="3"/>
      <c r="UJX11" s="3"/>
      <c r="UJY11" s="3"/>
      <c r="UJZ11" s="3"/>
      <c r="UKA11" s="3"/>
      <c r="UKB11" s="3"/>
      <c r="UKC11" s="3"/>
      <c r="UKD11" s="3"/>
      <c r="UKE11" s="3"/>
      <c r="UKF11" s="3"/>
      <c r="UKG11" s="3"/>
      <c r="UKH11" s="3"/>
      <c r="UKI11" s="3"/>
      <c r="UKJ11" s="3"/>
      <c r="UKK11" s="3"/>
      <c r="UKL11" s="3"/>
      <c r="UKM11" s="3"/>
      <c r="UKN11" s="3"/>
      <c r="UKO11" s="3"/>
      <c r="UKP11" s="3"/>
      <c r="UKQ11" s="3"/>
      <c r="UKR11" s="3"/>
      <c r="UKS11" s="3"/>
      <c r="UKT11" s="3"/>
      <c r="UKU11" s="3"/>
      <c r="UKV11" s="3"/>
      <c r="UKW11" s="3"/>
      <c r="UKX11" s="3"/>
      <c r="UKY11" s="3"/>
      <c r="UKZ11" s="3"/>
      <c r="ULA11" s="3"/>
      <c r="ULB11" s="3"/>
      <c r="ULC11" s="3"/>
      <c r="ULD11" s="3"/>
      <c r="ULE11" s="3"/>
      <c r="ULF11" s="3"/>
      <c r="ULG11" s="3"/>
      <c r="ULH11" s="3"/>
      <c r="ULI11" s="3"/>
      <c r="ULJ11" s="3"/>
      <c r="ULK11" s="3"/>
      <c r="ULL11" s="3"/>
      <c r="ULM11" s="3"/>
      <c r="ULN11" s="3"/>
      <c r="ULO11" s="3"/>
      <c r="ULP11" s="3"/>
      <c r="ULQ11" s="3"/>
      <c r="ULR11" s="3"/>
      <c r="ULS11" s="3"/>
      <c r="ULT11" s="3"/>
      <c r="ULU11" s="3"/>
      <c r="ULV11" s="3"/>
      <c r="ULW11" s="3"/>
      <c r="ULX11" s="3"/>
      <c r="ULY11" s="3"/>
      <c r="ULZ11" s="3"/>
      <c r="UMA11" s="3"/>
      <c r="UMB11" s="3"/>
      <c r="UMC11" s="3"/>
      <c r="UMD11" s="3"/>
      <c r="UME11" s="3"/>
      <c r="UMF11" s="3"/>
      <c r="UMG11" s="3"/>
      <c r="UMH11" s="3"/>
      <c r="UMI11" s="3"/>
      <c r="UMJ11" s="3"/>
      <c r="UMK11" s="3"/>
      <c r="UML11" s="3"/>
      <c r="UMM11" s="3"/>
      <c r="UMN11" s="3"/>
      <c r="UMO11" s="3"/>
      <c r="UMP11" s="3"/>
      <c r="UMQ11" s="3"/>
      <c r="UMR11" s="3"/>
      <c r="UMS11" s="3"/>
      <c r="UMT11" s="3"/>
      <c r="UMU11" s="3"/>
      <c r="UMV11" s="3"/>
      <c r="UMW11" s="3"/>
      <c r="UMX11" s="3"/>
      <c r="UMY11" s="3"/>
      <c r="UMZ11" s="3"/>
      <c r="UNA11" s="3"/>
      <c r="UNB11" s="3"/>
      <c r="UNC11" s="3"/>
      <c r="UND11" s="3"/>
      <c r="UNE11" s="3"/>
      <c r="UNF11" s="3"/>
      <c r="UNG11" s="3"/>
      <c r="UNH11" s="3"/>
      <c r="UNI11" s="3"/>
      <c r="UNJ11" s="3"/>
      <c r="UNK11" s="3"/>
      <c r="UNL11" s="3"/>
      <c r="UNM11" s="3"/>
      <c r="UNN11" s="3"/>
      <c r="UNO11" s="3"/>
      <c r="UNP11" s="3"/>
      <c r="UNQ11" s="3"/>
      <c r="UNR11" s="3"/>
      <c r="UNS11" s="3"/>
      <c r="UNT11" s="3"/>
      <c r="UNU11" s="3"/>
      <c r="UNV11" s="3"/>
      <c r="UNW11" s="3"/>
      <c r="UNX11" s="3"/>
      <c r="UNY11" s="3"/>
      <c r="UNZ11" s="3"/>
      <c r="UOA11" s="3"/>
      <c r="UOB11" s="3"/>
      <c r="UOC11" s="3"/>
      <c r="UOD11" s="3"/>
      <c r="UOE11" s="3"/>
      <c r="UOF11" s="3"/>
      <c r="UOG11" s="3"/>
      <c r="UOH11" s="3"/>
      <c r="UOI11" s="3"/>
      <c r="UOJ11" s="3"/>
      <c r="UOK11" s="3"/>
      <c r="UOL11" s="3"/>
      <c r="UOM11" s="3"/>
      <c r="UON11" s="3"/>
      <c r="UOO11" s="3"/>
      <c r="UOP11" s="3"/>
      <c r="UOQ11" s="3"/>
      <c r="UOR11" s="3"/>
      <c r="UOS11" s="3"/>
      <c r="UOT11" s="3"/>
      <c r="UOU11" s="3"/>
      <c r="UOV11" s="3"/>
      <c r="UOW11" s="3"/>
      <c r="UOX11" s="3"/>
      <c r="UOY11" s="3"/>
      <c r="UOZ11" s="3"/>
      <c r="UPA11" s="3"/>
      <c r="UPB11" s="3"/>
      <c r="UPC11" s="3"/>
      <c r="UPD11" s="3"/>
      <c r="UPE11" s="3"/>
      <c r="UPF11" s="3"/>
      <c r="UPG11" s="3"/>
      <c r="UPH11" s="3"/>
      <c r="UPI11" s="3"/>
      <c r="UPJ11" s="3"/>
      <c r="UPK11" s="3"/>
      <c r="UPL11" s="3"/>
      <c r="UPM11" s="3"/>
      <c r="UPN11" s="3"/>
      <c r="UPO11" s="3"/>
      <c r="UPP11" s="3"/>
      <c r="UPQ11" s="3"/>
      <c r="UPR11" s="3"/>
      <c r="UPS11" s="3"/>
      <c r="UPT11" s="3"/>
      <c r="UPU11" s="3"/>
      <c r="UPV11" s="3"/>
      <c r="UPW11" s="3"/>
      <c r="UPX11" s="3"/>
      <c r="UPY11" s="3"/>
      <c r="UPZ11" s="3"/>
      <c r="UQA11" s="3"/>
      <c r="UQB11" s="3"/>
      <c r="UQC11" s="3"/>
      <c r="UQD11" s="3"/>
      <c r="UQE11" s="3"/>
      <c r="UQF11" s="3"/>
      <c r="UQG11" s="3"/>
      <c r="UQH11" s="3"/>
      <c r="UQI11" s="3"/>
      <c r="UQJ11" s="3"/>
      <c r="UQK11" s="3"/>
      <c r="UQL11" s="3"/>
      <c r="UQM11" s="3"/>
      <c r="UQN11" s="3"/>
      <c r="UQO11" s="3"/>
      <c r="UQP11" s="3"/>
      <c r="UQQ11" s="3"/>
      <c r="UQR11" s="3"/>
      <c r="UQS11" s="3"/>
      <c r="UQT11" s="3"/>
      <c r="UQU11" s="3"/>
      <c r="UQV11" s="3"/>
      <c r="UQW11" s="3"/>
      <c r="UQX11" s="3"/>
      <c r="UQY11" s="3"/>
      <c r="UQZ11" s="3"/>
      <c r="URA11" s="3"/>
      <c r="URB11" s="3"/>
      <c r="URC11" s="3"/>
      <c r="URD11" s="3"/>
      <c r="URE11" s="3"/>
      <c r="URF11" s="3"/>
      <c r="URG11" s="3"/>
      <c r="URH11" s="3"/>
      <c r="URI11" s="3"/>
      <c r="URJ11" s="3"/>
      <c r="URK11" s="3"/>
      <c r="URL11" s="3"/>
      <c r="URM11" s="3"/>
      <c r="URN11" s="3"/>
      <c r="URO11" s="3"/>
      <c r="URP11" s="3"/>
      <c r="URQ11" s="3"/>
      <c r="URR11" s="3"/>
      <c r="URS11" s="3"/>
      <c r="URT11" s="3"/>
      <c r="URU11" s="3"/>
      <c r="URV11" s="3"/>
      <c r="URW11" s="3"/>
      <c r="URX11" s="3"/>
      <c r="URY11" s="3"/>
      <c r="URZ11" s="3"/>
      <c r="USA11" s="3"/>
      <c r="USB11" s="3"/>
      <c r="USC11" s="3"/>
      <c r="USD11" s="3"/>
      <c r="USE11" s="3"/>
      <c r="USF11" s="3"/>
      <c r="USG11" s="3"/>
      <c r="USH11" s="3"/>
      <c r="USI11" s="3"/>
      <c r="USJ11" s="3"/>
      <c r="USK11" s="3"/>
      <c r="USL11" s="3"/>
      <c r="USM11" s="3"/>
      <c r="USN11" s="3"/>
      <c r="USO11" s="3"/>
      <c r="USP11" s="3"/>
      <c r="USQ11" s="3"/>
      <c r="USR11" s="3"/>
      <c r="USS11" s="3"/>
      <c r="UST11" s="3"/>
      <c r="USU11" s="3"/>
      <c r="USV11" s="3"/>
      <c r="USW11" s="3"/>
      <c r="USX11" s="3"/>
      <c r="USY11" s="3"/>
      <c r="USZ11" s="3"/>
      <c r="UTA11" s="3"/>
      <c r="UTB11" s="3"/>
      <c r="UTC11" s="3"/>
      <c r="UTD11" s="3"/>
      <c r="UTE11" s="3"/>
      <c r="UTF11" s="3"/>
      <c r="UTG11" s="3"/>
      <c r="UTH11" s="3"/>
      <c r="UTI11" s="3"/>
      <c r="UTJ11" s="3"/>
      <c r="UTK11" s="3"/>
      <c r="UTL11" s="3"/>
      <c r="UTM11" s="3"/>
      <c r="UTN11" s="3"/>
      <c r="UTO11" s="3"/>
      <c r="UTP11" s="3"/>
      <c r="UTQ11" s="3"/>
      <c r="UTR11" s="3"/>
      <c r="UTS11" s="3"/>
      <c r="UTT11" s="3"/>
      <c r="UTU11" s="3"/>
      <c r="UTV11" s="3"/>
      <c r="UTW11" s="3"/>
      <c r="UTX11" s="3"/>
      <c r="UTY11" s="3"/>
      <c r="UTZ11" s="3"/>
      <c r="UUA11" s="3"/>
      <c r="UUB11" s="3"/>
      <c r="UUC11" s="3"/>
      <c r="UUD11" s="3"/>
      <c r="UUE11" s="3"/>
      <c r="UUF11" s="3"/>
      <c r="UUG11" s="3"/>
      <c r="UUH11" s="3"/>
      <c r="UUI11" s="3"/>
      <c r="UUJ11" s="3"/>
      <c r="UUK11" s="3"/>
      <c r="UUL11" s="3"/>
      <c r="UUM11" s="3"/>
      <c r="UUN11" s="3"/>
      <c r="UUO11" s="3"/>
      <c r="UUP11" s="3"/>
      <c r="UUQ11" s="3"/>
      <c r="UUR11" s="3"/>
      <c r="UUS11" s="3"/>
      <c r="UUT11" s="3"/>
      <c r="UUU11" s="3"/>
      <c r="UUV11" s="3"/>
      <c r="UUW11" s="3"/>
      <c r="UUX11" s="3"/>
      <c r="UUY11" s="3"/>
      <c r="UUZ11" s="3"/>
      <c r="UVA11" s="3"/>
      <c r="UVB11" s="3"/>
      <c r="UVC11" s="3"/>
      <c r="UVD11" s="3"/>
      <c r="UVE11" s="3"/>
      <c r="UVF11" s="3"/>
      <c r="UVG11" s="3"/>
      <c r="UVH11" s="3"/>
      <c r="UVI11" s="3"/>
      <c r="UVJ11" s="3"/>
      <c r="UVK11" s="3"/>
      <c r="UVL11" s="3"/>
      <c r="UVM11" s="3"/>
      <c r="UVN11" s="3"/>
      <c r="UVO11" s="3"/>
      <c r="UVP11" s="3"/>
      <c r="UVQ11" s="3"/>
      <c r="UVR11" s="3"/>
      <c r="UVS11" s="3"/>
      <c r="UVT11" s="3"/>
      <c r="UVU11" s="3"/>
      <c r="UVV11" s="3"/>
      <c r="UVW11" s="3"/>
      <c r="UVX11" s="3"/>
      <c r="UVY11" s="3"/>
      <c r="UVZ11" s="3"/>
      <c r="UWA11" s="3"/>
      <c r="UWB11" s="3"/>
      <c r="UWC11" s="3"/>
      <c r="UWD11" s="3"/>
      <c r="UWE11" s="3"/>
      <c r="UWF11" s="3"/>
      <c r="UWG11" s="3"/>
      <c r="UWH11" s="3"/>
      <c r="UWI11" s="3"/>
      <c r="UWJ11" s="3"/>
      <c r="UWK11" s="3"/>
      <c r="UWL11" s="3"/>
      <c r="UWM11" s="3"/>
      <c r="UWN11" s="3"/>
      <c r="UWO11" s="3"/>
      <c r="UWP11" s="3"/>
      <c r="UWQ11" s="3"/>
      <c r="UWR11" s="3"/>
      <c r="UWS11" s="3"/>
      <c r="UWT11" s="3"/>
      <c r="UWU11" s="3"/>
      <c r="UWV11" s="3"/>
      <c r="UWW11" s="3"/>
      <c r="UWX11" s="3"/>
      <c r="UWY11" s="3"/>
      <c r="UWZ11" s="3"/>
      <c r="UXA11" s="3"/>
      <c r="UXB11" s="3"/>
      <c r="UXC11" s="3"/>
      <c r="UXD11" s="3"/>
      <c r="UXE11" s="3"/>
      <c r="UXF11" s="3"/>
      <c r="UXG11" s="3"/>
      <c r="UXH11" s="3"/>
      <c r="UXI11" s="3"/>
      <c r="UXJ11" s="3"/>
      <c r="UXK11" s="3"/>
      <c r="UXL11" s="3"/>
      <c r="UXM11" s="3"/>
      <c r="UXN11" s="3"/>
      <c r="UXO11" s="3"/>
      <c r="UXP11" s="3"/>
      <c r="UXQ11" s="3"/>
      <c r="UXR11" s="3"/>
      <c r="UXS11" s="3"/>
      <c r="UXT11" s="3"/>
      <c r="UXU11" s="3"/>
      <c r="UXV11" s="3"/>
      <c r="UXW11" s="3"/>
      <c r="UXX11" s="3"/>
      <c r="UXY11" s="3"/>
      <c r="UXZ11" s="3"/>
      <c r="UYA11" s="3"/>
      <c r="UYB11" s="3"/>
      <c r="UYC11" s="3"/>
      <c r="UYD11" s="3"/>
      <c r="UYE11" s="3"/>
      <c r="UYF11" s="3"/>
      <c r="UYG11" s="3"/>
      <c r="UYH11" s="3"/>
      <c r="UYI11" s="3"/>
      <c r="UYJ11" s="3"/>
      <c r="UYK11" s="3"/>
      <c r="UYL11" s="3"/>
      <c r="UYM11" s="3"/>
      <c r="UYN11" s="3"/>
      <c r="UYO11" s="3"/>
      <c r="UYP11" s="3"/>
      <c r="UYQ11" s="3"/>
      <c r="UYR11" s="3"/>
      <c r="UYS11" s="3"/>
      <c r="UYT11" s="3"/>
      <c r="UYU11" s="3"/>
      <c r="UYV11" s="3"/>
      <c r="UYW11" s="3"/>
      <c r="UYX11" s="3"/>
      <c r="UYY11" s="3"/>
      <c r="UYZ11" s="3"/>
      <c r="UZA11" s="3"/>
      <c r="UZB11" s="3"/>
      <c r="UZC11" s="3"/>
      <c r="UZD11" s="3"/>
      <c r="UZE11" s="3"/>
      <c r="UZF11" s="3"/>
      <c r="UZG11" s="3"/>
      <c r="UZH11" s="3"/>
      <c r="UZI11" s="3"/>
      <c r="UZJ11" s="3"/>
      <c r="UZK11" s="3"/>
      <c r="UZL11" s="3"/>
      <c r="UZM11" s="3"/>
      <c r="UZN11" s="3"/>
      <c r="UZO11" s="3"/>
      <c r="UZP11" s="3"/>
      <c r="UZQ11" s="3"/>
      <c r="UZR11" s="3"/>
      <c r="UZS11" s="3"/>
      <c r="UZT11" s="3"/>
      <c r="UZU11" s="3"/>
      <c r="UZV11" s="3"/>
      <c r="UZW11" s="3"/>
      <c r="UZX11" s="3"/>
      <c r="UZY11" s="3"/>
      <c r="UZZ11" s="3"/>
      <c r="VAA11" s="3"/>
      <c r="VAB11" s="3"/>
      <c r="VAC11" s="3"/>
      <c r="VAD11" s="3"/>
      <c r="VAE11" s="3"/>
      <c r="VAF11" s="3"/>
      <c r="VAG11" s="3"/>
      <c r="VAH11" s="3"/>
      <c r="VAI11" s="3"/>
      <c r="VAJ11" s="3"/>
      <c r="VAK11" s="3"/>
      <c r="VAL11" s="3"/>
      <c r="VAM11" s="3"/>
      <c r="VAN11" s="3"/>
      <c r="VAO11" s="3"/>
      <c r="VAP11" s="3"/>
      <c r="VAQ11" s="3"/>
      <c r="VAR11" s="3"/>
      <c r="VAS11" s="3"/>
      <c r="VAT11" s="3"/>
      <c r="VAU11" s="3"/>
      <c r="VAV11" s="3"/>
      <c r="VAW11" s="3"/>
      <c r="VAX11" s="3"/>
      <c r="VAY11" s="3"/>
      <c r="VAZ11" s="3"/>
      <c r="VBA11" s="3"/>
      <c r="VBB11" s="3"/>
      <c r="VBC11" s="3"/>
      <c r="VBD11" s="3"/>
      <c r="VBE11" s="3"/>
      <c r="VBF11" s="3"/>
      <c r="VBG11" s="3"/>
      <c r="VBH11" s="3"/>
      <c r="VBI11" s="3"/>
      <c r="VBJ11" s="3"/>
      <c r="VBK11" s="3"/>
      <c r="VBL11" s="3"/>
      <c r="VBM11" s="3"/>
      <c r="VBN11" s="3"/>
      <c r="VBO11" s="3"/>
      <c r="VBP11" s="3"/>
      <c r="VBQ11" s="3"/>
      <c r="VBR11" s="3"/>
      <c r="VBS11" s="3"/>
      <c r="VBT11" s="3"/>
      <c r="VBU11" s="3"/>
      <c r="VBV11" s="3"/>
      <c r="VBW11" s="3"/>
      <c r="VBX11" s="3"/>
      <c r="VBY11" s="3"/>
      <c r="VBZ11" s="3"/>
      <c r="VCA11" s="3"/>
      <c r="VCB11" s="3"/>
      <c r="VCC11" s="3"/>
      <c r="VCD11" s="3"/>
      <c r="VCE11" s="3"/>
      <c r="VCF11" s="3"/>
      <c r="VCG11" s="3"/>
      <c r="VCH11" s="3"/>
      <c r="VCI11" s="3"/>
      <c r="VCJ11" s="3"/>
      <c r="VCK11" s="3"/>
      <c r="VCL11" s="3"/>
      <c r="VCM11" s="3"/>
      <c r="VCN11" s="3"/>
      <c r="VCO11" s="3"/>
      <c r="VCP11" s="3"/>
      <c r="VCQ11" s="3"/>
      <c r="VCR11" s="3"/>
      <c r="VCS11" s="3"/>
      <c r="VCT11" s="3"/>
      <c r="VCU11" s="3"/>
      <c r="VCV11" s="3"/>
      <c r="VCW11" s="3"/>
      <c r="VCX11" s="3"/>
      <c r="VCY11" s="3"/>
      <c r="VCZ11" s="3"/>
      <c r="VDA11" s="3"/>
      <c r="VDB11" s="3"/>
      <c r="VDC11" s="3"/>
      <c r="VDD11" s="3"/>
      <c r="VDE11" s="3"/>
      <c r="VDF11" s="3"/>
      <c r="VDG11" s="3"/>
      <c r="VDH11" s="3"/>
      <c r="VDI11" s="3"/>
      <c r="VDJ11" s="3"/>
      <c r="VDK11" s="3"/>
      <c r="VDL11" s="3"/>
      <c r="VDM11" s="3"/>
      <c r="VDN11" s="3"/>
      <c r="VDO11" s="3"/>
      <c r="VDP11" s="3"/>
      <c r="VDQ11" s="3"/>
      <c r="VDR11" s="3"/>
      <c r="VDS11" s="3"/>
      <c r="VDT11" s="3"/>
      <c r="VDU11" s="3"/>
      <c r="VDV11" s="3"/>
      <c r="VDW11" s="3"/>
      <c r="VDX11" s="3"/>
      <c r="VDY11" s="3"/>
      <c r="VDZ11" s="3"/>
      <c r="VEA11" s="3"/>
      <c r="VEB11" s="3"/>
      <c r="VEC11" s="3"/>
      <c r="VED11" s="3"/>
      <c r="VEE11" s="3"/>
      <c r="VEF11" s="3"/>
      <c r="VEG11" s="3"/>
      <c r="VEH11" s="3"/>
      <c r="VEI11" s="3"/>
      <c r="VEJ11" s="3"/>
      <c r="VEK11" s="3"/>
      <c r="VEL11" s="3"/>
      <c r="VEM11" s="3"/>
      <c r="VEN11" s="3"/>
      <c r="VEO11" s="3"/>
      <c r="VEP11" s="3"/>
      <c r="VEQ11" s="3"/>
      <c r="VER11" s="3"/>
      <c r="VES11" s="3"/>
      <c r="VET11" s="3"/>
      <c r="VEU11" s="3"/>
      <c r="VEV11" s="3"/>
      <c r="VEW11" s="3"/>
      <c r="VEX11" s="3"/>
      <c r="VEY11" s="3"/>
      <c r="VEZ11" s="3"/>
      <c r="VFA11" s="3"/>
      <c r="VFB11" s="3"/>
      <c r="VFC11" s="3"/>
      <c r="VFD11" s="3"/>
      <c r="VFE11" s="3"/>
      <c r="VFF11" s="3"/>
      <c r="VFG11" s="3"/>
      <c r="VFH11" s="3"/>
      <c r="VFI11" s="3"/>
      <c r="VFJ11" s="3"/>
      <c r="VFK11" s="3"/>
      <c r="VFL11" s="3"/>
      <c r="VFM11" s="3"/>
      <c r="VFN11" s="3"/>
      <c r="VFO11" s="3"/>
      <c r="VFP11" s="3"/>
      <c r="VFQ11" s="3"/>
      <c r="VFR11" s="3"/>
      <c r="VFS11" s="3"/>
      <c r="VFT11" s="3"/>
      <c r="VFU11" s="3"/>
      <c r="VFV11" s="3"/>
      <c r="VFW11" s="3"/>
      <c r="VFX11" s="3"/>
      <c r="VFY11" s="3"/>
      <c r="VFZ11" s="3"/>
      <c r="VGA11" s="3"/>
      <c r="VGB11" s="3"/>
      <c r="VGC11" s="3"/>
      <c r="VGD11" s="3"/>
      <c r="VGE11" s="3"/>
      <c r="VGF11" s="3"/>
      <c r="VGG11" s="3"/>
      <c r="VGH11" s="3"/>
      <c r="VGI11" s="3"/>
      <c r="VGJ11" s="3"/>
      <c r="VGK11" s="3"/>
      <c r="VGL11" s="3"/>
      <c r="VGM11" s="3"/>
      <c r="VGN11" s="3"/>
      <c r="VGO11" s="3"/>
      <c r="VGP11" s="3"/>
      <c r="VGQ11" s="3"/>
      <c r="VGR11" s="3"/>
      <c r="VGS11" s="3"/>
      <c r="VGT11" s="3"/>
      <c r="VGU11" s="3"/>
      <c r="VGV11" s="3"/>
      <c r="VGW11" s="3"/>
      <c r="VGX11" s="3"/>
      <c r="VGY11" s="3"/>
      <c r="VGZ11" s="3"/>
      <c r="VHA11" s="3"/>
      <c r="VHB11" s="3"/>
      <c r="VHC11" s="3"/>
      <c r="VHD11" s="3"/>
      <c r="VHE11" s="3"/>
      <c r="VHF11" s="3"/>
      <c r="VHG11" s="3"/>
      <c r="VHH11" s="3"/>
      <c r="VHI11" s="3"/>
      <c r="VHJ11" s="3"/>
      <c r="VHK11" s="3"/>
      <c r="VHL11" s="3"/>
      <c r="VHM11" s="3"/>
      <c r="VHN11" s="3"/>
      <c r="VHO11" s="3"/>
      <c r="VHP11" s="3"/>
      <c r="VHQ11" s="3"/>
      <c r="VHR11" s="3"/>
      <c r="VHS11" s="3"/>
      <c r="VHT11" s="3"/>
      <c r="VHU11" s="3"/>
      <c r="VHV11" s="3"/>
      <c r="VHW11" s="3"/>
      <c r="VHX11" s="3"/>
      <c r="VHY11" s="3"/>
      <c r="VHZ11" s="3"/>
      <c r="VIA11" s="3"/>
      <c r="VIB11" s="3"/>
      <c r="VIC11" s="3"/>
      <c r="VID11" s="3"/>
      <c r="VIE11" s="3"/>
      <c r="VIF11" s="3"/>
      <c r="VIG11" s="3"/>
      <c r="VIH11" s="3"/>
      <c r="VII11" s="3"/>
      <c r="VIJ11" s="3"/>
      <c r="VIK11" s="3"/>
      <c r="VIL11" s="3"/>
      <c r="VIM11" s="3"/>
      <c r="VIN11" s="3"/>
      <c r="VIO11" s="3"/>
      <c r="VIP11" s="3"/>
      <c r="VIQ11" s="3"/>
      <c r="VIR11" s="3"/>
      <c r="VIS11" s="3"/>
      <c r="VIT11" s="3"/>
      <c r="VIU11" s="3"/>
      <c r="VIV11" s="3"/>
      <c r="VIW11" s="3"/>
      <c r="VIX11" s="3"/>
      <c r="VIY11" s="3"/>
      <c r="VIZ11" s="3"/>
      <c r="VJA11" s="3"/>
      <c r="VJB11" s="3"/>
      <c r="VJC11" s="3"/>
      <c r="VJD11" s="3"/>
      <c r="VJE11" s="3"/>
      <c r="VJF11" s="3"/>
      <c r="VJG11" s="3"/>
      <c r="VJH11" s="3"/>
      <c r="VJI11" s="3"/>
      <c r="VJJ11" s="3"/>
      <c r="VJK11" s="3"/>
      <c r="VJL11" s="3"/>
      <c r="VJM11" s="3"/>
      <c r="VJN11" s="3"/>
      <c r="VJO11" s="3"/>
      <c r="VJP11" s="3"/>
      <c r="VJQ11" s="3"/>
      <c r="VJR11" s="3"/>
      <c r="VJS11" s="3"/>
      <c r="VJT11" s="3"/>
      <c r="VJU11" s="3"/>
      <c r="VJV11" s="3"/>
      <c r="VJW11" s="3"/>
      <c r="VJX11" s="3"/>
      <c r="VJY11" s="3"/>
      <c r="VJZ11" s="3"/>
      <c r="VKA11" s="3"/>
      <c r="VKB11" s="3"/>
      <c r="VKC11" s="3"/>
      <c r="VKD11" s="3"/>
      <c r="VKE11" s="3"/>
      <c r="VKF11" s="3"/>
      <c r="VKG11" s="3"/>
      <c r="VKH11" s="3"/>
      <c r="VKI11" s="3"/>
      <c r="VKJ11" s="3"/>
      <c r="VKK11" s="3"/>
      <c r="VKL11" s="3"/>
      <c r="VKM11" s="3"/>
      <c r="VKN11" s="3"/>
      <c r="VKO11" s="3"/>
      <c r="VKP11" s="3"/>
      <c r="VKQ11" s="3"/>
      <c r="VKR11" s="3"/>
      <c r="VKS11" s="3"/>
      <c r="VKT11" s="3"/>
      <c r="VKU11" s="3"/>
      <c r="VKV11" s="3"/>
      <c r="VKW11" s="3"/>
      <c r="VKX11" s="3"/>
      <c r="VKY11" s="3"/>
      <c r="VKZ11" s="3"/>
      <c r="VLA11" s="3"/>
      <c r="VLB11" s="3"/>
      <c r="VLC11" s="3"/>
      <c r="VLD11" s="3"/>
      <c r="VLE11" s="3"/>
      <c r="VLF11" s="3"/>
      <c r="VLG11" s="3"/>
      <c r="VLH11" s="3"/>
      <c r="VLI11" s="3"/>
      <c r="VLJ11" s="3"/>
      <c r="VLK11" s="3"/>
      <c r="VLL11" s="3"/>
      <c r="VLM11" s="3"/>
      <c r="VLN11" s="3"/>
      <c r="VLO11" s="3"/>
      <c r="VLP11" s="3"/>
      <c r="VLQ11" s="3"/>
      <c r="VLR11" s="3"/>
      <c r="VLS11" s="3"/>
      <c r="VLT11" s="3"/>
      <c r="VLU11" s="3"/>
      <c r="VLV11" s="3"/>
      <c r="VLW11" s="3"/>
      <c r="VLX11" s="3"/>
      <c r="VLY11" s="3"/>
      <c r="VLZ11" s="3"/>
      <c r="VMA11" s="3"/>
      <c r="VMB11" s="3"/>
      <c r="VMC11" s="3"/>
      <c r="VMD11" s="3"/>
      <c r="VME11" s="3"/>
      <c r="VMF11" s="3"/>
      <c r="VMG11" s="3"/>
      <c r="VMH11" s="3"/>
      <c r="VMI11" s="3"/>
      <c r="VMJ11" s="3"/>
      <c r="VMK11" s="3"/>
      <c r="VML11" s="3"/>
      <c r="VMM11" s="3"/>
      <c r="VMN11" s="3"/>
      <c r="VMO11" s="3"/>
      <c r="VMP11" s="3"/>
      <c r="VMQ11" s="3"/>
      <c r="VMR11" s="3"/>
      <c r="VMS11" s="3"/>
      <c r="VMT11" s="3"/>
      <c r="VMU11" s="3"/>
      <c r="VMV11" s="3"/>
      <c r="VMW11" s="3"/>
      <c r="VMX11" s="3"/>
      <c r="VMY11" s="3"/>
      <c r="VMZ11" s="3"/>
      <c r="VNA11" s="3"/>
      <c r="VNB11" s="3"/>
      <c r="VNC11" s="3"/>
      <c r="VND11" s="3"/>
      <c r="VNE11" s="3"/>
      <c r="VNF11" s="3"/>
      <c r="VNG11" s="3"/>
      <c r="VNH11" s="3"/>
      <c r="VNI11" s="3"/>
      <c r="VNJ11" s="3"/>
      <c r="VNK11" s="3"/>
      <c r="VNL11" s="3"/>
      <c r="VNM11" s="3"/>
      <c r="VNN11" s="3"/>
      <c r="VNO11" s="3"/>
      <c r="VNP11" s="3"/>
      <c r="VNQ11" s="3"/>
      <c r="VNR11" s="3"/>
      <c r="VNS11" s="3"/>
      <c r="VNT11" s="3"/>
      <c r="VNU11" s="3"/>
      <c r="VNV11" s="3"/>
      <c r="VNW11" s="3"/>
      <c r="VNX11" s="3"/>
      <c r="VNY11" s="3"/>
      <c r="VNZ11" s="3"/>
      <c r="VOA11" s="3"/>
      <c r="VOB11" s="3"/>
      <c r="VOC11" s="3"/>
      <c r="VOD11" s="3"/>
      <c r="VOE11" s="3"/>
      <c r="VOF11" s="3"/>
      <c r="VOG11" s="3"/>
      <c r="VOH11" s="3"/>
      <c r="VOI11" s="3"/>
      <c r="VOJ11" s="3"/>
      <c r="VOK11" s="3"/>
      <c r="VOL11" s="3"/>
      <c r="VOM11" s="3"/>
      <c r="VON11" s="3"/>
      <c r="VOO11" s="3"/>
      <c r="VOP11" s="3"/>
      <c r="VOQ11" s="3"/>
      <c r="VOR11" s="3"/>
      <c r="VOS11" s="3"/>
      <c r="VOT11" s="3"/>
      <c r="VOU11" s="3"/>
      <c r="VOV11" s="3"/>
      <c r="VOW11" s="3"/>
      <c r="VOX11" s="3"/>
      <c r="VOY11" s="3"/>
      <c r="VOZ11" s="3"/>
      <c r="VPA11" s="3"/>
      <c r="VPB11" s="3"/>
      <c r="VPC11" s="3"/>
      <c r="VPD11" s="3"/>
      <c r="VPE11" s="3"/>
      <c r="VPF11" s="3"/>
      <c r="VPG11" s="3"/>
      <c r="VPH11" s="3"/>
      <c r="VPI11" s="3"/>
      <c r="VPJ11" s="3"/>
      <c r="VPK11" s="3"/>
      <c r="VPL11" s="3"/>
      <c r="VPM11" s="3"/>
      <c r="VPN11" s="3"/>
      <c r="VPO11" s="3"/>
      <c r="VPP11" s="3"/>
      <c r="VPQ11" s="3"/>
      <c r="VPR11" s="3"/>
      <c r="VPS11" s="3"/>
      <c r="VPT11" s="3"/>
      <c r="VPU11" s="3"/>
      <c r="VPV11" s="3"/>
      <c r="VPW11" s="3"/>
      <c r="VPX11" s="3"/>
      <c r="VPY11" s="3"/>
      <c r="VPZ11" s="3"/>
      <c r="VQA11" s="3"/>
      <c r="VQB11" s="3"/>
      <c r="VQC11" s="3"/>
      <c r="VQD11" s="3"/>
      <c r="VQE11" s="3"/>
      <c r="VQF11" s="3"/>
      <c r="VQG11" s="3"/>
      <c r="VQH11" s="3"/>
      <c r="VQI11" s="3"/>
      <c r="VQJ11" s="3"/>
      <c r="VQK11" s="3"/>
      <c r="VQL11" s="3"/>
      <c r="VQM11" s="3"/>
      <c r="VQN11" s="3"/>
      <c r="VQO11" s="3"/>
      <c r="VQP11" s="3"/>
      <c r="VQQ11" s="3"/>
      <c r="VQR11" s="3"/>
      <c r="VQS11" s="3"/>
      <c r="VQT11" s="3"/>
      <c r="VQU11" s="3"/>
      <c r="VQV11" s="3"/>
      <c r="VQW11" s="3"/>
      <c r="VQX11" s="3"/>
      <c r="VQY11" s="3"/>
      <c r="VQZ11" s="3"/>
      <c r="VRA11" s="3"/>
      <c r="VRB11" s="3"/>
      <c r="VRC11" s="3"/>
      <c r="VRD11" s="3"/>
      <c r="VRE11" s="3"/>
      <c r="VRF11" s="3"/>
      <c r="VRG11" s="3"/>
      <c r="VRH11" s="3"/>
      <c r="VRI11" s="3"/>
      <c r="VRJ11" s="3"/>
      <c r="VRK11" s="3"/>
      <c r="VRL11" s="3"/>
      <c r="VRM11" s="3"/>
      <c r="VRN11" s="3"/>
      <c r="VRO11" s="3"/>
      <c r="VRP11" s="3"/>
      <c r="VRQ11" s="3"/>
      <c r="VRR11" s="3"/>
      <c r="VRS11" s="3"/>
      <c r="VRT11" s="3"/>
      <c r="VRU11" s="3"/>
      <c r="VRV11" s="3"/>
      <c r="VRW11" s="3"/>
      <c r="VRX11" s="3"/>
      <c r="VRY11" s="3"/>
      <c r="VRZ11" s="3"/>
      <c r="VSA11" s="3"/>
      <c r="VSB11" s="3"/>
      <c r="VSC11" s="3"/>
      <c r="VSD11" s="3"/>
      <c r="VSE11" s="3"/>
      <c r="VSF11" s="3"/>
      <c r="VSG11" s="3"/>
      <c r="VSH11" s="3"/>
      <c r="VSI11" s="3"/>
      <c r="VSJ11" s="3"/>
      <c r="VSK11" s="3"/>
      <c r="VSL11" s="3"/>
      <c r="VSM11" s="3"/>
      <c r="VSN11" s="3"/>
      <c r="VSO11" s="3"/>
      <c r="VSP11" s="3"/>
      <c r="VSQ11" s="3"/>
      <c r="VSR11" s="3"/>
      <c r="VSS11" s="3"/>
      <c r="VST11" s="3"/>
      <c r="VSU11" s="3"/>
      <c r="VSV11" s="3"/>
      <c r="VSW11" s="3"/>
      <c r="VSX11" s="3"/>
      <c r="VSY11" s="3"/>
      <c r="VSZ11" s="3"/>
      <c r="VTA11" s="3"/>
      <c r="VTB11" s="3"/>
      <c r="VTC11" s="3"/>
      <c r="VTD11" s="3"/>
      <c r="VTE11" s="3"/>
      <c r="VTF11" s="3"/>
      <c r="VTG11" s="3"/>
      <c r="VTH11" s="3"/>
      <c r="VTI11" s="3"/>
      <c r="VTJ11" s="3"/>
      <c r="VTK11" s="3"/>
      <c r="VTL11" s="3"/>
      <c r="VTM11" s="3"/>
      <c r="VTN11" s="3"/>
      <c r="VTO11" s="3"/>
      <c r="VTP11" s="3"/>
      <c r="VTQ11" s="3"/>
      <c r="VTR11" s="3"/>
      <c r="VTS11" s="3"/>
      <c r="VTT11" s="3"/>
      <c r="VTU11" s="3"/>
      <c r="VTV11" s="3"/>
      <c r="VTW11" s="3"/>
      <c r="VTX11" s="3"/>
      <c r="VTY11" s="3"/>
      <c r="VTZ11" s="3"/>
      <c r="VUA11" s="3"/>
      <c r="VUB11" s="3"/>
      <c r="VUC11" s="3"/>
      <c r="VUD11" s="3"/>
      <c r="VUE11" s="3"/>
      <c r="VUF11" s="3"/>
      <c r="VUG11" s="3"/>
      <c r="VUH11" s="3"/>
      <c r="VUI11" s="3"/>
      <c r="VUJ11" s="3"/>
      <c r="VUK11" s="3"/>
      <c r="VUL11" s="3"/>
      <c r="VUM11" s="3"/>
      <c r="VUN11" s="3"/>
      <c r="VUO11" s="3"/>
      <c r="VUP11" s="3"/>
      <c r="VUQ11" s="3"/>
      <c r="VUR11" s="3"/>
      <c r="VUS11" s="3"/>
      <c r="VUT11" s="3"/>
      <c r="VUU11" s="3"/>
      <c r="VUV11" s="3"/>
      <c r="VUW11" s="3"/>
      <c r="VUX11" s="3"/>
      <c r="VUY11" s="3"/>
      <c r="VUZ11" s="3"/>
      <c r="VVA11" s="3"/>
      <c r="VVB11" s="3"/>
      <c r="VVC11" s="3"/>
      <c r="VVD11" s="3"/>
      <c r="VVE11" s="3"/>
      <c r="VVF11" s="3"/>
      <c r="VVG11" s="3"/>
      <c r="VVH11" s="3"/>
      <c r="VVI11" s="3"/>
      <c r="VVJ11" s="3"/>
      <c r="VVK11" s="3"/>
      <c r="VVL11" s="3"/>
      <c r="VVM11" s="3"/>
      <c r="VVN11" s="3"/>
      <c r="VVO11" s="3"/>
      <c r="VVP11" s="3"/>
      <c r="VVQ11" s="3"/>
      <c r="VVR11" s="3"/>
      <c r="VVS11" s="3"/>
      <c r="VVT11" s="3"/>
      <c r="VVU11" s="3"/>
      <c r="VVV11" s="3"/>
      <c r="VVW11" s="3"/>
      <c r="VVX11" s="3"/>
      <c r="VVY11" s="3"/>
      <c r="VVZ11" s="3"/>
      <c r="VWA11" s="3"/>
      <c r="VWB11" s="3"/>
      <c r="VWC11" s="3"/>
      <c r="VWD11" s="3"/>
      <c r="VWE11" s="3"/>
      <c r="VWF11" s="3"/>
      <c r="VWG11" s="3"/>
      <c r="VWH11" s="3"/>
      <c r="VWI11" s="3"/>
      <c r="VWJ11" s="3"/>
      <c r="VWK11" s="3"/>
      <c r="VWL11" s="3"/>
      <c r="VWM11" s="3"/>
      <c r="VWN11" s="3"/>
      <c r="VWO11" s="3"/>
      <c r="VWP11" s="3"/>
      <c r="VWQ11" s="3"/>
      <c r="VWR11" s="3"/>
      <c r="VWS11" s="3"/>
      <c r="VWT11" s="3"/>
      <c r="VWU11" s="3"/>
      <c r="VWV11" s="3"/>
      <c r="VWW11" s="3"/>
      <c r="VWX11" s="3"/>
      <c r="VWY11" s="3"/>
      <c r="VWZ11" s="3"/>
      <c r="VXA11" s="3"/>
      <c r="VXB11" s="3"/>
      <c r="VXC11" s="3"/>
      <c r="VXD11" s="3"/>
      <c r="VXE11" s="3"/>
      <c r="VXF11" s="3"/>
      <c r="VXG11" s="3"/>
      <c r="VXH11" s="3"/>
      <c r="VXI11" s="3"/>
      <c r="VXJ11" s="3"/>
      <c r="VXK11" s="3"/>
      <c r="VXL11" s="3"/>
      <c r="VXM11" s="3"/>
      <c r="VXN11" s="3"/>
      <c r="VXO11" s="3"/>
      <c r="VXP11" s="3"/>
      <c r="VXQ11" s="3"/>
      <c r="VXR11" s="3"/>
      <c r="VXS11" s="3"/>
      <c r="VXT11" s="3"/>
      <c r="VXU11" s="3"/>
      <c r="VXV11" s="3"/>
      <c r="VXW11" s="3"/>
      <c r="VXX11" s="3"/>
      <c r="VXY11" s="3"/>
      <c r="VXZ11" s="3"/>
      <c r="VYA11" s="3"/>
      <c r="VYB11" s="3"/>
      <c r="VYC11" s="3"/>
      <c r="VYD11" s="3"/>
      <c r="VYE11" s="3"/>
      <c r="VYF11" s="3"/>
      <c r="VYG11" s="3"/>
      <c r="VYH11" s="3"/>
      <c r="VYI11" s="3"/>
      <c r="VYJ11" s="3"/>
      <c r="VYK11" s="3"/>
      <c r="VYL11" s="3"/>
      <c r="VYM11" s="3"/>
      <c r="VYN11" s="3"/>
      <c r="VYO11" s="3"/>
      <c r="VYP11" s="3"/>
      <c r="VYQ11" s="3"/>
      <c r="VYR11" s="3"/>
      <c r="VYS11" s="3"/>
      <c r="VYT11" s="3"/>
      <c r="VYU11" s="3"/>
      <c r="VYV11" s="3"/>
      <c r="VYW11" s="3"/>
      <c r="VYX11" s="3"/>
      <c r="VYY11" s="3"/>
      <c r="VYZ11" s="3"/>
      <c r="VZA11" s="3"/>
      <c r="VZB11" s="3"/>
      <c r="VZC11" s="3"/>
      <c r="VZD11" s="3"/>
      <c r="VZE11" s="3"/>
      <c r="VZF11" s="3"/>
      <c r="VZG11" s="3"/>
      <c r="VZH11" s="3"/>
      <c r="VZI11" s="3"/>
      <c r="VZJ11" s="3"/>
      <c r="VZK11" s="3"/>
      <c r="VZL11" s="3"/>
      <c r="VZM11" s="3"/>
      <c r="VZN11" s="3"/>
      <c r="VZO11" s="3"/>
      <c r="VZP11" s="3"/>
      <c r="VZQ11" s="3"/>
      <c r="VZR11" s="3"/>
      <c r="VZS11" s="3"/>
      <c r="VZT11" s="3"/>
      <c r="VZU11" s="3"/>
      <c r="VZV11" s="3"/>
      <c r="VZW11" s="3"/>
      <c r="VZX11" s="3"/>
      <c r="VZY11" s="3"/>
      <c r="VZZ11" s="3"/>
      <c r="WAA11" s="3"/>
      <c r="WAB11" s="3"/>
      <c r="WAC11" s="3"/>
      <c r="WAD11" s="3"/>
      <c r="WAE11" s="3"/>
      <c r="WAF11" s="3"/>
      <c r="WAG11" s="3"/>
      <c r="WAH11" s="3"/>
      <c r="WAI11" s="3"/>
      <c r="WAJ11" s="3"/>
      <c r="WAK11" s="3"/>
      <c r="WAL11" s="3"/>
      <c r="WAM11" s="3"/>
      <c r="WAN11" s="3"/>
      <c r="WAO11" s="3"/>
      <c r="WAP11" s="3"/>
      <c r="WAQ11" s="3"/>
      <c r="WAR11" s="3"/>
      <c r="WAS11" s="3"/>
      <c r="WAT11" s="3"/>
      <c r="WAU11" s="3"/>
      <c r="WAV11" s="3"/>
      <c r="WAW11" s="3"/>
      <c r="WAX11" s="3"/>
      <c r="WAY11" s="3"/>
      <c r="WAZ11" s="3"/>
      <c r="WBA11" s="3"/>
      <c r="WBB11" s="3"/>
      <c r="WBC11" s="3"/>
      <c r="WBD11" s="3"/>
      <c r="WBE11" s="3"/>
      <c r="WBF11" s="3"/>
      <c r="WBG11" s="3"/>
      <c r="WBH11" s="3"/>
      <c r="WBI11" s="3"/>
      <c r="WBJ11" s="3"/>
      <c r="WBK11" s="3"/>
      <c r="WBL11" s="3"/>
      <c r="WBM11" s="3"/>
      <c r="WBN11" s="3"/>
      <c r="WBO11" s="3"/>
      <c r="WBP11" s="3"/>
      <c r="WBQ11" s="3"/>
      <c r="WBR11" s="3"/>
      <c r="WBS11" s="3"/>
      <c r="WBT11" s="3"/>
      <c r="WBU11" s="3"/>
      <c r="WBV11" s="3"/>
      <c r="WBW11" s="3"/>
      <c r="WBX11" s="3"/>
      <c r="WBY11" s="3"/>
      <c r="WBZ11" s="3"/>
      <c r="WCA11" s="3"/>
      <c r="WCB11" s="3"/>
      <c r="WCC11" s="3"/>
      <c r="WCD11" s="3"/>
      <c r="WCE11" s="3"/>
      <c r="WCF11" s="3"/>
      <c r="WCG11" s="3"/>
      <c r="WCH11" s="3"/>
      <c r="WCI11" s="3"/>
      <c r="WCJ11" s="3"/>
      <c r="WCK11" s="3"/>
      <c r="WCL11" s="3"/>
      <c r="WCM11" s="3"/>
      <c r="WCN11" s="3"/>
      <c r="WCO11" s="3"/>
      <c r="WCP11" s="3"/>
      <c r="WCQ11" s="3"/>
      <c r="WCR11" s="3"/>
      <c r="WCS11" s="3"/>
      <c r="WCT11" s="3"/>
      <c r="WCU11" s="3"/>
      <c r="WCV11" s="3"/>
      <c r="WCW11" s="3"/>
      <c r="WCX11" s="3"/>
      <c r="WCY11" s="3"/>
      <c r="WCZ11" s="3"/>
      <c r="WDA11" s="3"/>
      <c r="WDB11" s="3"/>
      <c r="WDC11" s="3"/>
      <c r="WDD11" s="3"/>
      <c r="WDE11" s="3"/>
      <c r="WDF11" s="3"/>
      <c r="WDG11" s="3"/>
      <c r="WDH11" s="3"/>
      <c r="WDI11" s="3"/>
      <c r="WDJ11" s="3"/>
      <c r="WDK11" s="3"/>
      <c r="WDL11" s="3"/>
      <c r="WDM11" s="3"/>
      <c r="WDN11" s="3"/>
      <c r="WDO11" s="3"/>
      <c r="WDP11" s="3"/>
      <c r="WDQ11" s="3"/>
      <c r="WDR11" s="3"/>
      <c r="WDS11" s="3"/>
      <c r="WDT11" s="3"/>
      <c r="WDU11" s="3"/>
      <c r="WDV11" s="3"/>
      <c r="WDW11" s="3"/>
      <c r="WDX11" s="3"/>
      <c r="WDY11" s="3"/>
      <c r="WDZ11" s="3"/>
      <c r="WEA11" s="3"/>
      <c r="WEB11" s="3"/>
      <c r="WEC11" s="3"/>
      <c r="WED11" s="3"/>
      <c r="WEE11" s="3"/>
      <c r="WEF11" s="3"/>
      <c r="WEG11" s="3"/>
      <c r="WEH11" s="3"/>
      <c r="WEI11" s="3"/>
      <c r="WEJ11" s="3"/>
      <c r="WEK11" s="3"/>
      <c r="WEL11" s="3"/>
      <c r="WEM11" s="3"/>
      <c r="WEN11" s="3"/>
      <c r="WEO11" s="3"/>
      <c r="WEP11" s="3"/>
      <c r="WEQ11" s="3"/>
      <c r="WER11" s="3"/>
      <c r="WES11" s="3"/>
      <c r="WET11" s="3"/>
      <c r="WEU11" s="3"/>
      <c r="WEV11" s="3"/>
      <c r="WEW11" s="3"/>
      <c r="WEX11" s="3"/>
      <c r="WEY11" s="3"/>
      <c r="WEZ11" s="3"/>
      <c r="WFA11" s="3"/>
      <c r="WFB11" s="3"/>
      <c r="WFC11" s="3"/>
      <c r="WFD11" s="3"/>
      <c r="WFE11" s="3"/>
      <c r="WFF11" s="3"/>
      <c r="WFG11" s="3"/>
      <c r="WFH11" s="3"/>
      <c r="WFI11" s="3"/>
      <c r="WFJ11" s="3"/>
      <c r="WFK11" s="3"/>
      <c r="WFL11" s="3"/>
      <c r="WFM11" s="3"/>
      <c r="WFN11" s="3"/>
      <c r="WFO11" s="3"/>
      <c r="WFP11" s="3"/>
      <c r="WFQ11" s="3"/>
      <c r="WFR11" s="3"/>
      <c r="WFS11" s="3"/>
      <c r="WFT11" s="3"/>
      <c r="WFU11" s="3"/>
      <c r="WFV11" s="3"/>
      <c r="WFW11" s="3"/>
      <c r="WFX11" s="3"/>
      <c r="WFY11" s="3"/>
      <c r="WFZ11" s="3"/>
      <c r="WGA11" s="3"/>
      <c r="WGB11" s="3"/>
      <c r="WGC11" s="3"/>
      <c r="WGD11" s="3"/>
      <c r="WGE11" s="3"/>
      <c r="WGF11" s="3"/>
      <c r="WGG11" s="3"/>
      <c r="WGH11" s="3"/>
      <c r="WGI11" s="3"/>
      <c r="WGJ11" s="3"/>
      <c r="WGK11" s="3"/>
      <c r="WGL11" s="3"/>
      <c r="WGM11" s="3"/>
      <c r="WGN11" s="3"/>
      <c r="WGO11" s="3"/>
      <c r="WGP11" s="3"/>
      <c r="WGQ11" s="3"/>
      <c r="WGR11" s="3"/>
      <c r="WGS11" s="3"/>
      <c r="WGT11" s="3"/>
      <c r="WGU11" s="3"/>
      <c r="WGV11" s="3"/>
      <c r="WGW11" s="3"/>
      <c r="WGX11" s="3"/>
      <c r="WGY11" s="3"/>
      <c r="WGZ11" s="3"/>
      <c r="WHA11" s="3"/>
      <c r="WHB11" s="3"/>
      <c r="WHC11" s="3"/>
      <c r="WHD11" s="3"/>
      <c r="WHE11" s="3"/>
      <c r="WHF11" s="3"/>
      <c r="WHG11" s="3"/>
      <c r="WHH11" s="3"/>
      <c r="WHI11" s="3"/>
      <c r="WHJ11" s="3"/>
      <c r="WHK11" s="3"/>
      <c r="WHL11" s="3"/>
      <c r="WHM11" s="3"/>
      <c r="WHN11" s="3"/>
      <c r="WHO11" s="3"/>
      <c r="WHP11" s="3"/>
      <c r="WHQ11" s="3"/>
      <c r="WHR11" s="3"/>
      <c r="WHS11" s="3"/>
      <c r="WHT11" s="3"/>
      <c r="WHU11" s="3"/>
      <c r="WHV11" s="3"/>
      <c r="WHW11" s="3"/>
      <c r="WHX11" s="3"/>
      <c r="WHY11" s="3"/>
      <c r="WHZ11" s="3"/>
      <c r="WIA11" s="3"/>
      <c r="WIB11" s="3"/>
      <c r="WIC11" s="3"/>
      <c r="WID11" s="3"/>
      <c r="WIE11" s="3"/>
      <c r="WIF11" s="3"/>
      <c r="WIG11" s="3"/>
      <c r="WIH11" s="3"/>
      <c r="WII11" s="3"/>
      <c r="WIJ11" s="3"/>
      <c r="WIK11" s="3"/>
      <c r="WIL11" s="3"/>
      <c r="WIM11" s="3"/>
      <c r="WIN11" s="3"/>
      <c r="WIO11" s="3"/>
      <c r="WIP11" s="3"/>
      <c r="WIQ11" s="3"/>
      <c r="WIR11" s="3"/>
      <c r="WIS11" s="3"/>
      <c r="WIT11" s="3"/>
      <c r="WIU11" s="3"/>
      <c r="WIV11" s="3"/>
      <c r="WIW11" s="3"/>
      <c r="WIX11" s="3"/>
      <c r="WIY11" s="3"/>
      <c r="WIZ11" s="3"/>
      <c r="WJA11" s="3"/>
      <c r="WJB11" s="3"/>
      <c r="WJC11" s="3"/>
      <c r="WJD11" s="3"/>
      <c r="WJE11" s="3"/>
      <c r="WJF11" s="3"/>
      <c r="WJG11" s="3"/>
      <c r="WJH11" s="3"/>
      <c r="WJI11" s="3"/>
      <c r="WJJ11" s="3"/>
      <c r="WJK11" s="3"/>
      <c r="WJL11" s="3"/>
      <c r="WJM11" s="3"/>
      <c r="WJN11" s="3"/>
      <c r="WJO11" s="3"/>
      <c r="WJP11" s="3"/>
      <c r="WJQ11" s="3"/>
      <c r="WJR11" s="3"/>
      <c r="WJS11" s="3"/>
      <c r="WJT11" s="3"/>
      <c r="WJU11" s="3"/>
      <c r="WJV11" s="3"/>
      <c r="WJW11" s="3"/>
      <c r="WJX11" s="3"/>
      <c r="WJY11" s="3"/>
      <c r="WJZ11" s="3"/>
      <c r="WKA11" s="3"/>
      <c r="WKB11" s="3"/>
      <c r="WKC11" s="3"/>
      <c r="WKD11" s="3"/>
      <c r="WKE11" s="3"/>
      <c r="WKF11" s="3"/>
      <c r="WKG11" s="3"/>
      <c r="WKH11" s="3"/>
      <c r="WKI11" s="3"/>
      <c r="WKJ11" s="3"/>
      <c r="WKK11" s="3"/>
      <c r="WKL11" s="3"/>
      <c r="WKM11" s="3"/>
      <c r="WKN11" s="3"/>
      <c r="WKO11" s="3"/>
      <c r="WKP11" s="3"/>
      <c r="WKQ11" s="3"/>
      <c r="WKR11" s="3"/>
      <c r="WKS11" s="3"/>
      <c r="WKT11" s="3"/>
      <c r="WKU11" s="3"/>
      <c r="WKV11" s="3"/>
      <c r="WKW11" s="3"/>
      <c r="WKX11" s="3"/>
      <c r="WKY11" s="3"/>
      <c r="WKZ11" s="3"/>
      <c r="WLA11" s="3"/>
      <c r="WLB11" s="3"/>
      <c r="WLC11" s="3"/>
      <c r="WLD11" s="3"/>
      <c r="WLE11" s="3"/>
      <c r="WLF11" s="3"/>
      <c r="WLG11" s="3"/>
      <c r="WLH11" s="3"/>
      <c r="WLI11" s="3"/>
      <c r="WLJ11" s="3"/>
      <c r="WLK11" s="3"/>
      <c r="WLL11" s="3"/>
      <c r="WLM11" s="3"/>
      <c r="WLN11" s="3"/>
      <c r="WLO11" s="3"/>
      <c r="WLP11" s="3"/>
      <c r="WLQ11" s="3"/>
      <c r="WLR11" s="3"/>
      <c r="WLS11" s="3"/>
      <c r="WLT11" s="3"/>
      <c r="WLU11" s="3"/>
      <c r="WLV11" s="3"/>
      <c r="WLW11" s="3"/>
      <c r="WLX11" s="3"/>
      <c r="WLY11" s="3"/>
      <c r="WLZ11" s="3"/>
      <c r="WMA11" s="3"/>
      <c r="WMB11" s="3"/>
      <c r="WMC11" s="3"/>
      <c r="WMD11" s="3"/>
      <c r="WME11" s="3"/>
      <c r="WMF11" s="3"/>
      <c r="WMG11" s="3"/>
      <c r="WMH11" s="3"/>
      <c r="WMI11" s="3"/>
      <c r="WMJ11" s="3"/>
      <c r="WMK11" s="3"/>
      <c r="WML11" s="3"/>
      <c r="WMM11" s="3"/>
      <c r="WMN11" s="3"/>
      <c r="WMO11" s="3"/>
      <c r="WMP11" s="3"/>
      <c r="WMQ11" s="3"/>
      <c r="WMR11" s="3"/>
      <c r="WMS11" s="3"/>
      <c r="WMT11" s="3"/>
      <c r="WMU11" s="3"/>
      <c r="WMV11" s="3"/>
      <c r="WMW11" s="3"/>
      <c r="WMX11" s="3"/>
      <c r="WMY11" s="3"/>
      <c r="WMZ11" s="3"/>
      <c r="WNA11" s="3"/>
      <c r="WNB11" s="3"/>
      <c r="WNC11" s="3"/>
      <c r="WND11" s="3"/>
      <c r="WNE11" s="3"/>
      <c r="WNF11" s="3"/>
      <c r="WNG11" s="3"/>
      <c r="WNH11" s="3"/>
      <c r="WNI11" s="3"/>
      <c r="WNJ11" s="3"/>
      <c r="WNK11" s="3"/>
      <c r="WNL11" s="3"/>
      <c r="WNM11" s="3"/>
      <c r="WNN11" s="3"/>
      <c r="WNO11" s="3"/>
      <c r="WNP11" s="3"/>
      <c r="WNQ11" s="3"/>
      <c r="WNR11" s="3"/>
      <c r="WNS11" s="3"/>
      <c r="WNT11" s="3"/>
      <c r="WNU11" s="3"/>
      <c r="WNV11" s="3"/>
      <c r="WNW11" s="3"/>
      <c r="WNX11" s="3"/>
      <c r="WNY11" s="3"/>
      <c r="WNZ11" s="3"/>
      <c r="WOA11" s="3"/>
      <c r="WOB11" s="3"/>
      <c r="WOC11" s="3"/>
      <c r="WOD11" s="3"/>
      <c r="WOE11" s="3"/>
      <c r="WOF11" s="3"/>
      <c r="WOG11" s="3"/>
      <c r="WOH11" s="3"/>
      <c r="WOI11" s="3"/>
      <c r="WOJ11" s="3"/>
      <c r="WOK11" s="3"/>
      <c r="WOL11" s="3"/>
      <c r="WOM11" s="3"/>
      <c r="WON11" s="3"/>
      <c r="WOO11" s="3"/>
      <c r="WOP11" s="3"/>
      <c r="WOQ11" s="3"/>
      <c r="WOR11" s="3"/>
      <c r="WOS11" s="3"/>
      <c r="WOT11" s="3"/>
      <c r="WOU11" s="3"/>
      <c r="WOV11" s="3"/>
      <c r="WOW11" s="3"/>
      <c r="WOX11" s="3"/>
      <c r="WOY11" s="3"/>
      <c r="WOZ11" s="3"/>
      <c r="WPA11" s="3"/>
      <c r="WPB11" s="3"/>
      <c r="WPC11" s="3"/>
      <c r="WPD11" s="3"/>
      <c r="WPE11" s="3"/>
      <c r="WPF11" s="3"/>
      <c r="WPG11" s="3"/>
      <c r="WPH11" s="3"/>
      <c r="WPI11" s="3"/>
      <c r="WPJ11" s="3"/>
      <c r="WPK11" s="3"/>
      <c r="WPL11" s="3"/>
      <c r="WPM11" s="3"/>
      <c r="WPN11" s="3"/>
      <c r="WPO11" s="3"/>
      <c r="WPP11" s="3"/>
      <c r="WPQ11" s="3"/>
      <c r="WPR11" s="3"/>
      <c r="WPS11" s="3"/>
      <c r="WPT11" s="3"/>
      <c r="WPU11" s="3"/>
      <c r="WPV11" s="3"/>
      <c r="WPW11" s="3"/>
      <c r="WPX11" s="3"/>
      <c r="WPY11" s="3"/>
      <c r="WPZ11" s="3"/>
      <c r="WQA11" s="3"/>
      <c r="WQB11" s="3"/>
      <c r="WQC11" s="3"/>
      <c r="WQD11" s="3"/>
      <c r="WQE11" s="3"/>
      <c r="WQF11" s="3"/>
      <c r="WQG11" s="3"/>
      <c r="WQH11" s="3"/>
      <c r="WQI11" s="3"/>
      <c r="WQJ11" s="3"/>
      <c r="WQK11" s="3"/>
      <c r="WQL11" s="3"/>
      <c r="WQM11" s="3"/>
      <c r="WQN11" s="3"/>
      <c r="WQO11" s="3"/>
      <c r="WQP11" s="3"/>
      <c r="WQQ11" s="3"/>
      <c r="WQR11" s="3"/>
      <c r="WQS11" s="3"/>
      <c r="WQT11" s="3"/>
      <c r="WQU11" s="3"/>
      <c r="WQV11" s="3"/>
      <c r="WQW11" s="3"/>
      <c r="WQX11" s="3"/>
      <c r="WQY11" s="3"/>
      <c r="WQZ11" s="3"/>
      <c r="WRA11" s="3"/>
      <c r="WRB11" s="3"/>
      <c r="WRC11" s="3"/>
      <c r="WRD11" s="3"/>
      <c r="WRE11" s="3"/>
      <c r="WRF11" s="3"/>
      <c r="WRG11" s="3"/>
      <c r="WRH11" s="3"/>
      <c r="WRI11" s="3"/>
      <c r="WRJ11" s="3"/>
      <c r="WRK11" s="3"/>
      <c r="WRL11" s="3"/>
      <c r="WRM11" s="3"/>
      <c r="WRN11" s="3"/>
      <c r="WRO11" s="3"/>
      <c r="WRP11" s="3"/>
      <c r="WRQ11" s="3"/>
      <c r="WRR11" s="3"/>
      <c r="WRS11" s="3"/>
      <c r="WRT11" s="3"/>
      <c r="WRU11" s="3"/>
      <c r="WRV11" s="3"/>
      <c r="WRW11" s="3"/>
      <c r="WRX11" s="3"/>
      <c r="WRY11" s="3"/>
      <c r="WRZ11" s="3"/>
      <c r="WSA11" s="3"/>
      <c r="WSB11" s="3"/>
      <c r="WSC11" s="3"/>
      <c r="WSD11" s="3"/>
      <c r="WSE11" s="3"/>
      <c r="WSF11" s="3"/>
      <c r="WSG11" s="3"/>
      <c r="WSH11" s="3"/>
      <c r="WSI11" s="3"/>
      <c r="WSJ11" s="3"/>
      <c r="WSK11" s="3"/>
      <c r="WSL11" s="3"/>
      <c r="WSM11" s="3"/>
      <c r="WSN11" s="3"/>
      <c r="WSO11" s="3"/>
      <c r="WSP11" s="3"/>
      <c r="WSQ11" s="3"/>
      <c r="WSR11" s="3"/>
      <c r="WSS11" s="3"/>
      <c r="WST11" s="3"/>
      <c r="WSU11" s="3"/>
      <c r="WSV11" s="3"/>
      <c r="WSW11" s="3"/>
      <c r="WSX11" s="3"/>
      <c r="WSY11" s="3"/>
      <c r="WSZ11" s="3"/>
      <c r="WTA11" s="3"/>
      <c r="WTB11" s="3"/>
      <c r="WTC11" s="3"/>
      <c r="WTD11" s="3"/>
      <c r="WTE11" s="3"/>
      <c r="WTF11" s="3"/>
      <c r="WTG11" s="3"/>
      <c r="WTH11" s="3"/>
      <c r="WTI11" s="3"/>
      <c r="WTJ11" s="3"/>
      <c r="WTK11" s="3"/>
      <c r="WTL11" s="3"/>
      <c r="WTM11" s="3"/>
      <c r="WTN11" s="3"/>
      <c r="WTO11" s="3"/>
      <c r="WTP11" s="3"/>
      <c r="WTQ11" s="3"/>
      <c r="WTR11" s="3"/>
      <c r="WTS11" s="3"/>
      <c r="WTT11" s="3"/>
      <c r="WTU11" s="3"/>
      <c r="WTV11" s="3"/>
      <c r="WTW11" s="3"/>
      <c r="WTX11" s="3"/>
      <c r="WTY11" s="3"/>
      <c r="WTZ11" s="3"/>
      <c r="WUA11" s="3"/>
      <c r="WUB11" s="3"/>
      <c r="WUC11" s="3"/>
      <c r="WUD11" s="3"/>
      <c r="WUE11" s="3"/>
      <c r="WUF11" s="3"/>
      <c r="WUG11" s="3"/>
      <c r="WUH11" s="3"/>
      <c r="WUI11" s="3"/>
      <c r="WUJ11" s="3"/>
      <c r="WUK11" s="3"/>
      <c r="WUL11" s="3"/>
      <c r="WUM11" s="3"/>
      <c r="WUN11" s="3"/>
      <c r="WUO11" s="3"/>
      <c r="WUP11" s="3"/>
      <c r="WUQ11" s="3"/>
      <c r="WUR11" s="3"/>
      <c r="WUS11" s="3"/>
      <c r="WUT11" s="3"/>
      <c r="WUU11" s="3"/>
      <c r="WUV11" s="3"/>
      <c r="WUW11" s="3"/>
      <c r="WUX11" s="3"/>
      <c r="WUY11" s="3"/>
      <c r="WUZ11" s="3"/>
      <c r="WVA11" s="3"/>
      <c r="WVB11" s="3"/>
      <c r="WVC11" s="3"/>
      <c r="WVD11" s="3"/>
      <c r="WVE11" s="3"/>
      <c r="WVF11" s="3"/>
      <c r="WVG11" s="3"/>
      <c r="WVH11" s="3"/>
      <c r="WVI11" s="3"/>
      <c r="WVJ11" s="3"/>
      <c r="WVK11" s="3"/>
      <c r="WVL11" s="3"/>
      <c r="WVM11" s="3"/>
      <c r="WVN11" s="3"/>
      <c r="WVO11" s="3"/>
      <c r="WVP11" s="3"/>
      <c r="WVQ11" s="3"/>
      <c r="WVR11" s="3"/>
      <c r="WVS11" s="3"/>
      <c r="WVT11" s="3"/>
      <c r="WVU11" s="3"/>
      <c r="WVV11" s="3"/>
      <c r="WVW11" s="3"/>
      <c r="WVX11" s="3"/>
      <c r="WVY11" s="3"/>
      <c r="WVZ11" s="3"/>
      <c r="WWA11" s="3"/>
      <c r="WWB11" s="3"/>
      <c r="WWC11" s="3"/>
      <c r="WWD11" s="3"/>
      <c r="WWE11" s="3"/>
      <c r="WWF11" s="3"/>
      <c r="WWG11" s="3"/>
      <c r="WWH11" s="3"/>
      <c r="WWI11" s="3"/>
      <c r="WWJ11" s="3"/>
      <c r="WWK11" s="3"/>
      <c r="WWL11" s="3"/>
      <c r="WWM11" s="3"/>
      <c r="WWN11" s="3"/>
      <c r="WWO11" s="3"/>
      <c r="WWP11" s="3"/>
      <c r="WWQ11" s="3"/>
      <c r="WWR11" s="3"/>
      <c r="WWS11" s="3"/>
      <c r="WWT11" s="3"/>
      <c r="WWU11" s="3"/>
      <c r="WWV11" s="3"/>
      <c r="WWW11" s="3"/>
      <c r="WWX11" s="3"/>
      <c r="WWY11" s="3"/>
      <c r="WWZ11" s="3"/>
      <c r="WXA11" s="3"/>
      <c r="WXB11" s="3"/>
      <c r="WXC11" s="3"/>
      <c r="WXD11" s="3"/>
      <c r="WXE11" s="3"/>
      <c r="WXF11" s="3"/>
      <c r="WXG11" s="3"/>
      <c r="WXH11" s="3"/>
      <c r="WXI11" s="3"/>
      <c r="WXJ11" s="3"/>
      <c r="WXK11" s="3"/>
      <c r="WXL11" s="3"/>
      <c r="WXM11" s="3"/>
      <c r="WXN11" s="3"/>
      <c r="WXO11" s="3"/>
      <c r="WXP11" s="3"/>
      <c r="WXQ11" s="3"/>
      <c r="WXR11" s="3"/>
      <c r="WXS11" s="3"/>
      <c r="WXT11" s="3"/>
      <c r="WXU11" s="3"/>
      <c r="WXV11" s="3"/>
      <c r="WXW11" s="3"/>
      <c r="WXX11" s="3"/>
      <c r="WXY11" s="3"/>
      <c r="WXZ11" s="3"/>
      <c r="WYA11" s="3"/>
      <c r="WYB11" s="3"/>
      <c r="WYC11" s="3"/>
      <c r="WYD11" s="3"/>
      <c r="WYE11" s="3"/>
      <c r="WYF11" s="3"/>
      <c r="WYG11" s="3"/>
      <c r="WYH11" s="3"/>
      <c r="WYI11" s="3"/>
      <c r="WYJ11" s="3"/>
      <c r="WYK11" s="3"/>
      <c r="WYL11" s="3"/>
      <c r="WYM11" s="3"/>
      <c r="WYN11" s="3"/>
      <c r="WYO11" s="3"/>
      <c r="WYP11" s="3"/>
      <c r="WYQ11" s="3"/>
      <c r="WYR11" s="3"/>
      <c r="WYS11" s="3"/>
      <c r="WYT11" s="3"/>
      <c r="WYU11" s="3"/>
      <c r="WYV11" s="3"/>
      <c r="WYW11" s="3"/>
      <c r="WYX11" s="3"/>
      <c r="WYY11" s="3"/>
      <c r="WYZ11" s="3"/>
      <c r="WZA11" s="3"/>
      <c r="WZB11" s="3"/>
      <c r="WZC11" s="3"/>
      <c r="WZD11" s="3"/>
      <c r="WZE11" s="3"/>
      <c r="WZF11" s="3"/>
      <c r="WZG11" s="3"/>
      <c r="WZH11" s="3"/>
      <c r="WZI11" s="3"/>
      <c r="WZJ11" s="3"/>
      <c r="WZK11" s="3"/>
      <c r="WZL11" s="3"/>
      <c r="WZM11" s="3"/>
      <c r="WZN11" s="3"/>
      <c r="WZO11" s="3"/>
      <c r="WZP11" s="3"/>
      <c r="WZQ11" s="3"/>
      <c r="WZR11" s="3"/>
      <c r="WZS11" s="3"/>
      <c r="WZT11" s="3"/>
      <c r="WZU11" s="3"/>
      <c r="WZV11" s="3"/>
      <c r="WZW11" s="3"/>
      <c r="WZX11" s="3"/>
      <c r="WZY11" s="3"/>
      <c r="WZZ11" s="3"/>
      <c r="XAA11" s="3"/>
      <c r="XAB11" s="3"/>
      <c r="XAC11" s="3"/>
      <c r="XAD11" s="3"/>
      <c r="XAE11" s="3"/>
      <c r="XAF11" s="3"/>
      <c r="XAG11" s="3"/>
      <c r="XAH11" s="3"/>
      <c r="XAI11" s="3"/>
      <c r="XAJ11" s="3"/>
      <c r="XAK11" s="3"/>
      <c r="XAL11" s="3"/>
      <c r="XAM11" s="3"/>
      <c r="XAN11" s="3"/>
      <c r="XAO11" s="3"/>
      <c r="XAP11" s="3"/>
      <c r="XAQ11" s="3"/>
      <c r="XAR11" s="3"/>
      <c r="XAS11" s="3"/>
      <c r="XAT11" s="3"/>
      <c r="XAU11" s="3"/>
      <c r="XAV11" s="3"/>
      <c r="XAW11" s="3"/>
      <c r="XAX11" s="3"/>
      <c r="XAY11" s="3"/>
      <c r="XAZ11" s="3"/>
      <c r="XBA11" s="3"/>
      <c r="XBB11" s="3"/>
      <c r="XBC11" s="3"/>
      <c r="XBD11" s="3"/>
      <c r="XBE11" s="3"/>
      <c r="XBF11" s="3"/>
      <c r="XBG11" s="3"/>
      <c r="XBH11" s="3"/>
      <c r="XBI11" s="3"/>
      <c r="XBJ11" s="3"/>
      <c r="XBK11" s="3"/>
      <c r="XBL11" s="3"/>
      <c r="XBM11" s="3"/>
      <c r="XBN11" s="3"/>
      <c r="XBO11" s="3"/>
      <c r="XBP11" s="3"/>
      <c r="XBQ11" s="3"/>
      <c r="XBR11" s="3"/>
      <c r="XBS11" s="3"/>
      <c r="XBT11" s="3"/>
      <c r="XBU11" s="3"/>
      <c r="XBV11" s="3"/>
      <c r="XBW11" s="3"/>
      <c r="XBX11" s="3"/>
      <c r="XBY11" s="3"/>
      <c r="XBZ11" s="3"/>
      <c r="XCA11" s="3"/>
      <c r="XCB11" s="3"/>
      <c r="XCC11" s="3"/>
      <c r="XCD11" s="3"/>
      <c r="XCE11" s="3"/>
      <c r="XCF11" s="3"/>
      <c r="XCG11" s="3"/>
      <c r="XCH11" s="3"/>
      <c r="XCI11" s="3"/>
      <c r="XCJ11" s="3"/>
      <c r="XCK11" s="3"/>
      <c r="XCL11" s="3"/>
      <c r="XCM11" s="3"/>
      <c r="XCN11" s="3"/>
      <c r="XCO11" s="3"/>
      <c r="XCP11" s="3"/>
      <c r="XCQ11" s="3"/>
      <c r="XCR11" s="3"/>
      <c r="XCS11" s="3"/>
      <c r="XCT11" s="3"/>
      <c r="XCU11" s="3"/>
      <c r="XCV11" s="3"/>
      <c r="XCW11" s="3"/>
      <c r="XCX11" s="3"/>
      <c r="XCY11" s="3"/>
      <c r="XCZ11" s="3"/>
      <c r="XDA11" s="3"/>
      <c r="XDB11" s="3"/>
      <c r="XDC11" s="3"/>
      <c r="XDD11" s="3"/>
      <c r="XDE11" s="3"/>
      <c r="XDF11" s="3"/>
      <c r="XDG11" s="3"/>
      <c r="XDH11" s="3"/>
      <c r="XDI11" s="3"/>
      <c r="XDJ11" s="3"/>
      <c r="XDK11" s="3"/>
      <c r="XDL11" s="3"/>
      <c r="XDM11" s="3"/>
      <c r="XDN11" s="3"/>
      <c r="XDO11" s="3"/>
      <c r="XDP11" s="3"/>
      <c r="XDQ11" s="3"/>
      <c r="XDR11" s="3"/>
      <c r="XDS11" s="3"/>
      <c r="XDT11" s="3"/>
      <c r="XDU11" s="3"/>
      <c r="XDV11" s="3"/>
      <c r="XDW11" s="3"/>
      <c r="XDX11" s="3"/>
      <c r="XDY11" s="3"/>
      <c r="XDZ11" s="3"/>
      <c r="XEA11" s="3"/>
      <c r="XEB11" s="3"/>
      <c r="XEC11" s="3"/>
      <c r="XED11" s="3"/>
      <c r="XEE11" s="3"/>
      <c r="XEF11" s="3"/>
      <c r="XEG11" s="3"/>
      <c r="XEH11" s="3"/>
      <c r="XEI11" s="3"/>
      <c r="XEJ11" s="3"/>
      <c r="XEK11" s="3"/>
      <c r="XEL11" s="3"/>
      <c r="XEM11" s="3"/>
      <c r="XEN11" s="3"/>
      <c r="XEO11" s="3"/>
      <c r="XEP11" s="3"/>
      <c r="XEQ11" s="3"/>
      <c r="XER11" s="3"/>
      <c r="XES11" s="3"/>
      <c r="XET11" s="3"/>
      <c r="XEU11" s="3"/>
      <c r="XEV11" s="3"/>
      <c r="XEW11" s="3"/>
      <c r="XEX11" s="3"/>
      <c r="XEY11" s="3"/>
      <c r="XEZ11" s="3"/>
      <c r="XFA11" s="3"/>
      <c r="XFB11" s="3"/>
      <c r="XFC11" s="3"/>
      <c r="XFD11" s="3"/>
    </row>
    <row r="12" spans="1:16384" hidden="1" outlineLevel="1">
      <c r="A12" s="1935" t="s">
        <v>456</v>
      </c>
      <c r="B12" s="1936"/>
      <c r="C12" s="1936"/>
      <c r="D12" s="1936"/>
      <c r="E12" s="1937"/>
      <c r="F12" s="393">
        <v>8640000</v>
      </c>
      <c r="G12" s="394">
        <v>8640000</v>
      </c>
      <c r="H12" s="395"/>
      <c r="I12" s="54"/>
      <c r="K12" s="3"/>
    </row>
    <row r="13" spans="1:16384" hidden="1" outlineLevel="1">
      <c r="A13" s="1938" t="s">
        <v>48</v>
      </c>
      <c r="B13" s="1939"/>
      <c r="C13" s="1939"/>
      <c r="D13" s="1939"/>
      <c r="E13" s="1940"/>
      <c r="F13" s="396">
        <v>864000</v>
      </c>
      <c r="G13" s="397">
        <v>864000</v>
      </c>
      <c r="H13" s="398"/>
      <c r="I13" s="54"/>
      <c r="K13" s="3"/>
      <c r="N13" s="55"/>
    </row>
    <row r="14" spans="1:16384" collapsed="1">
      <c r="A14" s="417"/>
      <c r="B14" s="418" t="s">
        <v>57</v>
      </c>
      <c r="C14" s="419"/>
      <c r="D14" s="419"/>
      <c r="E14" s="420"/>
      <c r="F14" s="399">
        <v>9504000</v>
      </c>
      <c r="G14" s="400">
        <v>9504000</v>
      </c>
      <c r="H14" s="401"/>
      <c r="K14" s="3"/>
    </row>
    <row r="15" spans="1:16384" s="59" customFormat="1" hidden="1" outlineLevel="1">
      <c r="A15" s="254">
        <v>1</v>
      </c>
      <c r="B15" s="372" t="s">
        <v>682</v>
      </c>
      <c r="C15" s="373" t="s">
        <v>458</v>
      </c>
      <c r="D15" s="390">
        <f>2</f>
        <v>2</v>
      </c>
      <c r="E15" s="375">
        <f>300000</f>
        <v>300000</v>
      </c>
      <c r="F15" s="375">
        <f>E15*D15</f>
        <v>600000</v>
      </c>
      <c r="G15" s="391">
        <f>SUM(F15:F15)</f>
        <v>600000</v>
      </c>
      <c r="H15" s="1183" t="s">
        <v>574</v>
      </c>
      <c r="I15" s="266"/>
      <c r="K15" s="53"/>
    </row>
    <row r="16" spans="1:16384" hidden="1" outlineLevel="1">
      <c r="A16" s="1935" t="s">
        <v>456</v>
      </c>
      <c r="B16" s="1936"/>
      <c r="C16" s="1936"/>
      <c r="D16" s="1936"/>
      <c r="E16" s="1937"/>
      <c r="F16" s="393">
        <f>SUM(F15:F15)</f>
        <v>600000</v>
      </c>
      <c r="G16" s="394">
        <f>SUM(G15:G15)</f>
        <v>600000</v>
      </c>
      <c r="H16" s="395"/>
      <c r="I16" s="54"/>
      <c r="K16" s="3"/>
    </row>
    <row r="17" spans="1:14" hidden="1" outlineLevel="1">
      <c r="A17" s="1938" t="s">
        <v>48</v>
      </c>
      <c r="B17" s="1939"/>
      <c r="C17" s="1939"/>
      <c r="D17" s="1939"/>
      <c r="E17" s="1940"/>
      <c r="F17" s="396">
        <f>F16*0.1</f>
        <v>60000</v>
      </c>
      <c r="G17" s="397">
        <f>G16*0.1</f>
        <v>60000</v>
      </c>
      <c r="H17" s="398"/>
      <c r="I17" s="54"/>
      <c r="K17" s="3"/>
      <c r="N17" s="55"/>
    </row>
    <row r="18" spans="1:14" collapsed="1">
      <c r="A18" s="441"/>
      <c r="B18" s="442" t="s">
        <v>60</v>
      </c>
      <c r="C18" s="443"/>
      <c r="D18" s="443"/>
      <c r="E18" s="444"/>
      <c r="F18" s="445">
        <f>SUM(F16:F17)</f>
        <v>660000</v>
      </c>
      <c r="G18" s="446">
        <f>SUM(G16:G17)</f>
        <v>660000</v>
      </c>
      <c r="H18" s="18"/>
      <c r="K18" s="3"/>
    </row>
    <row r="19" spans="1:14" outlineLevel="1">
      <c r="A19" s="447"/>
      <c r="B19" s="436"/>
      <c r="C19" s="437"/>
      <c r="D19" s="438"/>
      <c r="E19" s="439"/>
      <c r="F19" s="439"/>
      <c r="G19" s="440"/>
      <c r="H19" s="447"/>
      <c r="K19" s="3"/>
    </row>
    <row r="20" spans="1:14" outlineLevel="1">
      <c r="A20" s="1775" t="s">
        <v>456</v>
      </c>
      <c r="B20" s="1776"/>
      <c r="C20" s="1776"/>
      <c r="D20" s="1776"/>
      <c r="E20" s="1777"/>
      <c r="F20" s="448">
        <f>SUM(F19:F19)</f>
        <v>0</v>
      </c>
      <c r="G20" s="449">
        <f>SUM(G19:G19)</f>
        <v>0</v>
      </c>
      <c r="H20" s="18"/>
      <c r="K20" s="3"/>
    </row>
    <row r="21" spans="1:14" outlineLevel="1">
      <c r="A21" s="1938" t="s">
        <v>48</v>
      </c>
      <c r="B21" s="1939"/>
      <c r="C21" s="1939"/>
      <c r="D21" s="1939"/>
      <c r="E21" s="1940"/>
      <c r="F21" s="396">
        <f>F20*0.1</f>
        <v>0</v>
      </c>
      <c r="G21" s="397">
        <f>G20*0.1</f>
        <v>0</v>
      </c>
      <c r="H21" s="398"/>
      <c r="K21" s="3"/>
    </row>
    <row r="22" spans="1:14">
      <c r="A22" s="417"/>
      <c r="B22" s="418" t="s">
        <v>61</v>
      </c>
      <c r="C22" s="419"/>
      <c r="D22" s="419"/>
      <c r="E22" s="420"/>
      <c r="F22" s="399">
        <f>SUM(F20:F21)</f>
        <v>0</v>
      </c>
      <c r="G22" s="400">
        <f>SUM(G20:G21)</f>
        <v>0</v>
      </c>
      <c r="H22" s="401"/>
      <c r="K22" s="3"/>
    </row>
    <row r="23" spans="1:14">
      <c r="A23" s="402"/>
      <c r="B23" s="402"/>
      <c r="C23" s="403"/>
      <c r="D23" s="404"/>
      <c r="E23" s="404"/>
      <c r="F23" s="404"/>
      <c r="G23" s="404"/>
      <c r="H23" s="402"/>
      <c r="K23" s="3"/>
    </row>
    <row r="24" spans="1:14">
      <c r="A24" s="402"/>
      <c r="B24" s="402"/>
      <c r="C24" s="403"/>
      <c r="D24" s="404"/>
      <c r="E24" s="404"/>
      <c r="F24" s="404"/>
      <c r="G24" s="404"/>
      <c r="H24" s="402"/>
      <c r="K24" s="3"/>
    </row>
    <row r="25" spans="1:14">
      <c r="A25" s="402"/>
      <c r="B25" s="402"/>
      <c r="C25" s="403"/>
      <c r="D25" s="404"/>
      <c r="E25" s="404"/>
      <c r="F25" s="404"/>
      <c r="G25" s="404"/>
      <c r="H25" s="402"/>
      <c r="K25" s="3"/>
    </row>
    <row r="26" spans="1:14">
      <c r="A26" s="402"/>
      <c r="B26" s="402"/>
      <c r="C26" s="403"/>
      <c r="D26" s="404"/>
      <c r="E26" s="404"/>
      <c r="F26" s="404"/>
      <c r="G26" s="404"/>
      <c r="H26" s="402"/>
      <c r="K26" s="3"/>
    </row>
    <row r="27" spans="1:14">
      <c r="A27" s="402"/>
      <c r="B27" s="402"/>
      <c r="C27" s="403"/>
      <c r="D27" s="404"/>
      <c r="E27" s="404"/>
      <c r="F27" s="404"/>
      <c r="G27" s="404"/>
      <c r="H27" s="402"/>
      <c r="K27" s="3"/>
    </row>
    <row r="28" spans="1:14">
      <c r="A28" s="402"/>
      <c r="B28" s="402"/>
      <c r="C28" s="403"/>
      <c r="D28" s="404"/>
      <c r="E28" s="404"/>
      <c r="F28" s="404"/>
      <c r="G28" s="404"/>
      <c r="H28" s="402"/>
      <c r="K28" s="3"/>
    </row>
    <row r="29" spans="1:14">
      <c r="A29" s="402"/>
      <c r="B29" s="402"/>
      <c r="C29" s="403"/>
      <c r="D29" s="404"/>
      <c r="E29" s="404"/>
      <c r="F29" s="404"/>
      <c r="G29" s="404"/>
      <c r="H29" s="402"/>
      <c r="K29" s="3"/>
    </row>
    <row r="30" spans="1:14">
      <c r="A30" s="402"/>
      <c r="B30" s="402"/>
      <c r="C30" s="403"/>
      <c r="D30" s="404"/>
      <c r="E30" s="404"/>
      <c r="F30" s="404"/>
      <c r="G30" s="404"/>
      <c r="H30" s="402"/>
      <c r="K30" s="3"/>
    </row>
    <row r="31" spans="1:14">
      <c r="A31" s="402"/>
      <c r="B31" s="402"/>
      <c r="C31" s="403"/>
      <c r="D31" s="404"/>
      <c r="E31" s="404"/>
      <c r="F31" s="404"/>
      <c r="G31" s="404"/>
      <c r="H31" s="402"/>
      <c r="K31" s="3"/>
    </row>
    <row r="32" spans="1:14">
      <c r="A32" s="402"/>
      <c r="B32" s="402"/>
      <c r="C32" s="403"/>
      <c r="D32" s="404"/>
      <c r="E32" s="404"/>
      <c r="F32" s="404"/>
      <c r="G32" s="404"/>
      <c r="H32" s="402"/>
      <c r="K32" s="3"/>
    </row>
    <row r="33" spans="1:11">
      <c r="A33" s="402"/>
      <c r="B33" s="402"/>
      <c r="C33" s="403"/>
      <c r="D33" s="404"/>
      <c r="E33" s="404"/>
      <c r="F33" s="404"/>
      <c r="G33" s="404"/>
      <c r="H33" s="402"/>
      <c r="K33" s="3"/>
    </row>
    <row r="34" spans="1:11">
      <c r="A34" s="402"/>
      <c r="B34" s="402"/>
      <c r="C34" s="403"/>
      <c r="D34" s="404"/>
      <c r="E34" s="404"/>
      <c r="F34" s="404"/>
      <c r="G34" s="404"/>
      <c r="H34" s="402"/>
      <c r="K34" s="3"/>
    </row>
    <row r="35" spans="1:11">
      <c r="A35" s="402"/>
      <c r="B35" s="402"/>
      <c r="C35" s="403"/>
      <c r="D35" s="404"/>
      <c r="E35" s="404"/>
      <c r="F35" s="404"/>
      <c r="G35" s="404"/>
      <c r="H35" s="402"/>
      <c r="K35" s="3"/>
    </row>
    <row r="36" spans="1:11">
      <c r="A36" s="402"/>
      <c r="B36" s="402"/>
      <c r="C36" s="403"/>
      <c r="D36" s="404"/>
      <c r="E36" s="404"/>
      <c r="F36" s="404"/>
      <c r="G36" s="404"/>
      <c r="H36" s="402"/>
      <c r="K36" s="3"/>
    </row>
    <row r="37" spans="1:11">
      <c r="A37" s="402"/>
      <c r="B37" s="402"/>
      <c r="C37" s="403"/>
      <c r="D37" s="404"/>
      <c r="E37" s="404"/>
      <c r="F37" s="404"/>
      <c r="G37" s="404"/>
      <c r="H37" s="402"/>
      <c r="K37" s="3"/>
    </row>
    <row r="38" spans="1:11">
      <c r="A38" s="402"/>
      <c r="B38" s="402"/>
      <c r="C38" s="403"/>
      <c r="D38" s="404"/>
      <c r="E38" s="404"/>
      <c r="F38" s="404"/>
      <c r="G38" s="404"/>
      <c r="H38" s="402"/>
      <c r="K38" s="3"/>
    </row>
    <row r="39" spans="1:11">
      <c r="A39" s="402"/>
      <c r="B39" s="402"/>
      <c r="C39" s="403"/>
      <c r="D39" s="404"/>
      <c r="E39" s="404"/>
      <c r="F39" s="404"/>
      <c r="G39" s="404"/>
      <c r="H39" s="402"/>
      <c r="K39" s="3"/>
    </row>
    <row r="40" spans="1:11">
      <c r="A40" s="402"/>
      <c r="B40" s="402"/>
      <c r="C40" s="403"/>
      <c r="D40" s="404"/>
      <c r="E40" s="404"/>
      <c r="F40" s="404"/>
      <c r="G40" s="404"/>
      <c r="H40" s="402"/>
      <c r="K40" s="3"/>
    </row>
    <row r="41" spans="1:11">
      <c r="A41" s="402"/>
      <c r="B41" s="402"/>
      <c r="C41" s="403"/>
      <c r="D41" s="404"/>
      <c r="E41" s="404"/>
      <c r="F41" s="404"/>
      <c r="G41" s="404"/>
      <c r="H41" s="402"/>
      <c r="K41" s="3"/>
    </row>
    <row r="42" spans="1:11">
      <c r="A42" s="402"/>
      <c r="B42" s="402"/>
      <c r="C42" s="403"/>
      <c r="D42" s="404"/>
      <c r="E42" s="404"/>
      <c r="F42" s="404"/>
      <c r="G42" s="404"/>
      <c r="H42" s="402"/>
      <c r="K42" s="3"/>
    </row>
    <row r="43" spans="1:11">
      <c r="A43" s="402"/>
      <c r="B43" s="402"/>
      <c r="C43" s="403"/>
      <c r="D43" s="404"/>
      <c r="E43" s="404"/>
      <c r="F43" s="404"/>
      <c r="G43" s="404"/>
      <c r="H43" s="402"/>
      <c r="K43" s="3"/>
    </row>
    <row r="44" spans="1:11">
      <c r="A44" s="402"/>
      <c r="B44" s="402"/>
      <c r="C44" s="403"/>
      <c r="D44" s="404"/>
      <c r="E44" s="404"/>
      <c r="F44" s="404"/>
      <c r="G44" s="404"/>
      <c r="H44" s="402"/>
      <c r="K44" s="3"/>
    </row>
  </sheetData>
  <autoFilter ref="A6:H18"/>
  <mergeCells count="12">
    <mergeCell ref="A16:E16"/>
    <mergeCell ref="A17:E17"/>
    <mergeCell ref="A20:E20"/>
    <mergeCell ref="A21:E21"/>
    <mergeCell ref="G7:G8"/>
    <mergeCell ref="F1:H1"/>
    <mergeCell ref="A4:H4"/>
    <mergeCell ref="A5:H5"/>
    <mergeCell ref="A12:E12"/>
    <mergeCell ref="A13:E13"/>
    <mergeCell ref="H7:H8"/>
    <mergeCell ref="A2:H3"/>
  </mergeCells>
  <phoneticPr fontId="250" type="noConversion"/>
  <pageMargins left="0.69930555555555596" right="0.69930555555555596" top="0.75" bottom="0.75" header="0.3" footer="0.3"/>
  <pageSetup scale="72" orientation="portrait"/>
  <colBreaks count="1" manualBreakCount="1">
    <brk id="8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workbookViewId="0">
      <selection activeCell="I25" sqref="I25"/>
    </sheetView>
  </sheetViews>
  <sheetFormatPr defaultColWidth="9" defaultRowHeight="17.25" outlineLevelRow="1"/>
  <cols>
    <col min="1" max="1" width="7.7109375" style="3" customWidth="1"/>
    <col min="2" max="2" width="33.140625" style="3" customWidth="1"/>
    <col min="3" max="3" width="10.42578125" style="3" customWidth="1"/>
    <col min="4" max="4" width="8.42578125" style="4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3" customWidth="1"/>
    <col min="10" max="10" width="9.140625" style="3"/>
    <col min="11" max="11" width="15.7109375" style="63" customWidth="1"/>
    <col min="12" max="12" width="9.5703125" style="3" customWidth="1"/>
    <col min="13" max="257" width="9.140625" style="3"/>
    <col min="258" max="258" width="17.5703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5703125" style="3" customWidth="1"/>
    <col min="266" max="266" width="9.140625" style="3"/>
    <col min="267" max="267" width="15.7109375" style="3" customWidth="1"/>
    <col min="268" max="268" width="9.5703125" style="3" customWidth="1"/>
    <col min="269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customWidth="1"/>
    <col min="522" max="522" width="9.140625" style="3"/>
    <col min="523" max="523" width="15.7109375" style="3" customWidth="1"/>
    <col min="524" max="524" width="9.5703125" style="3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customWidth="1"/>
    <col min="778" max="778" width="9.140625" style="3"/>
    <col min="779" max="779" width="15.7109375" style="3" customWidth="1"/>
    <col min="780" max="780" width="9.5703125" style="3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customWidth="1"/>
    <col min="1034" max="1034" width="9.140625" style="3"/>
    <col min="1035" max="1035" width="15.7109375" style="3" customWidth="1"/>
    <col min="1036" max="1036" width="9.5703125" style="3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customWidth="1"/>
    <col min="1290" max="1290" width="9.140625" style="3"/>
    <col min="1291" max="1291" width="15.7109375" style="3" customWidth="1"/>
    <col min="1292" max="1292" width="9.5703125" style="3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customWidth="1"/>
    <col min="1546" max="1546" width="9.140625" style="3"/>
    <col min="1547" max="1547" width="15.7109375" style="3" customWidth="1"/>
    <col min="1548" max="1548" width="9.5703125" style="3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customWidth="1"/>
    <col min="1802" max="1802" width="9.140625" style="3"/>
    <col min="1803" max="1803" width="15.7109375" style="3" customWidth="1"/>
    <col min="1804" max="1804" width="9.5703125" style="3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customWidth="1"/>
    <col min="2058" max="2058" width="9.140625" style="3"/>
    <col min="2059" max="2059" width="15.7109375" style="3" customWidth="1"/>
    <col min="2060" max="2060" width="9.5703125" style="3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customWidth="1"/>
    <col min="2314" max="2314" width="9.140625" style="3"/>
    <col min="2315" max="2315" width="15.7109375" style="3" customWidth="1"/>
    <col min="2316" max="2316" width="9.5703125" style="3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customWidth="1"/>
    <col min="2570" max="2570" width="9.140625" style="3"/>
    <col min="2571" max="2571" width="15.7109375" style="3" customWidth="1"/>
    <col min="2572" max="2572" width="9.5703125" style="3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customWidth="1"/>
    <col min="2826" max="2826" width="9.140625" style="3"/>
    <col min="2827" max="2827" width="15.7109375" style="3" customWidth="1"/>
    <col min="2828" max="2828" width="9.5703125" style="3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customWidth="1"/>
    <col min="3082" max="3082" width="9.140625" style="3"/>
    <col min="3083" max="3083" width="15.7109375" style="3" customWidth="1"/>
    <col min="3084" max="3084" width="9.5703125" style="3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customWidth="1"/>
    <col min="3338" max="3338" width="9.140625" style="3"/>
    <col min="3339" max="3339" width="15.7109375" style="3" customWidth="1"/>
    <col min="3340" max="3340" width="9.5703125" style="3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customWidth="1"/>
    <col min="3594" max="3594" width="9.140625" style="3"/>
    <col min="3595" max="3595" width="15.7109375" style="3" customWidth="1"/>
    <col min="3596" max="3596" width="9.5703125" style="3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customWidth="1"/>
    <col min="3850" max="3850" width="9.140625" style="3"/>
    <col min="3851" max="3851" width="15.7109375" style="3" customWidth="1"/>
    <col min="3852" max="3852" width="9.5703125" style="3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customWidth="1"/>
    <col min="4106" max="4106" width="9.140625" style="3"/>
    <col min="4107" max="4107" width="15.7109375" style="3" customWidth="1"/>
    <col min="4108" max="4108" width="9.5703125" style="3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customWidth="1"/>
    <col min="4362" max="4362" width="9.140625" style="3"/>
    <col min="4363" max="4363" width="15.7109375" style="3" customWidth="1"/>
    <col min="4364" max="4364" width="9.5703125" style="3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customWidth="1"/>
    <col min="4618" max="4618" width="9.140625" style="3"/>
    <col min="4619" max="4619" width="15.7109375" style="3" customWidth="1"/>
    <col min="4620" max="4620" width="9.5703125" style="3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customWidth="1"/>
    <col min="4874" max="4874" width="9.140625" style="3"/>
    <col min="4875" max="4875" width="15.7109375" style="3" customWidth="1"/>
    <col min="4876" max="4876" width="9.5703125" style="3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customWidth="1"/>
    <col min="5130" max="5130" width="9.140625" style="3"/>
    <col min="5131" max="5131" width="15.7109375" style="3" customWidth="1"/>
    <col min="5132" max="5132" width="9.5703125" style="3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customWidth="1"/>
    <col min="5386" max="5386" width="9.140625" style="3"/>
    <col min="5387" max="5387" width="15.7109375" style="3" customWidth="1"/>
    <col min="5388" max="5388" width="9.5703125" style="3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customWidth="1"/>
    <col min="5642" max="5642" width="9.140625" style="3"/>
    <col min="5643" max="5643" width="15.7109375" style="3" customWidth="1"/>
    <col min="5644" max="5644" width="9.5703125" style="3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customWidth="1"/>
    <col min="5898" max="5898" width="9.140625" style="3"/>
    <col min="5899" max="5899" width="15.7109375" style="3" customWidth="1"/>
    <col min="5900" max="5900" width="9.5703125" style="3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customWidth="1"/>
    <col min="6154" max="6154" width="9.140625" style="3"/>
    <col min="6155" max="6155" width="15.7109375" style="3" customWidth="1"/>
    <col min="6156" max="6156" width="9.5703125" style="3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customWidth="1"/>
    <col min="6410" max="6410" width="9.140625" style="3"/>
    <col min="6411" max="6411" width="15.7109375" style="3" customWidth="1"/>
    <col min="6412" max="6412" width="9.5703125" style="3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customWidth="1"/>
    <col min="6666" max="6666" width="9.140625" style="3"/>
    <col min="6667" max="6667" width="15.7109375" style="3" customWidth="1"/>
    <col min="6668" max="6668" width="9.5703125" style="3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customWidth="1"/>
    <col min="6922" max="6922" width="9.140625" style="3"/>
    <col min="6923" max="6923" width="15.7109375" style="3" customWidth="1"/>
    <col min="6924" max="6924" width="9.5703125" style="3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customWidth="1"/>
    <col min="7178" max="7178" width="9.140625" style="3"/>
    <col min="7179" max="7179" width="15.7109375" style="3" customWidth="1"/>
    <col min="7180" max="7180" width="9.5703125" style="3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customWidth="1"/>
    <col min="7434" max="7434" width="9.140625" style="3"/>
    <col min="7435" max="7435" width="15.7109375" style="3" customWidth="1"/>
    <col min="7436" max="7436" width="9.5703125" style="3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customWidth="1"/>
    <col min="7690" max="7690" width="9.140625" style="3"/>
    <col min="7691" max="7691" width="15.7109375" style="3" customWidth="1"/>
    <col min="7692" max="7692" width="9.5703125" style="3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customWidth="1"/>
    <col min="7946" max="7946" width="9.140625" style="3"/>
    <col min="7947" max="7947" width="15.7109375" style="3" customWidth="1"/>
    <col min="7948" max="7948" width="9.5703125" style="3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customWidth="1"/>
    <col min="8202" max="8202" width="9.140625" style="3"/>
    <col min="8203" max="8203" width="15.7109375" style="3" customWidth="1"/>
    <col min="8204" max="8204" width="9.5703125" style="3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customWidth="1"/>
    <col min="8458" max="8458" width="9.140625" style="3"/>
    <col min="8459" max="8459" width="15.7109375" style="3" customWidth="1"/>
    <col min="8460" max="8460" width="9.5703125" style="3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customWidth="1"/>
    <col min="8714" max="8714" width="9.140625" style="3"/>
    <col min="8715" max="8715" width="15.7109375" style="3" customWidth="1"/>
    <col min="8716" max="8716" width="9.5703125" style="3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customWidth="1"/>
    <col min="8970" max="8970" width="9.140625" style="3"/>
    <col min="8971" max="8971" width="15.7109375" style="3" customWidth="1"/>
    <col min="8972" max="8972" width="9.5703125" style="3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customWidth="1"/>
    <col min="9226" max="9226" width="9.140625" style="3"/>
    <col min="9227" max="9227" width="15.7109375" style="3" customWidth="1"/>
    <col min="9228" max="9228" width="9.5703125" style="3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customWidth="1"/>
    <col min="9482" max="9482" width="9.140625" style="3"/>
    <col min="9483" max="9483" width="15.7109375" style="3" customWidth="1"/>
    <col min="9484" max="9484" width="9.5703125" style="3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customWidth="1"/>
    <col min="9738" max="9738" width="9.140625" style="3"/>
    <col min="9739" max="9739" width="15.7109375" style="3" customWidth="1"/>
    <col min="9740" max="9740" width="9.5703125" style="3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customWidth="1"/>
    <col min="9994" max="9994" width="9.140625" style="3"/>
    <col min="9995" max="9995" width="15.7109375" style="3" customWidth="1"/>
    <col min="9996" max="9996" width="9.5703125" style="3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customWidth="1"/>
    <col min="10250" max="10250" width="9.140625" style="3"/>
    <col min="10251" max="10251" width="15.7109375" style="3" customWidth="1"/>
    <col min="10252" max="10252" width="9.5703125" style="3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customWidth="1"/>
    <col min="10506" max="10506" width="9.140625" style="3"/>
    <col min="10507" max="10507" width="15.7109375" style="3" customWidth="1"/>
    <col min="10508" max="10508" width="9.5703125" style="3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customWidth="1"/>
    <col min="10762" max="10762" width="9.140625" style="3"/>
    <col min="10763" max="10763" width="15.7109375" style="3" customWidth="1"/>
    <col min="10764" max="10764" width="9.5703125" style="3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customWidth="1"/>
    <col min="11018" max="11018" width="9.140625" style="3"/>
    <col min="11019" max="11019" width="15.7109375" style="3" customWidth="1"/>
    <col min="11020" max="11020" width="9.5703125" style="3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customWidth="1"/>
    <col min="11274" max="11274" width="9.140625" style="3"/>
    <col min="11275" max="11275" width="15.7109375" style="3" customWidth="1"/>
    <col min="11276" max="11276" width="9.5703125" style="3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customWidth="1"/>
    <col min="11530" max="11530" width="9.140625" style="3"/>
    <col min="11531" max="11531" width="15.7109375" style="3" customWidth="1"/>
    <col min="11532" max="11532" width="9.5703125" style="3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customWidth="1"/>
    <col min="11786" max="11786" width="9.140625" style="3"/>
    <col min="11787" max="11787" width="15.7109375" style="3" customWidth="1"/>
    <col min="11788" max="11788" width="9.5703125" style="3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customWidth="1"/>
    <col min="12042" max="12042" width="9.140625" style="3"/>
    <col min="12043" max="12043" width="15.7109375" style="3" customWidth="1"/>
    <col min="12044" max="12044" width="9.5703125" style="3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customWidth="1"/>
    <col min="12298" max="12298" width="9.140625" style="3"/>
    <col min="12299" max="12299" width="15.7109375" style="3" customWidth="1"/>
    <col min="12300" max="12300" width="9.5703125" style="3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customWidth="1"/>
    <col min="12554" max="12554" width="9.140625" style="3"/>
    <col min="12555" max="12555" width="15.7109375" style="3" customWidth="1"/>
    <col min="12556" max="12556" width="9.5703125" style="3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customWidth="1"/>
    <col min="12810" max="12810" width="9.140625" style="3"/>
    <col min="12811" max="12811" width="15.7109375" style="3" customWidth="1"/>
    <col min="12812" max="12812" width="9.5703125" style="3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customWidth="1"/>
    <col min="13066" max="13066" width="9.140625" style="3"/>
    <col min="13067" max="13067" width="15.7109375" style="3" customWidth="1"/>
    <col min="13068" max="13068" width="9.5703125" style="3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customWidth="1"/>
    <col min="13322" max="13322" width="9.140625" style="3"/>
    <col min="13323" max="13323" width="15.7109375" style="3" customWidth="1"/>
    <col min="13324" max="13324" width="9.5703125" style="3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customWidth="1"/>
    <col min="13578" max="13578" width="9.140625" style="3"/>
    <col min="13579" max="13579" width="15.7109375" style="3" customWidth="1"/>
    <col min="13580" max="13580" width="9.5703125" style="3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customWidth="1"/>
    <col min="13834" max="13834" width="9.140625" style="3"/>
    <col min="13835" max="13835" width="15.7109375" style="3" customWidth="1"/>
    <col min="13836" max="13836" width="9.5703125" style="3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customWidth="1"/>
    <col min="14090" max="14090" width="9.140625" style="3"/>
    <col min="14091" max="14091" width="15.7109375" style="3" customWidth="1"/>
    <col min="14092" max="14092" width="9.5703125" style="3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customWidth="1"/>
    <col min="14346" max="14346" width="9.140625" style="3"/>
    <col min="14347" max="14347" width="15.7109375" style="3" customWidth="1"/>
    <col min="14348" max="14348" width="9.5703125" style="3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customWidth="1"/>
    <col min="14602" max="14602" width="9.140625" style="3"/>
    <col min="14603" max="14603" width="15.7109375" style="3" customWidth="1"/>
    <col min="14604" max="14604" width="9.5703125" style="3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customWidth="1"/>
    <col min="14858" max="14858" width="9.140625" style="3"/>
    <col min="14859" max="14859" width="15.7109375" style="3" customWidth="1"/>
    <col min="14860" max="14860" width="9.5703125" style="3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customWidth="1"/>
    <col min="15114" max="15114" width="9.140625" style="3"/>
    <col min="15115" max="15115" width="15.7109375" style="3" customWidth="1"/>
    <col min="15116" max="15116" width="9.5703125" style="3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customWidth="1"/>
    <col min="15370" max="15370" width="9.140625" style="3"/>
    <col min="15371" max="15371" width="15.7109375" style="3" customWidth="1"/>
    <col min="15372" max="15372" width="9.5703125" style="3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customWidth="1"/>
    <col min="15626" max="15626" width="9.140625" style="3"/>
    <col min="15627" max="15627" width="15.7109375" style="3" customWidth="1"/>
    <col min="15628" max="15628" width="9.5703125" style="3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customWidth="1"/>
    <col min="15882" max="15882" width="9.140625" style="3"/>
    <col min="15883" max="15883" width="15.7109375" style="3" customWidth="1"/>
    <col min="15884" max="15884" width="9.5703125" style="3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customWidth="1"/>
    <col min="16138" max="16138" width="9.140625" style="3"/>
    <col min="16139" max="16139" width="15.7109375" style="3" customWidth="1"/>
    <col min="16140" max="16140" width="9.5703125" style="3" customWidth="1"/>
    <col min="16141" max="16384" width="9.140625" style="3"/>
  </cols>
  <sheetData>
    <row r="1" spans="1:14">
      <c r="F1" s="1771" t="s">
        <v>451</v>
      </c>
      <c r="G1" s="1771"/>
      <c r="H1" s="1771"/>
    </row>
    <row r="2" spans="1:14" s="1" customFormat="1">
      <c r="A2" s="1772" t="s">
        <v>671</v>
      </c>
      <c r="B2" s="1772"/>
      <c r="C2" s="1772"/>
      <c r="D2" s="1772"/>
      <c r="E2" s="1772"/>
      <c r="F2" s="1772"/>
      <c r="G2" s="1772"/>
      <c r="H2" s="1772"/>
      <c r="K2" s="63"/>
    </row>
    <row r="3" spans="1:14" s="1" customFormat="1">
      <c r="A3" s="1772"/>
      <c r="B3" s="1772"/>
      <c r="C3" s="1772"/>
      <c r="D3" s="1772"/>
      <c r="E3" s="1772"/>
      <c r="F3" s="1772"/>
      <c r="G3" s="1772"/>
      <c r="H3" s="1772"/>
      <c r="K3" s="63"/>
    </row>
    <row r="4" spans="1:14" s="1" customFormat="1">
      <c r="A4" s="1773" t="s">
        <v>449</v>
      </c>
      <c r="B4" s="1773"/>
      <c r="C4" s="1773"/>
      <c r="D4" s="1773"/>
      <c r="E4" s="1773"/>
      <c r="F4" s="1773"/>
      <c r="G4" s="1773"/>
      <c r="H4" s="1773"/>
      <c r="K4" s="63"/>
    </row>
    <row r="5" spans="1:14" s="1" customFormat="1">
      <c r="A5" s="1774" t="s">
        <v>683</v>
      </c>
      <c r="B5" s="1774"/>
      <c r="C5" s="1774"/>
      <c r="D5" s="1774"/>
      <c r="E5" s="1774"/>
      <c r="F5" s="1774"/>
      <c r="G5" s="1774"/>
      <c r="H5" s="1774"/>
      <c r="I5" s="1">
        <v>2.4</v>
      </c>
      <c r="K5" s="63"/>
    </row>
    <row r="6" spans="1:14" s="2" customFormat="1">
      <c r="A6" s="6" t="s">
        <v>452</v>
      </c>
      <c r="B6" s="7" t="s">
        <v>45</v>
      </c>
      <c r="C6" s="7" t="s">
        <v>453</v>
      </c>
      <c r="D6" s="7" t="s">
        <v>454</v>
      </c>
      <c r="E6" s="8" t="s">
        <v>455</v>
      </c>
      <c r="F6" s="7" t="s">
        <v>456</v>
      </c>
      <c r="G6" s="7" t="s">
        <v>31</v>
      </c>
      <c r="H6" s="9" t="s">
        <v>8</v>
      </c>
      <c r="K6" s="151"/>
    </row>
    <row r="7" spans="1:14" s="59" customFormat="1" outlineLevel="1">
      <c r="A7" s="247">
        <v>1</v>
      </c>
      <c r="B7" s="372" t="s">
        <v>684</v>
      </c>
      <c r="C7" s="373" t="s">
        <v>458</v>
      </c>
      <c r="D7" s="390">
        <v>7</v>
      </c>
      <c r="E7" s="375">
        <v>300000</v>
      </c>
      <c r="F7" s="375">
        <f>E7*D7</f>
        <v>2100000</v>
      </c>
      <c r="G7" s="391"/>
      <c r="H7" s="424">
        <v>43140</v>
      </c>
      <c r="I7" s="266"/>
      <c r="K7" s="151"/>
    </row>
    <row r="8" spans="1:14" outlineLevel="1">
      <c r="A8" s="1935" t="s">
        <v>456</v>
      </c>
      <c r="B8" s="1936"/>
      <c r="C8" s="1936"/>
      <c r="D8" s="1936"/>
      <c r="E8" s="1937"/>
      <c r="F8" s="393">
        <f>SUM(F7:F7)</f>
        <v>2100000</v>
      </c>
      <c r="G8" s="394">
        <f>SUM(G7:G7)</f>
        <v>0</v>
      </c>
      <c r="H8" s="395"/>
      <c r="I8" s="54"/>
      <c r="K8" s="3"/>
    </row>
    <row r="9" spans="1:14" outlineLevel="1">
      <c r="A9" s="1938" t="s">
        <v>48</v>
      </c>
      <c r="B9" s="1939"/>
      <c r="C9" s="1939"/>
      <c r="D9" s="1939"/>
      <c r="E9" s="1940"/>
      <c r="F9" s="396">
        <f>F8*0.1</f>
        <v>210000</v>
      </c>
      <c r="G9" s="397">
        <f>G8*0.1</f>
        <v>0</v>
      </c>
      <c r="H9" s="398"/>
      <c r="I9" s="54"/>
      <c r="K9" s="3"/>
      <c r="N9" s="55"/>
    </row>
    <row r="10" spans="1:14">
      <c r="A10" s="417"/>
      <c r="B10" s="418" t="s">
        <v>57</v>
      </c>
      <c r="C10" s="419"/>
      <c r="D10" s="419"/>
      <c r="E10" s="420"/>
      <c r="F10" s="399">
        <f>SUM(F8:F9)</f>
        <v>2310000</v>
      </c>
      <c r="G10" s="400">
        <f>SUM(G8:G9)</f>
        <v>0</v>
      </c>
      <c r="H10" s="401"/>
      <c r="K10" s="3"/>
    </row>
    <row r="11" spans="1:14" s="59" customFormat="1" outlineLevel="1">
      <c r="A11" s="247">
        <v>1</v>
      </c>
      <c r="B11" s="372"/>
      <c r="C11" s="373"/>
      <c r="D11" s="390"/>
      <c r="E11" s="375"/>
      <c r="F11" s="375">
        <f>E11*D11</f>
        <v>0</v>
      </c>
      <c r="G11" s="391">
        <f>F11</f>
        <v>0</v>
      </c>
      <c r="H11" s="425"/>
      <c r="I11" s="266"/>
      <c r="K11" s="53"/>
    </row>
    <row r="12" spans="1:14" outlineLevel="1">
      <c r="A12" s="1935" t="s">
        <v>456</v>
      </c>
      <c r="B12" s="1936"/>
      <c r="C12" s="1936"/>
      <c r="D12" s="1936"/>
      <c r="E12" s="1937"/>
      <c r="F12" s="393">
        <f>SUM(F11:F11)</f>
        <v>0</v>
      </c>
      <c r="G12" s="394">
        <f>SUM(G11:G11)</f>
        <v>0</v>
      </c>
      <c r="H12" s="395"/>
      <c r="I12" s="54"/>
      <c r="K12" s="3"/>
    </row>
    <row r="13" spans="1:14" outlineLevel="1">
      <c r="A13" s="1938" t="s">
        <v>48</v>
      </c>
      <c r="B13" s="1939"/>
      <c r="C13" s="1939"/>
      <c r="D13" s="1939"/>
      <c r="E13" s="1940"/>
      <c r="F13" s="396">
        <f>F12*0.1</f>
        <v>0</v>
      </c>
      <c r="G13" s="397">
        <f>G12*0.1</f>
        <v>0</v>
      </c>
      <c r="H13" s="398"/>
      <c r="I13" s="54"/>
      <c r="K13" s="3"/>
      <c r="N13" s="55"/>
    </row>
    <row r="14" spans="1:14">
      <c r="A14" s="417"/>
      <c r="B14" s="418" t="s">
        <v>60</v>
      </c>
      <c r="C14" s="419"/>
      <c r="D14" s="419"/>
      <c r="E14" s="420"/>
      <c r="F14" s="399">
        <f>SUM(F12:F13)</f>
        <v>0</v>
      </c>
      <c r="G14" s="400">
        <f>SUM(G12:G13)</f>
        <v>0</v>
      </c>
      <c r="H14" s="401"/>
      <c r="K14" s="3"/>
    </row>
    <row r="15" spans="1:14" s="59" customFormat="1" outlineLevel="1">
      <c r="A15" s="247">
        <v>1</v>
      </c>
      <c r="B15" s="372"/>
      <c r="C15" s="373"/>
      <c r="D15" s="390"/>
      <c r="E15" s="375"/>
      <c r="F15" s="375">
        <f>E15*D15</f>
        <v>0</v>
      </c>
      <c r="G15" s="391">
        <f>F15</f>
        <v>0</v>
      </c>
      <c r="H15" s="425"/>
      <c r="I15" s="266"/>
      <c r="K15" s="53"/>
    </row>
    <row r="16" spans="1:14" outlineLevel="1">
      <c r="A16" s="1935" t="s">
        <v>456</v>
      </c>
      <c r="B16" s="1936"/>
      <c r="C16" s="1936"/>
      <c r="D16" s="1936"/>
      <c r="E16" s="1937"/>
      <c r="F16" s="393">
        <f>SUM(F15:F15)</f>
        <v>0</v>
      </c>
      <c r="G16" s="394">
        <f>SUM(G15:G15)</f>
        <v>0</v>
      </c>
      <c r="H16" s="395"/>
      <c r="I16" s="54"/>
      <c r="K16" s="3"/>
    </row>
    <row r="17" spans="1:14" outlineLevel="1">
      <c r="A17" s="1938" t="s">
        <v>48</v>
      </c>
      <c r="B17" s="1939"/>
      <c r="C17" s="1939"/>
      <c r="D17" s="1939"/>
      <c r="E17" s="1940"/>
      <c r="F17" s="396">
        <f>F16*0.1</f>
        <v>0</v>
      </c>
      <c r="G17" s="397">
        <f>G16*0.1</f>
        <v>0</v>
      </c>
      <c r="H17" s="398"/>
      <c r="I17" s="54"/>
      <c r="K17" s="3"/>
      <c r="N17" s="55"/>
    </row>
    <row r="18" spans="1:14">
      <c r="A18" s="417"/>
      <c r="B18" s="418" t="s">
        <v>61</v>
      </c>
      <c r="C18" s="419"/>
      <c r="D18" s="419"/>
      <c r="E18" s="420"/>
      <c r="F18" s="399">
        <f>SUM(F16:F17)</f>
        <v>0</v>
      </c>
      <c r="G18" s="400">
        <f>SUM(G16:G17)</f>
        <v>0</v>
      </c>
      <c r="H18" s="401"/>
      <c r="K18" s="3"/>
    </row>
    <row r="19" spans="1:14">
      <c r="A19" s="402"/>
      <c r="B19" s="402"/>
      <c r="C19" s="403"/>
      <c r="D19" s="404"/>
      <c r="E19" s="404"/>
      <c r="F19" s="404"/>
      <c r="G19" s="404"/>
      <c r="H19" s="402"/>
      <c r="K19" s="3"/>
    </row>
    <row r="20" spans="1:14">
      <c r="A20" s="402"/>
      <c r="B20" s="402"/>
      <c r="C20" s="403"/>
      <c r="D20" s="404"/>
      <c r="E20" s="404"/>
      <c r="F20" s="404"/>
      <c r="G20" s="404"/>
      <c r="H20" s="402"/>
      <c r="K20" s="3"/>
    </row>
    <row r="21" spans="1:14">
      <c r="A21" s="402"/>
      <c r="B21" s="402"/>
      <c r="C21" s="403"/>
      <c r="D21" s="404"/>
      <c r="E21" s="404"/>
      <c r="F21" s="404"/>
      <c r="G21" s="404"/>
      <c r="H21" s="402"/>
      <c r="K21" s="3"/>
    </row>
    <row r="22" spans="1:14">
      <c r="A22" s="402"/>
      <c r="B22" s="402"/>
      <c r="C22" s="403"/>
      <c r="D22" s="404"/>
      <c r="E22" s="404"/>
      <c r="F22" s="404"/>
      <c r="G22" s="404"/>
      <c r="H22" s="402"/>
      <c r="K22" s="3"/>
    </row>
    <row r="23" spans="1:14">
      <c r="A23" s="402"/>
      <c r="B23" s="402"/>
      <c r="C23" s="403"/>
      <c r="D23" s="404"/>
      <c r="E23" s="404"/>
      <c r="F23" s="404"/>
      <c r="G23" s="404"/>
      <c r="H23" s="402"/>
      <c r="K23" s="3"/>
    </row>
    <row r="24" spans="1:14">
      <c r="A24" s="402"/>
      <c r="B24" s="402"/>
      <c r="C24" s="403"/>
      <c r="D24" s="404"/>
      <c r="E24" s="404"/>
      <c r="F24" s="404"/>
      <c r="G24" s="404"/>
      <c r="H24" s="402"/>
      <c r="K24" s="3"/>
    </row>
    <row r="25" spans="1:14">
      <c r="A25" s="402"/>
      <c r="B25" s="402"/>
      <c r="C25" s="403"/>
      <c r="D25" s="404"/>
      <c r="E25" s="404"/>
      <c r="F25" s="404"/>
      <c r="G25" s="404"/>
      <c r="H25" s="402"/>
      <c r="K25" s="3"/>
    </row>
    <row r="26" spans="1:14">
      <c r="A26" s="402"/>
      <c r="B26" s="402"/>
      <c r="C26" s="403"/>
      <c r="D26" s="404"/>
      <c r="E26" s="404"/>
      <c r="F26" s="404"/>
      <c r="G26" s="404"/>
      <c r="H26" s="402"/>
      <c r="K26" s="3"/>
    </row>
    <row r="27" spans="1:14">
      <c r="A27" s="402"/>
      <c r="B27" s="402"/>
      <c r="C27" s="403"/>
      <c r="D27" s="404"/>
      <c r="E27" s="404"/>
      <c r="F27" s="404"/>
      <c r="G27" s="404"/>
      <c r="H27" s="402"/>
      <c r="K27" s="3"/>
    </row>
    <row r="28" spans="1:14">
      <c r="A28" s="402"/>
      <c r="B28" s="402"/>
      <c r="C28" s="403"/>
      <c r="D28" s="404"/>
      <c r="E28" s="404"/>
      <c r="F28" s="404"/>
      <c r="G28" s="404"/>
      <c r="H28" s="402"/>
      <c r="K28" s="3"/>
    </row>
    <row r="29" spans="1:14">
      <c r="A29" s="402"/>
      <c r="B29" s="402"/>
      <c r="C29" s="403"/>
      <c r="D29" s="404"/>
      <c r="E29" s="404"/>
      <c r="F29" s="404"/>
      <c r="G29" s="404"/>
      <c r="H29" s="402"/>
      <c r="K29" s="3"/>
    </row>
    <row r="30" spans="1:14">
      <c r="A30" s="402"/>
      <c r="B30" s="402"/>
      <c r="C30" s="403"/>
      <c r="D30" s="404"/>
      <c r="E30" s="404"/>
      <c r="F30" s="404"/>
      <c r="G30" s="404"/>
      <c r="H30" s="402"/>
      <c r="K30" s="3"/>
    </row>
    <row r="31" spans="1:14">
      <c r="A31" s="402"/>
      <c r="B31" s="402"/>
      <c r="C31" s="403"/>
      <c r="D31" s="404"/>
      <c r="E31" s="404"/>
      <c r="F31" s="404"/>
      <c r="G31" s="404"/>
      <c r="H31" s="402"/>
      <c r="K31" s="3"/>
    </row>
    <row r="32" spans="1:14">
      <c r="A32" s="402"/>
      <c r="B32" s="402"/>
      <c r="C32" s="403"/>
      <c r="D32" s="404"/>
      <c r="E32" s="404"/>
      <c r="F32" s="404"/>
      <c r="G32" s="404"/>
      <c r="H32" s="402"/>
      <c r="K32" s="3"/>
    </row>
    <row r="33" spans="1:11">
      <c r="A33" s="402"/>
      <c r="B33" s="402"/>
      <c r="C33" s="403"/>
      <c r="D33" s="404"/>
      <c r="E33" s="404"/>
      <c r="F33" s="404"/>
      <c r="G33" s="404"/>
      <c r="H33" s="402"/>
      <c r="K33" s="3"/>
    </row>
    <row r="34" spans="1:11">
      <c r="A34" s="402"/>
      <c r="B34" s="402"/>
      <c r="C34" s="403"/>
      <c r="D34" s="404"/>
      <c r="E34" s="404"/>
      <c r="F34" s="404"/>
      <c r="G34" s="404"/>
      <c r="H34" s="402"/>
      <c r="K34" s="3"/>
    </row>
    <row r="35" spans="1:11">
      <c r="A35" s="402"/>
      <c r="B35" s="402"/>
      <c r="C35" s="403"/>
      <c r="D35" s="404"/>
      <c r="E35" s="404"/>
      <c r="F35" s="404"/>
      <c r="G35" s="404"/>
      <c r="H35" s="402"/>
      <c r="K35" s="3"/>
    </row>
    <row r="36" spans="1:11">
      <c r="A36" s="402"/>
      <c r="B36" s="402"/>
      <c r="C36" s="403"/>
      <c r="D36" s="404"/>
      <c r="E36" s="404"/>
      <c r="F36" s="404"/>
      <c r="G36" s="404"/>
      <c r="H36" s="402"/>
      <c r="K36" s="3"/>
    </row>
    <row r="37" spans="1:11">
      <c r="A37" s="402"/>
      <c r="B37" s="402"/>
      <c r="C37" s="403"/>
      <c r="D37" s="404"/>
      <c r="E37" s="404"/>
      <c r="F37" s="404"/>
      <c r="G37" s="404"/>
      <c r="H37" s="402"/>
      <c r="K37" s="3"/>
    </row>
    <row r="38" spans="1:11">
      <c r="A38" s="402"/>
      <c r="B38" s="402"/>
      <c r="C38" s="403"/>
      <c r="D38" s="404"/>
      <c r="E38" s="404"/>
      <c r="F38" s="404"/>
      <c r="G38" s="404"/>
      <c r="H38" s="402"/>
      <c r="K38" s="3"/>
    </row>
    <row r="39" spans="1:11">
      <c r="A39" s="402"/>
      <c r="B39" s="402"/>
      <c r="C39" s="403"/>
      <c r="D39" s="404"/>
      <c r="E39" s="404"/>
      <c r="F39" s="404"/>
      <c r="G39" s="404"/>
      <c r="H39" s="402"/>
      <c r="K39" s="3"/>
    </row>
    <row r="40" spans="1:11">
      <c r="A40" s="402"/>
      <c r="B40" s="402"/>
      <c r="C40" s="403"/>
      <c r="D40" s="404"/>
      <c r="E40" s="404"/>
      <c r="F40" s="404"/>
      <c r="G40" s="404"/>
      <c r="H40" s="402"/>
      <c r="K40" s="3"/>
    </row>
    <row r="41" spans="1:11">
      <c r="A41" s="402"/>
      <c r="B41" s="402"/>
      <c r="C41" s="403"/>
      <c r="D41" s="404"/>
      <c r="E41" s="404"/>
      <c r="F41" s="404"/>
      <c r="G41" s="404"/>
      <c r="H41" s="402"/>
      <c r="K41" s="3"/>
    </row>
    <row r="42" spans="1:11">
      <c r="A42" s="402"/>
      <c r="B42" s="402"/>
      <c r="C42" s="403"/>
      <c r="D42" s="404"/>
      <c r="E42" s="404"/>
      <c r="F42" s="404"/>
      <c r="G42" s="404"/>
      <c r="H42" s="402"/>
      <c r="K42" s="3"/>
    </row>
    <row r="43" spans="1:11">
      <c r="A43" s="402"/>
      <c r="B43" s="402"/>
      <c r="C43" s="403"/>
      <c r="D43" s="404"/>
      <c r="E43" s="404"/>
      <c r="F43" s="404"/>
      <c r="G43" s="404"/>
      <c r="H43" s="402"/>
      <c r="K43" s="3"/>
    </row>
    <row r="44" spans="1:11">
      <c r="A44" s="402"/>
      <c r="B44" s="402"/>
      <c r="C44" s="403"/>
      <c r="D44" s="404"/>
      <c r="E44" s="404"/>
      <c r="F44" s="404"/>
      <c r="G44" s="404"/>
      <c r="H44" s="402"/>
      <c r="K44" s="3"/>
    </row>
  </sheetData>
  <autoFilter ref="A6:H18"/>
  <mergeCells count="10">
    <mergeCell ref="A12:E12"/>
    <mergeCell ref="A13:E13"/>
    <mergeCell ref="A16:E16"/>
    <mergeCell ref="A17:E17"/>
    <mergeCell ref="A2:H3"/>
    <mergeCell ref="F1:H1"/>
    <mergeCell ref="A4:H4"/>
    <mergeCell ref="A5:H5"/>
    <mergeCell ref="A8:E8"/>
    <mergeCell ref="A9:E9"/>
  </mergeCells>
  <phoneticPr fontId="250" type="noConversion"/>
  <pageMargins left="0.69930555555555596" right="0.69930555555555596" top="0.75" bottom="0.75" header="0.3" footer="0.3"/>
  <pageSetup scale="72" orientation="portrait"/>
  <colBreaks count="1" manualBreakCount="1">
    <brk id="8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workbookViewId="0">
      <selection activeCell="I26" sqref="I26"/>
    </sheetView>
  </sheetViews>
  <sheetFormatPr defaultColWidth="9" defaultRowHeight="17.25" outlineLevelRow="1"/>
  <cols>
    <col min="1" max="1" width="7.7109375" style="3" customWidth="1"/>
    <col min="2" max="2" width="33.140625" style="3" customWidth="1"/>
    <col min="3" max="3" width="10.42578125" style="3" customWidth="1"/>
    <col min="4" max="4" width="8.42578125" style="4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3" customWidth="1"/>
    <col min="10" max="10" width="9.140625" style="3"/>
    <col min="11" max="11" width="15.7109375" style="5" customWidth="1"/>
    <col min="12" max="12" width="9.5703125" style="3" customWidth="1"/>
    <col min="13" max="257" width="9.140625" style="3"/>
    <col min="258" max="258" width="17.5703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5703125" style="3" customWidth="1"/>
    <col min="266" max="266" width="9.140625" style="3"/>
    <col min="267" max="267" width="15.7109375" style="3" customWidth="1"/>
    <col min="268" max="268" width="9.5703125" style="3" customWidth="1"/>
    <col min="269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customWidth="1"/>
    <col min="522" max="522" width="9.140625" style="3"/>
    <col min="523" max="523" width="15.7109375" style="3" customWidth="1"/>
    <col min="524" max="524" width="9.5703125" style="3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customWidth="1"/>
    <col min="778" max="778" width="9.140625" style="3"/>
    <col min="779" max="779" width="15.7109375" style="3" customWidth="1"/>
    <col min="780" max="780" width="9.5703125" style="3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customWidth="1"/>
    <col min="1034" max="1034" width="9.140625" style="3"/>
    <col min="1035" max="1035" width="15.7109375" style="3" customWidth="1"/>
    <col min="1036" max="1036" width="9.5703125" style="3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customWidth="1"/>
    <col min="1290" max="1290" width="9.140625" style="3"/>
    <col min="1291" max="1291" width="15.7109375" style="3" customWidth="1"/>
    <col min="1292" max="1292" width="9.5703125" style="3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customWidth="1"/>
    <col min="1546" max="1546" width="9.140625" style="3"/>
    <col min="1547" max="1547" width="15.7109375" style="3" customWidth="1"/>
    <col min="1548" max="1548" width="9.5703125" style="3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customWidth="1"/>
    <col min="1802" max="1802" width="9.140625" style="3"/>
    <col min="1803" max="1803" width="15.7109375" style="3" customWidth="1"/>
    <col min="1804" max="1804" width="9.5703125" style="3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customWidth="1"/>
    <col min="2058" max="2058" width="9.140625" style="3"/>
    <col min="2059" max="2059" width="15.7109375" style="3" customWidth="1"/>
    <col min="2060" max="2060" width="9.5703125" style="3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customWidth="1"/>
    <col min="2314" max="2314" width="9.140625" style="3"/>
    <col min="2315" max="2315" width="15.7109375" style="3" customWidth="1"/>
    <col min="2316" max="2316" width="9.5703125" style="3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customWidth="1"/>
    <col min="2570" max="2570" width="9.140625" style="3"/>
    <col min="2571" max="2571" width="15.7109375" style="3" customWidth="1"/>
    <col min="2572" max="2572" width="9.5703125" style="3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customWidth="1"/>
    <col min="2826" max="2826" width="9.140625" style="3"/>
    <col min="2827" max="2827" width="15.7109375" style="3" customWidth="1"/>
    <col min="2828" max="2828" width="9.5703125" style="3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customWidth="1"/>
    <col min="3082" max="3082" width="9.140625" style="3"/>
    <col min="3083" max="3083" width="15.7109375" style="3" customWidth="1"/>
    <col min="3084" max="3084" width="9.5703125" style="3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customWidth="1"/>
    <col min="3338" max="3338" width="9.140625" style="3"/>
    <col min="3339" max="3339" width="15.7109375" style="3" customWidth="1"/>
    <col min="3340" max="3340" width="9.5703125" style="3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customWidth="1"/>
    <col min="3594" max="3594" width="9.140625" style="3"/>
    <col min="3595" max="3595" width="15.7109375" style="3" customWidth="1"/>
    <col min="3596" max="3596" width="9.5703125" style="3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customWidth="1"/>
    <col min="3850" max="3850" width="9.140625" style="3"/>
    <col min="3851" max="3851" width="15.7109375" style="3" customWidth="1"/>
    <col min="3852" max="3852" width="9.5703125" style="3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customWidth="1"/>
    <col min="4106" max="4106" width="9.140625" style="3"/>
    <col min="4107" max="4107" width="15.7109375" style="3" customWidth="1"/>
    <col min="4108" max="4108" width="9.5703125" style="3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customWidth="1"/>
    <col min="4362" max="4362" width="9.140625" style="3"/>
    <col min="4363" max="4363" width="15.7109375" style="3" customWidth="1"/>
    <col min="4364" max="4364" width="9.5703125" style="3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customWidth="1"/>
    <col min="4618" max="4618" width="9.140625" style="3"/>
    <col min="4619" max="4619" width="15.7109375" style="3" customWidth="1"/>
    <col min="4620" max="4620" width="9.5703125" style="3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customWidth="1"/>
    <col min="4874" max="4874" width="9.140625" style="3"/>
    <col min="4875" max="4875" width="15.7109375" style="3" customWidth="1"/>
    <col min="4876" max="4876" width="9.5703125" style="3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customWidth="1"/>
    <col min="5130" max="5130" width="9.140625" style="3"/>
    <col min="5131" max="5131" width="15.7109375" style="3" customWidth="1"/>
    <col min="5132" max="5132" width="9.5703125" style="3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customWidth="1"/>
    <col min="5386" max="5386" width="9.140625" style="3"/>
    <col min="5387" max="5387" width="15.7109375" style="3" customWidth="1"/>
    <col min="5388" max="5388" width="9.5703125" style="3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customWidth="1"/>
    <col min="5642" max="5642" width="9.140625" style="3"/>
    <col min="5643" max="5643" width="15.7109375" style="3" customWidth="1"/>
    <col min="5644" max="5644" width="9.5703125" style="3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customWidth="1"/>
    <col min="5898" max="5898" width="9.140625" style="3"/>
    <col min="5899" max="5899" width="15.7109375" style="3" customWidth="1"/>
    <col min="5900" max="5900" width="9.5703125" style="3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customWidth="1"/>
    <col min="6154" max="6154" width="9.140625" style="3"/>
    <col min="6155" max="6155" width="15.7109375" style="3" customWidth="1"/>
    <col min="6156" max="6156" width="9.5703125" style="3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customWidth="1"/>
    <col min="6410" max="6410" width="9.140625" style="3"/>
    <col min="6411" max="6411" width="15.7109375" style="3" customWidth="1"/>
    <col min="6412" max="6412" width="9.5703125" style="3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customWidth="1"/>
    <col min="6666" max="6666" width="9.140625" style="3"/>
    <col min="6667" max="6667" width="15.7109375" style="3" customWidth="1"/>
    <col min="6668" max="6668" width="9.5703125" style="3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customWidth="1"/>
    <col min="6922" max="6922" width="9.140625" style="3"/>
    <col min="6923" max="6923" width="15.7109375" style="3" customWidth="1"/>
    <col min="6924" max="6924" width="9.5703125" style="3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customWidth="1"/>
    <col min="7178" max="7178" width="9.140625" style="3"/>
    <col min="7179" max="7179" width="15.7109375" style="3" customWidth="1"/>
    <col min="7180" max="7180" width="9.5703125" style="3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customWidth="1"/>
    <col min="7434" max="7434" width="9.140625" style="3"/>
    <col min="7435" max="7435" width="15.7109375" style="3" customWidth="1"/>
    <col min="7436" max="7436" width="9.5703125" style="3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customWidth="1"/>
    <col min="7690" max="7690" width="9.140625" style="3"/>
    <col min="7691" max="7691" width="15.7109375" style="3" customWidth="1"/>
    <col min="7692" max="7692" width="9.5703125" style="3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customWidth="1"/>
    <col min="7946" max="7946" width="9.140625" style="3"/>
    <col min="7947" max="7947" width="15.7109375" style="3" customWidth="1"/>
    <col min="7948" max="7948" width="9.5703125" style="3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customWidth="1"/>
    <col min="8202" max="8202" width="9.140625" style="3"/>
    <col min="8203" max="8203" width="15.7109375" style="3" customWidth="1"/>
    <col min="8204" max="8204" width="9.5703125" style="3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customWidth="1"/>
    <col min="8458" max="8458" width="9.140625" style="3"/>
    <col min="8459" max="8459" width="15.7109375" style="3" customWidth="1"/>
    <col min="8460" max="8460" width="9.5703125" style="3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customWidth="1"/>
    <col min="8714" max="8714" width="9.140625" style="3"/>
    <col min="8715" max="8715" width="15.7109375" style="3" customWidth="1"/>
    <col min="8716" max="8716" width="9.5703125" style="3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customWidth="1"/>
    <col min="8970" max="8970" width="9.140625" style="3"/>
    <col min="8971" max="8971" width="15.7109375" style="3" customWidth="1"/>
    <col min="8972" max="8972" width="9.5703125" style="3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customWidth="1"/>
    <col min="9226" max="9226" width="9.140625" style="3"/>
    <col min="9227" max="9227" width="15.7109375" style="3" customWidth="1"/>
    <col min="9228" max="9228" width="9.5703125" style="3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customWidth="1"/>
    <col min="9482" max="9482" width="9.140625" style="3"/>
    <col min="9483" max="9483" width="15.7109375" style="3" customWidth="1"/>
    <col min="9484" max="9484" width="9.5703125" style="3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customWidth="1"/>
    <col min="9738" max="9738" width="9.140625" style="3"/>
    <col min="9739" max="9739" width="15.7109375" style="3" customWidth="1"/>
    <col min="9740" max="9740" width="9.5703125" style="3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customWidth="1"/>
    <col min="9994" max="9994" width="9.140625" style="3"/>
    <col min="9995" max="9995" width="15.7109375" style="3" customWidth="1"/>
    <col min="9996" max="9996" width="9.5703125" style="3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customWidth="1"/>
    <col min="10250" max="10250" width="9.140625" style="3"/>
    <col min="10251" max="10251" width="15.7109375" style="3" customWidth="1"/>
    <col min="10252" max="10252" width="9.5703125" style="3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customWidth="1"/>
    <col min="10506" max="10506" width="9.140625" style="3"/>
    <col min="10507" max="10507" width="15.7109375" style="3" customWidth="1"/>
    <col min="10508" max="10508" width="9.5703125" style="3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customWidth="1"/>
    <col min="10762" max="10762" width="9.140625" style="3"/>
    <col min="10763" max="10763" width="15.7109375" style="3" customWidth="1"/>
    <col min="10764" max="10764" width="9.5703125" style="3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customWidth="1"/>
    <col min="11018" max="11018" width="9.140625" style="3"/>
    <col min="11019" max="11019" width="15.7109375" style="3" customWidth="1"/>
    <col min="11020" max="11020" width="9.5703125" style="3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customWidth="1"/>
    <col min="11274" max="11274" width="9.140625" style="3"/>
    <col min="11275" max="11275" width="15.7109375" style="3" customWidth="1"/>
    <col min="11276" max="11276" width="9.5703125" style="3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customWidth="1"/>
    <col min="11530" max="11530" width="9.140625" style="3"/>
    <col min="11531" max="11531" width="15.7109375" style="3" customWidth="1"/>
    <col min="11532" max="11532" width="9.5703125" style="3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customWidth="1"/>
    <col min="11786" max="11786" width="9.140625" style="3"/>
    <col min="11787" max="11787" width="15.7109375" style="3" customWidth="1"/>
    <col min="11788" max="11788" width="9.5703125" style="3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customWidth="1"/>
    <col min="12042" max="12042" width="9.140625" style="3"/>
    <col min="12043" max="12043" width="15.7109375" style="3" customWidth="1"/>
    <col min="12044" max="12044" width="9.5703125" style="3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customWidth="1"/>
    <col min="12298" max="12298" width="9.140625" style="3"/>
    <col min="12299" max="12299" width="15.7109375" style="3" customWidth="1"/>
    <col min="12300" max="12300" width="9.5703125" style="3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customWidth="1"/>
    <col min="12554" max="12554" width="9.140625" style="3"/>
    <col min="12555" max="12555" width="15.7109375" style="3" customWidth="1"/>
    <col min="12556" max="12556" width="9.5703125" style="3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customWidth="1"/>
    <col min="12810" max="12810" width="9.140625" style="3"/>
    <col min="12811" max="12811" width="15.7109375" style="3" customWidth="1"/>
    <col min="12812" max="12812" width="9.5703125" style="3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customWidth="1"/>
    <col min="13066" max="13066" width="9.140625" style="3"/>
    <col min="13067" max="13067" width="15.7109375" style="3" customWidth="1"/>
    <col min="13068" max="13068" width="9.5703125" style="3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customWidth="1"/>
    <col min="13322" max="13322" width="9.140625" style="3"/>
    <col min="13323" max="13323" width="15.7109375" style="3" customWidth="1"/>
    <col min="13324" max="13324" width="9.5703125" style="3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customWidth="1"/>
    <col min="13578" max="13578" width="9.140625" style="3"/>
    <col min="13579" max="13579" width="15.7109375" style="3" customWidth="1"/>
    <col min="13580" max="13580" width="9.5703125" style="3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customWidth="1"/>
    <col min="13834" max="13834" width="9.140625" style="3"/>
    <col min="13835" max="13835" width="15.7109375" style="3" customWidth="1"/>
    <col min="13836" max="13836" width="9.5703125" style="3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customWidth="1"/>
    <col min="14090" max="14090" width="9.140625" style="3"/>
    <col min="14091" max="14091" width="15.7109375" style="3" customWidth="1"/>
    <col min="14092" max="14092" width="9.5703125" style="3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customWidth="1"/>
    <col min="14346" max="14346" width="9.140625" style="3"/>
    <col min="14347" max="14347" width="15.7109375" style="3" customWidth="1"/>
    <col min="14348" max="14348" width="9.5703125" style="3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customWidth="1"/>
    <col min="14602" max="14602" width="9.140625" style="3"/>
    <col min="14603" max="14603" width="15.7109375" style="3" customWidth="1"/>
    <col min="14604" max="14604" width="9.5703125" style="3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customWidth="1"/>
    <col min="14858" max="14858" width="9.140625" style="3"/>
    <col min="14859" max="14859" width="15.7109375" style="3" customWidth="1"/>
    <col min="14860" max="14860" width="9.5703125" style="3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customWidth="1"/>
    <col min="15114" max="15114" width="9.140625" style="3"/>
    <col min="15115" max="15115" width="15.7109375" style="3" customWidth="1"/>
    <col min="15116" max="15116" width="9.5703125" style="3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customWidth="1"/>
    <col min="15370" max="15370" width="9.140625" style="3"/>
    <col min="15371" max="15371" width="15.7109375" style="3" customWidth="1"/>
    <col min="15372" max="15372" width="9.5703125" style="3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customWidth="1"/>
    <col min="15626" max="15626" width="9.140625" style="3"/>
    <col min="15627" max="15627" width="15.7109375" style="3" customWidth="1"/>
    <col min="15628" max="15628" width="9.5703125" style="3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customWidth="1"/>
    <col min="15882" max="15882" width="9.140625" style="3"/>
    <col min="15883" max="15883" width="15.7109375" style="3" customWidth="1"/>
    <col min="15884" max="15884" width="9.5703125" style="3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customWidth="1"/>
    <col min="16138" max="16138" width="9.140625" style="3"/>
    <col min="16139" max="16139" width="15.7109375" style="3" customWidth="1"/>
    <col min="16140" max="16140" width="9.5703125" style="3" customWidth="1"/>
    <col min="16141" max="16384" width="9.140625" style="3"/>
  </cols>
  <sheetData>
    <row r="1" spans="1:14">
      <c r="F1" s="1771" t="s">
        <v>451</v>
      </c>
      <c r="G1" s="1771"/>
      <c r="H1" s="1771"/>
    </row>
    <row r="2" spans="1:14" s="1" customFormat="1">
      <c r="A2" s="1772" t="s">
        <v>685</v>
      </c>
      <c r="B2" s="1772"/>
      <c r="C2" s="1772"/>
      <c r="D2" s="1772"/>
      <c r="E2" s="1772"/>
      <c r="F2" s="1772"/>
      <c r="G2" s="1772"/>
      <c r="H2" s="1772"/>
      <c r="K2" s="5"/>
    </row>
    <row r="3" spans="1:14" s="1" customFormat="1">
      <c r="A3" s="1772"/>
      <c r="B3" s="1772"/>
      <c r="C3" s="1772"/>
      <c r="D3" s="1772"/>
      <c r="E3" s="1772"/>
      <c r="F3" s="1772"/>
      <c r="G3" s="1772"/>
      <c r="H3" s="1772"/>
      <c r="K3" s="5"/>
    </row>
    <row r="4" spans="1:14" s="1" customFormat="1">
      <c r="A4" s="1773" t="s">
        <v>449</v>
      </c>
      <c r="B4" s="1773"/>
      <c r="C4" s="1773"/>
      <c r="D4" s="1773"/>
      <c r="E4" s="1773"/>
      <c r="F4" s="1773"/>
      <c r="G4" s="1773"/>
      <c r="H4" s="1773"/>
      <c r="K4" s="5"/>
    </row>
    <row r="5" spans="1:14" s="1" customFormat="1">
      <c r="A5" s="1774" t="s">
        <v>686</v>
      </c>
      <c r="B5" s="1774"/>
      <c r="C5" s="1774"/>
      <c r="D5" s="1774"/>
      <c r="E5" s="1774"/>
      <c r="F5" s="1774"/>
      <c r="G5" s="1774"/>
      <c r="H5" s="1774"/>
      <c r="K5" s="5"/>
    </row>
    <row r="6" spans="1:14" s="2" customFormat="1">
      <c r="A6" s="6" t="s">
        <v>452</v>
      </c>
      <c r="B6" s="7" t="s">
        <v>45</v>
      </c>
      <c r="C6" s="7" t="s">
        <v>453</v>
      </c>
      <c r="D6" s="7" t="s">
        <v>454</v>
      </c>
      <c r="E6" s="8" t="s">
        <v>455</v>
      </c>
      <c r="F6" s="7" t="s">
        <v>456</v>
      </c>
      <c r="G6" s="7" t="s">
        <v>31</v>
      </c>
      <c r="H6" s="9" t="s">
        <v>8</v>
      </c>
      <c r="K6" s="53"/>
    </row>
    <row r="7" spans="1:14" s="59" customFormat="1" hidden="1" outlineLevel="1">
      <c r="A7" s="405">
        <v>1</v>
      </c>
      <c r="B7" s="406" t="s">
        <v>687</v>
      </c>
      <c r="C7" s="407" t="s">
        <v>560</v>
      </c>
      <c r="D7" s="408">
        <f>300</f>
        <v>300</v>
      </c>
      <c r="E7" s="409"/>
      <c r="F7" s="409">
        <f>E7*D7</f>
        <v>0</v>
      </c>
      <c r="G7" s="410">
        <f>F7</f>
        <v>0</v>
      </c>
      <c r="H7" s="1945" t="s">
        <v>688</v>
      </c>
      <c r="I7" s="266" t="s">
        <v>689</v>
      </c>
      <c r="K7" s="53"/>
    </row>
    <row r="8" spans="1:14" s="59" customFormat="1" hidden="1" outlineLevel="1">
      <c r="A8" s="411">
        <v>2</v>
      </c>
      <c r="B8" s="412" t="s">
        <v>690</v>
      </c>
      <c r="C8" s="413" t="s">
        <v>560</v>
      </c>
      <c r="D8" s="414">
        <f>23</f>
        <v>23</v>
      </c>
      <c r="E8" s="415"/>
      <c r="F8" s="415">
        <f>E8*D8</f>
        <v>0</v>
      </c>
      <c r="G8" s="416"/>
      <c r="H8" s="1946"/>
      <c r="I8" s="266"/>
      <c r="K8" s="53"/>
    </row>
    <row r="9" spans="1:14" hidden="1" outlineLevel="1">
      <c r="A9" s="1935" t="s">
        <v>456</v>
      </c>
      <c r="B9" s="1936"/>
      <c r="C9" s="1936"/>
      <c r="D9" s="1936"/>
      <c r="E9" s="1937"/>
      <c r="F9" s="393">
        <f>SUM(F7:F8)</f>
        <v>0</v>
      </c>
      <c r="G9" s="394">
        <f>SUM(G7:G8)</f>
        <v>0</v>
      </c>
      <c r="H9" s="395"/>
      <c r="I9" s="54"/>
      <c r="K9" s="3"/>
    </row>
    <row r="10" spans="1:14" hidden="1" outlineLevel="1">
      <c r="A10" s="1938" t="s">
        <v>48</v>
      </c>
      <c r="B10" s="1939"/>
      <c r="C10" s="1939"/>
      <c r="D10" s="1939"/>
      <c r="E10" s="1940"/>
      <c r="F10" s="396">
        <f>F9*0.1</f>
        <v>0</v>
      </c>
      <c r="G10" s="397">
        <f>G9*0.1</f>
        <v>0</v>
      </c>
      <c r="H10" s="398"/>
      <c r="I10" s="54"/>
      <c r="K10" s="3"/>
      <c r="N10" s="55"/>
    </row>
    <row r="11" spans="1:14" collapsed="1">
      <c r="A11" s="417"/>
      <c r="B11" s="418" t="s">
        <v>57</v>
      </c>
      <c r="C11" s="419"/>
      <c r="D11" s="419"/>
      <c r="E11" s="420"/>
      <c r="F11" s="399">
        <f>SUM(F9:F10)</f>
        <v>0</v>
      </c>
      <c r="G11" s="400">
        <f>SUM(G9:G10)</f>
        <v>0</v>
      </c>
      <c r="H11" s="401"/>
      <c r="K11" s="3"/>
    </row>
    <row r="12" spans="1:14" hidden="1" outlineLevel="1">
      <c r="A12" s="254">
        <v>1</v>
      </c>
      <c r="B12" s="255"/>
      <c r="C12" s="256"/>
      <c r="D12" s="421"/>
      <c r="E12" s="258"/>
      <c r="F12" s="258">
        <f>E12*D12</f>
        <v>0</v>
      </c>
      <c r="G12" s="422"/>
      <c r="H12" s="423"/>
      <c r="I12" s="54"/>
    </row>
    <row r="13" spans="1:14" hidden="1" outlineLevel="1">
      <c r="A13" s="1935" t="s">
        <v>456</v>
      </c>
      <c r="B13" s="1936"/>
      <c r="C13" s="1936"/>
      <c r="D13" s="1936"/>
      <c r="E13" s="1937"/>
      <c r="F13" s="393"/>
      <c r="G13" s="394"/>
      <c r="H13" s="395"/>
      <c r="I13" s="54"/>
      <c r="K13" s="3"/>
    </row>
    <row r="14" spans="1:14" hidden="1" outlineLevel="1">
      <c r="A14" s="1938" t="s">
        <v>48</v>
      </c>
      <c r="B14" s="1939"/>
      <c r="C14" s="1939"/>
      <c r="D14" s="1939"/>
      <c r="E14" s="1940"/>
      <c r="F14" s="396">
        <f>F13*0.1</f>
        <v>0</v>
      </c>
      <c r="G14" s="397">
        <f>G13*0.1</f>
        <v>0</v>
      </c>
      <c r="H14" s="398"/>
      <c r="I14" s="54"/>
      <c r="K14" s="3"/>
      <c r="N14" s="55"/>
    </row>
    <row r="15" spans="1:14" collapsed="1">
      <c r="A15" s="417"/>
      <c r="B15" s="418" t="s">
        <v>60</v>
      </c>
      <c r="C15" s="419"/>
      <c r="D15" s="419"/>
      <c r="E15" s="420"/>
      <c r="F15" s="399">
        <f>SUM(F13:F14)</f>
        <v>0</v>
      </c>
      <c r="G15" s="400">
        <f>SUM(G13:G14)</f>
        <v>0</v>
      </c>
      <c r="H15" s="401"/>
      <c r="K15" s="3"/>
    </row>
    <row r="16" spans="1:14" outlineLevel="1">
      <c r="A16" s="254">
        <v>1</v>
      </c>
      <c r="B16" s="255"/>
      <c r="C16" s="256"/>
      <c r="D16" s="421"/>
      <c r="E16" s="258"/>
      <c r="F16" s="258">
        <f>E16*D16</f>
        <v>0</v>
      </c>
      <c r="G16" s="422"/>
      <c r="H16" s="423"/>
      <c r="I16" s="54"/>
    </row>
    <row r="17" spans="1:14" outlineLevel="1">
      <c r="A17" s="1935" t="s">
        <v>456</v>
      </c>
      <c r="B17" s="1936"/>
      <c r="C17" s="1936"/>
      <c r="D17" s="1936"/>
      <c r="E17" s="1937"/>
      <c r="F17" s="393"/>
      <c r="G17" s="394"/>
      <c r="H17" s="395"/>
      <c r="I17" s="54"/>
      <c r="K17" s="3"/>
    </row>
    <row r="18" spans="1:14" outlineLevel="1">
      <c r="A18" s="1938" t="s">
        <v>48</v>
      </c>
      <c r="B18" s="1939"/>
      <c r="C18" s="1939"/>
      <c r="D18" s="1939"/>
      <c r="E18" s="1940"/>
      <c r="F18" s="396">
        <f>F17*0.1</f>
        <v>0</v>
      </c>
      <c r="G18" s="397">
        <f>G17*0.1</f>
        <v>0</v>
      </c>
      <c r="H18" s="398"/>
      <c r="I18" s="54"/>
      <c r="K18" s="3"/>
      <c r="N18" s="55"/>
    </row>
    <row r="19" spans="1:14">
      <c r="A19" s="417"/>
      <c r="B19" s="418" t="s">
        <v>61</v>
      </c>
      <c r="C19" s="419"/>
      <c r="D19" s="419"/>
      <c r="E19" s="420"/>
      <c r="F19" s="399">
        <f>SUM(F17:F18)</f>
        <v>0</v>
      </c>
      <c r="G19" s="400">
        <f>SUM(G17:G18)</f>
        <v>0</v>
      </c>
      <c r="H19" s="401"/>
      <c r="K19" s="3"/>
    </row>
    <row r="20" spans="1:14">
      <c r="A20" s="402"/>
      <c r="B20" s="402"/>
      <c r="C20" s="403"/>
      <c r="D20" s="404"/>
      <c r="E20" s="404"/>
      <c r="F20" s="404"/>
      <c r="G20" s="404"/>
      <c r="H20" s="402"/>
      <c r="K20" s="3"/>
    </row>
    <row r="21" spans="1:14">
      <c r="A21" s="402"/>
      <c r="B21" s="402"/>
      <c r="C21" s="403"/>
      <c r="D21" s="404"/>
      <c r="E21" s="404"/>
      <c r="F21" s="404"/>
      <c r="G21" s="404"/>
      <c r="H21" s="402"/>
      <c r="K21" s="3"/>
    </row>
    <row r="22" spans="1:14">
      <c r="A22" s="402"/>
      <c r="B22" s="402"/>
      <c r="C22" s="403"/>
      <c r="D22" s="404"/>
      <c r="E22" s="404"/>
      <c r="F22" s="404"/>
      <c r="G22" s="404"/>
      <c r="H22" s="402"/>
      <c r="K22" s="3"/>
    </row>
    <row r="23" spans="1:14">
      <c r="A23" s="402"/>
      <c r="B23" s="402"/>
      <c r="C23" s="403"/>
      <c r="D23" s="404"/>
      <c r="E23" s="404"/>
      <c r="F23" s="404"/>
      <c r="G23" s="404"/>
      <c r="H23" s="402"/>
      <c r="K23" s="3"/>
    </row>
    <row r="24" spans="1:14">
      <c r="A24" s="402"/>
      <c r="B24" s="402"/>
      <c r="C24" s="403"/>
      <c r="D24" s="404"/>
      <c r="E24" s="404"/>
      <c r="F24" s="404"/>
      <c r="G24" s="404"/>
      <c r="H24" s="402"/>
      <c r="K24" s="3"/>
    </row>
    <row r="25" spans="1:14">
      <c r="A25" s="402"/>
      <c r="B25" s="402"/>
      <c r="C25" s="403"/>
      <c r="D25" s="404"/>
      <c r="E25" s="404"/>
      <c r="F25" s="404"/>
      <c r="G25" s="404"/>
      <c r="H25" s="402"/>
      <c r="K25" s="3"/>
    </row>
    <row r="26" spans="1:14">
      <c r="A26" s="402"/>
      <c r="B26" s="402"/>
      <c r="C26" s="403"/>
      <c r="D26" s="404"/>
      <c r="E26" s="404"/>
      <c r="F26" s="404"/>
      <c r="G26" s="404"/>
      <c r="H26" s="402"/>
      <c r="K26" s="3"/>
    </row>
    <row r="27" spans="1:14">
      <c r="A27" s="402"/>
      <c r="B27" s="402"/>
      <c r="C27" s="403"/>
      <c r="D27" s="404"/>
      <c r="E27" s="404"/>
      <c r="F27" s="404"/>
      <c r="G27" s="404"/>
      <c r="H27" s="402"/>
      <c r="K27" s="3"/>
    </row>
    <row r="28" spans="1:14">
      <c r="A28" s="402"/>
      <c r="B28" s="402"/>
      <c r="C28" s="403"/>
      <c r="D28" s="404"/>
      <c r="E28" s="404"/>
      <c r="F28" s="404"/>
      <c r="G28" s="404"/>
      <c r="H28" s="402"/>
      <c r="K28" s="3"/>
    </row>
    <row r="29" spans="1:14">
      <c r="A29" s="402"/>
      <c r="B29" s="402"/>
      <c r="C29" s="403"/>
      <c r="D29" s="404"/>
      <c r="E29" s="404"/>
      <c r="F29" s="404"/>
      <c r="G29" s="404"/>
      <c r="H29" s="402"/>
      <c r="K29" s="3"/>
    </row>
    <row r="30" spans="1:14">
      <c r="A30" s="402"/>
      <c r="B30" s="402"/>
      <c r="C30" s="403"/>
      <c r="D30" s="404"/>
      <c r="E30" s="404"/>
      <c r="F30" s="404"/>
      <c r="G30" s="404"/>
      <c r="H30" s="402"/>
      <c r="K30" s="3"/>
    </row>
    <row r="31" spans="1:14">
      <c r="A31" s="402"/>
      <c r="B31" s="402"/>
      <c r="C31" s="403"/>
      <c r="D31" s="404"/>
      <c r="E31" s="404"/>
      <c r="F31" s="404"/>
      <c r="G31" s="404"/>
      <c r="H31" s="402"/>
      <c r="K31" s="3"/>
    </row>
    <row r="32" spans="1:14">
      <c r="A32" s="402"/>
      <c r="B32" s="402"/>
      <c r="C32" s="403"/>
      <c r="D32" s="404"/>
      <c r="E32" s="404"/>
      <c r="F32" s="404"/>
      <c r="G32" s="404"/>
      <c r="H32" s="402"/>
      <c r="K32" s="3"/>
    </row>
    <row r="33" spans="1:11">
      <c r="A33" s="402"/>
      <c r="B33" s="402"/>
      <c r="C33" s="403"/>
      <c r="D33" s="404"/>
      <c r="E33" s="404"/>
      <c r="F33" s="404"/>
      <c r="G33" s="404"/>
      <c r="H33" s="402"/>
      <c r="K33" s="3"/>
    </row>
    <row r="34" spans="1:11">
      <c r="A34" s="402"/>
      <c r="B34" s="402"/>
      <c r="C34" s="403"/>
      <c r="D34" s="404"/>
      <c r="E34" s="404"/>
      <c r="F34" s="404"/>
      <c r="G34" s="404"/>
      <c r="H34" s="402"/>
      <c r="K34" s="3"/>
    </row>
    <row r="35" spans="1:11">
      <c r="A35" s="402"/>
      <c r="B35" s="402"/>
      <c r="C35" s="403"/>
      <c r="D35" s="404"/>
      <c r="E35" s="404"/>
      <c r="F35" s="404"/>
      <c r="G35" s="404"/>
      <c r="H35" s="402"/>
      <c r="K35" s="3"/>
    </row>
    <row r="36" spans="1:11">
      <c r="A36" s="402"/>
      <c r="B36" s="402"/>
      <c r="C36" s="403"/>
      <c r="D36" s="404"/>
      <c r="E36" s="404"/>
      <c r="F36" s="404"/>
      <c r="G36" s="404"/>
      <c r="H36" s="402"/>
      <c r="K36" s="3"/>
    </row>
    <row r="37" spans="1:11">
      <c r="A37" s="402"/>
      <c r="B37" s="402"/>
      <c r="C37" s="403"/>
      <c r="D37" s="404"/>
      <c r="E37" s="404"/>
      <c r="F37" s="404"/>
      <c r="G37" s="404"/>
      <c r="H37" s="402"/>
      <c r="K37" s="3"/>
    </row>
    <row r="38" spans="1:11">
      <c r="A38" s="402"/>
      <c r="B38" s="402"/>
      <c r="C38" s="403"/>
      <c r="D38" s="404"/>
      <c r="E38" s="404"/>
      <c r="F38" s="404"/>
      <c r="G38" s="404"/>
      <c r="H38" s="402"/>
      <c r="K38" s="3"/>
    </row>
    <row r="39" spans="1:11">
      <c r="A39" s="402"/>
      <c r="B39" s="402"/>
      <c r="C39" s="403"/>
      <c r="D39" s="404"/>
      <c r="E39" s="404"/>
      <c r="F39" s="404"/>
      <c r="G39" s="404"/>
      <c r="H39" s="402"/>
      <c r="K39" s="3"/>
    </row>
    <row r="40" spans="1:11">
      <c r="A40" s="402"/>
      <c r="B40" s="402"/>
      <c r="C40" s="403"/>
      <c r="D40" s="404"/>
      <c r="E40" s="404"/>
      <c r="F40" s="404"/>
      <c r="G40" s="404"/>
      <c r="H40" s="402"/>
      <c r="K40" s="3"/>
    </row>
    <row r="41" spans="1:11">
      <c r="A41" s="402"/>
      <c r="B41" s="402"/>
      <c r="C41" s="403"/>
      <c r="D41" s="404"/>
      <c r="E41" s="404"/>
      <c r="F41" s="404"/>
      <c r="G41" s="404"/>
      <c r="H41" s="402"/>
      <c r="K41" s="3"/>
    </row>
    <row r="42" spans="1:11">
      <c r="A42" s="402"/>
      <c r="B42" s="402"/>
      <c r="C42" s="403"/>
      <c r="D42" s="404"/>
      <c r="E42" s="404"/>
      <c r="F42" s="404"/>
      <c r="G42" s="404"/>
      <c r="H42" s="402"/>
      <c r="K42" s="3"/>
    </row>
    <row r="43" spans="1:11">
      <c r="A43" s="402"/>
      <c r="B43" s="402"/>
      <c r="C43" s="403"/>
      <c r="D43" s="404"/>
      <c r="E43" s="404"/>
      <c r="F43" s="404"/>
      <c r="G43" s="404"/>
      <c r="H43" s="402"/>
      <c r="K43" s="3"/>
    </row>
    <row r="44" spans="1:11">
      <c r="A44" s="402"/>
      <c r="B44" s="402"/>
      <c r="C44" s="403"/>
      <c r="D44" s="404"/>
      <c r="E44" s="404"/>
      <c r="F44" s="404"/>
      <c r="G44" s="404"/>
      <c r="H44" s="402"/>
      <c r="K44" s="3"/>
    </row>
  </sheetData>
  <autoFilter ref="A6:H19"/>
  <mergeCells count="11">
    <mergeCell ref="A13:E13"/>
    <mergeCell ref="A14:E14"/>
    <mergeCell ref="A17:E17"/>
    <mergeCell ref="A18:E18"/>
    <mergeCell ref="H7:H8"/>
    <mergeCell ref="F1:H1"/>
    <mergeCell ref="A4:H4"/>
    <mergeCell ref="A5:H5"/>
    <mergeCell ref="A9:E9"/>
    <mergeCell ref="A10:E10"/>
    <mergeCell ref="A2:H3"/>
  </mergeCells>
  <phoneticPr fontId="250" type="noConversion"/>
  <pageMargins left="0.69930555555555596" right="0.69930555555555596" top="0.75" bottom="0.75" header="0.3" footer="0.3"/>
  <pageSetup scale="69" orientation="portrait"/>
  <colBreaks count="1" manualBreakCount="1">
    <brk id="8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4"/>
  <sheetViews>
    <sheetView workbookViewId="0"/>
  </sheetViews>
  <sheetFormatPr defaultColWidth="9" defaultRowHeight="17.25" outlineLevelRow="1"/>
  <cols>
    <col min="1" max="1" width="7.7109375" style="3" customWidth="1"/>
    <col min="2" max="2" width="33.140625" style="3" customWidth="1"/>
    <col min="3" max="3" width="10.42578125" style="3" customWidth="1"/>
    <col min="4" max="4" width="8.42578125" style="4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3" customWidth="1"/>
    <col min="10" max="10" width="9.140625" style="3"/>
    <col min="11" max="11" width="15.7109375" style="5" customWidth="1"/>
    <col min="12" max="12" width="9.5703125" style="3" customWidth="1"/>
    <col min="13" max="257" width="9.140625" style="3"/>
    <col min="258" max="258" width="17.5703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5703125" style="3" customWidth="1"/>
    <col min="266" max="266" width="9.140625" style="3"/>
    <col min="267" max="267" width="15.7109375" style="3" customWidth="1"/>
    <col min="268" max="268" width="9.5703125" style="3" customWidth="1"/>
    <col min="269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customWidth="1"/>
    <col min="522" max="522" width="9.140625" style="3"/>
    <col min="523" max="523" width="15.7109375" style="3" customWidth="1"/>
    <col min="524" max="524" width="9.5703125" style="3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customWidth="1"/>
    <col min="778" max="778" width="9.140625" style="3"/>
    <col min="779" max="779" width="15.7109375" style="3" customWidth="1"/>
    <col min="780" max="780" width="9.5703125" style="3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customWidth="1"/>
    <col min="1034" max="1034" width="9.140625" style="3"/>
    <col min="1035" max="1035" width="15.7109375" style="3" customWidth="1"/>
    <col min="1036" max="1036" width="9.5703125" style="3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customWidth="1"/>
    <col min="1290" max="1290" width="9.140625" style="3"/>
    <col min="1291" max="1291" width="15.7109375" style="3" customWidth="1"/>
    <col min="1292" max="1292" width="9.5703125" style="3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customWidth="1"/>
    <col min="1546" max="1546" width="9.140625" style="3"/>
    <col min="1547" max="1547" width="15.7109375" style="3" customWidth="1"/>
    <col min="1548" max="1548" width="9.5703125" style="3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customWidth="1"/>
    <col min="1802" max="1802" width="9.140625" style="3"/>
    <col min="1803" max="1803" width="15.7109375" style="3" customWidth="1"/>
    <col min="1804" max="1804" width="9.5703125" style="3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customWidth="1"/>
    <col min="2058" max="2058" width="9.140625" style="3"/>
    <col min="2059" max="2059" width="15.7109375" style="3" customWidth="1"/>
    <col min="2060" max="2060" width="9.5703125" style="3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customWidth="1"/>
    <col min="2314" max="2314" width="9.140625" style="3"/>
    <col min="2315" max="2315" width="15.7109375" style="3" customWidth="1"/>
    <col min="2316" max="2316" width="9.5703125" style="3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customWidth="1"/>
    <col min="2570" max="2570" width="9.140625" style="3"/>
    <col min="2571" max="2571" width="15.7109375" style="3" customWidth="1"/>
    <col min="2572" max="2572" width="9.5703125" style="3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customWidth="1"/>
    <col min="2826" max="2826" width="9.140625" style="3"/>
    <col min="2827" max="2827" width="15.7109375" style="3" customWidth="1"/>
    <col min="2828" max="2828" width="9.5703125" style="3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customWidth="1"/>
    <col min="3082" max="3082" width="9.140625" style="3"/>
    <col min="3083" max="3083" width="15.7109375" style="3" customWidth="1"/>
    <col min="3084" max="3084" width="9.5703125" style="3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customWidth="1"/>
    <col min="3338" max="3338" width="9.140625" style="3"/>
    <col min="3339" max="3339" width="15.7109375" style="3" customWidth="1"/>
    <col min="3340" max="3340" width="9.5703125" style="3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customWidth="1"/>
    <col min="3594" max="3594" width="9.140625" style="3"/>
    <col min="3595" max="3595" width="15.7109375" style="3" customWidth="1"/>
    <col min="3596" max="3596" width="9.5703125" style="3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customWidth="1"/>
    <col min="3850" max="3850" width="9.140625" style="3"/>
    <col min="3851" max="3851" width="15.7109375" style="3" customWidth="1"/>
    <col min="3852" max="3852" width="9.5703125" style="3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customWidth="1"/>
    <col min="4106" max="4106" width="9.140625" style="3"/>
    <col min="4107" max="4107" width="15.7109375" style="3" customWidth="1"/>
    <col min="4108" max="4108" width="9.5703125" style="3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customWidth="1"/>
    <col min="4362" max="4362" width="9.140625" style="3"/>
    <col min="4363" max="4363" width="15.7109375" style="3" customWidth="1"/>
    <col min="4364" max="4364" width="9.5703125" style="3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customWidth="1"/>
    <col min="4618" max="4618" width="9.140625" style="3"/>
    <col min="4619" max="4619" width="15.7109375" style="3" customWidth="1"/>
    <col min="4620" max="4620" width="9.5703125" style="3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customWidth="1"/>
    <col min="4874" max="4874" width="9.140625" style="3"/>
    <col min="4875" max="4875" width="15.7109375" style="3" customWidth="1"/>
    <col min="4876" max="4876" width="9.5703125" style="3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customWidth="1"/>
    <col min="5130" max="5130" width="9.140625" style="3"/>
    <col min="5131" max="5131" width="15.7109375" style="3" customWidth="1"/>
    <col min="5132" max="5132" width="9.5703125" style="3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customWidth="1"/>
    <col min="5386" max="5386" width="9.140625" style="3"/>
    <col min="5387" max="5387" width="15.7109375" style="3" customWidth="1"/>
    <col min="5388" max="5388" width="9.5703125" style="3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customWidth="1"/>
    <col min="5642" max="5642" width="9.140625" style="3"/>
    <col min="5643" max="5643" width="15.7109375" style="3" customWidth="1"/>
    <col min="5644" max="5644" width="9.5703125" style="3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customWidth="1"/>
    <col min="5898" max="5898" width="9.140625" style="3"/>
    <col min="5899" max="5899" width="15.7109375" style="3" customWidth="1"/>
    <col min="5900" max="5900" width="9.5703125" style="3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customWidth="1"/>
    <col min="6154" max="6154" width="9.140625" style="3"/>
    <col min="6155" max="6155" width="15.7109375" style="3" customWidth="1"/>
    <col min="6156" max="6156" width="9.5703125" style="3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customWidth="1"/>
    <col min="6410" max="6410" width="9.140625" style="3"/>
    <col min="6411" max="6411" width="15.7109375" style="3" customWidth="1"/>
    <col min="6412" max="6412" width="9.5703125" style="3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customWidth="1"/>
    <col min="6666" max="6666" width="9.140625" style="3"/>
    <col min="6667" max="6667" width="15.7109375" style="3" customWidth="1"/>
    <col min="6668" max="6668" width="9.5703125" style="3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customWidth="1"/>
    <col min="6922" max="6922" width="9.140625" style="3"/>
    <col min="6923" max="6923" width="15.7109375" style="3" customWidth="1"/>
    <col min="6924" max="6924" width="9.5703125" style="3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customWidth="1"/>
    <col min="7178" max="7178" width="9.140625" style="3"/>
    <col min="7179" max="7179" width="15.7109375" style="3" customWidth="1"/>
    <col min="7180" max="7180" width="9.5703125" style="3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customWidth="1"/>
    <col min="7434" max="7434" width="9.140625" style="3"/>
    <col min="7435" max="7435" width="15.7109375" style="3" customWidth="1"/>
    <col min="7436" max="7436" width="9.5703125" style="3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customWidth="1"/>
    <col min="7690" max="7690" width="9.140625" style="3"/>
    <col min="7691" max="7691" width="15.7109375" style="3" customWidth="1"/>
    <col min="7692" max="7692" width="9.5703125" style="3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customWidth="1"/>
    <col min="7946" max="7946" width="9.140625" style="3"/>
    <col min="7947" max="7947" width="15.7109375" style="3" customWidth="1"/>
    <col min="7948" max="7948" width="9.5703125" style="3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customWidth="1"/>
    <col min="8202" max="8202" width="9.140625" style="3"/>
    <col min="8203" max="8203" width="15.7109375" style="3" customWidth="1"/>
    <col min="8204" max="8204" width="9.5703125" style="3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customWidth="1"/>
    <col min="8458" max="8458" width="9.140625" style="3"/>
    <col min="8459" max="8459" width="15.7109375" style="3" customWidth="1"/>
    <col min="8460" max="8460" width="9.5703125" style="3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customWidth="1"/>
    <col min="8714" max="8714" width="9.140625" style="3"/>
    <col min="8715" max="8715" width="15.7109375" style="3" customWidth="1"/>
    <col min="8716" max="8716" width="9.5703125" style="3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customWidth="1"/>
    <col min="8970" max="8970" width="9.140625" style="3"/>
    <col min="8971" max="8971" width="15.7109375" style="3" customWidth="1"/>
    <col min="8972" max="8972" width="9.5703125" style="3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customWidth="1"/>
    <col min="9226" max="9226" width="9.140625" style="3"/>
    <col min="9227" max="9227" width="15.7109375" style="3" customWidth="1"/>
    <col min="9228" max="9228" width="9.5703125" style="3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customWidth="1"/>
    <col min="9482" max="9482" width="9.140625" style="3"/>
    <col min="9483" max="9483" width="15.7109375" style="3" customWidth="1"/>
    <col min="9484" max="9484" width="9.5703125" style="3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customWidth="1"/>
    <col min="9738" max="9738" width="9.140625" style="3"/>
    <col min="9739" max="9739" width="15.7109375" style="3" customWidth="1"/>
    <col min="9740" max="9740" width="9.5703125" style="3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customWidth="1"/>
    <col min="9994" max="9994" width="9.140625" style="3"/>
    <col min="9995" max="9995" width="15.7109375" style="3" customWidth="1"/>
    <col min="9996" max="9996" width="9.5703125" style="3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customWidth="1"/>
    <col min="10250" max="10250" width="9.140625" style="3"/>
    <col min="10251" max="10251" width="15.7109375" style="3" customWidth="1"/>
    <col min="10252" max="10252" width="9.5703125" style="3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customWidth="1"/>
    <col min="10506" max="10506" width="9.140625" style="3"/>
    <col min="10507" max="10507" width="15.7109375" style="3" customWidth="1"/>
    <col min="10508" max="10508" width="9.5703125" style="3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customWidth="1"/>
    <col min="10762" max="10762" width="9.140625" style="3"/>
    <col min="10763" max="10763" width="15.7109375" style="3" customWidth="1"/>
    <col min="10764" max="10764" width="9.5703125" style="3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customWidth="1"/>
    <col min="11018" max="11018" width="9.140625" style="3"/>
    <col min="11019" max="11019" width="15.7109375" style="3" customWidth="1"/>
    <col min="11020" max="11020" width="9.5703125" style="3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customWidth="1"/>
    <col min="11274" max="11274" width="9.140625" style="3"/>
    <col min="11275" max="11275" width="15.7109375" style="3" customWidth="1"/>
    <col min="11276" max="11276" width="9.5703125" style="3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customWidth="1"/>
    <col min="11530" max="11530" width="9.140625" style="3"/>
    <col min="11531" max="11531" width="15.7109375" style="3" customWidth="1"/>
    <col min="11532" max="11532" width="9.5703125" style="3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customWidth="1"/>
    <col min="11786" max="11786" width="9.140625" style="3"/>
    <col min="11787" max="11787" width="15.7109375" style="3" customWidth="1"/>
    <col min="11788" max="11788" width="9.5703125" style="3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customWidth="1"/>
    <col min="12042" max="12042" width="9.140625" style="3"/>
    <col min="12043" max="12043" width="15.7109375" style="3" customWidth="1"/>
    <col min="12044" max="12044" width="9.5703125" style="3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customWidth="1"/>
    <col min="12298" max="12298" width="9.140625" style="3"/>
    <col min="12299" max="12299" width="15.7109375" style="3" customWidth="1"/>
    <col min="12300" max="12300" width="9.5703125" style="3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customWidth="1"/>
    <col min="12554" max="12554" width="9.140625" style="3"/>
    <col min="12555" max="12555" width="15.7109375" style="3" customWidth="1"/>
    <col min="12556" max="12556" width="9.5703125" style="3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customWidth="1"/>
    <col min="12810" max="12810" width="9.140625" style="3"/>
    <col min="12811" max="12811" width="15.7109375" style="3" customWidth="1"/>
    <col min="12812" max="12812" width="9.5703125" style="3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customWidth="1"/>
    <col min="13066" max="13066" width="9.140625" style="3"/>
    <col min="13067" max="13067" width="15.7109375" style="3" customWidth="1"/>
    <col min="13068" max="13068" width="9.5703125" style="3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customWidth="1"/>
    <col min="13322" max="13322" width="9.140625" style="3"/>
    <col min="13323" max="13323" width="15.7109375" style="3" customWidth="1"/>
    <col min="13324" max="13324" width="9.5703125" style="3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customWidth="1"/>
    <col min="13578" max="13578" width="9.140625" style="3"/>
    <col min="13579" max="13579" width="15.7109375" style="3" customWidth="1"/>
    <col min="13580" max="13580" width="9.5703125" style="3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customWidth="1"/>
    <col min="13834" max="13834" width="9.140625" style="3"/>
    <col min="13835" max="13835" width="15.7109375" style="3" customWidth="1"/>
    <col min="13836" max="13836" width="9.5703125" style="3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customWidth="1"/>
    <col min="14090" max="14090" width="9.140625" style="3"/>
    <col min="14091" max="14091" width="15.7109375" style="3" customWidth="1"/>
    <col min="14092" max="14092" width="9.5703125" style="3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customWidth="1"/>
    <col min="14346" max="14346" width="9.140625" style="3"/>
    <col min="14347" max="14347" width="15.7109375" style="3" customWidth="1"/>
    <col min="14348" max="14348" width="9.5703125" style="3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customWidth="1"/>
    <col min="14602" max="14602" width="9.140625" style="3"/>
    <col min="14603" max="14603" width="15.7109375" style="3" customWidth="1"/>
    <col min="14604" max="14604" width="9.5703125" style="3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customWidth="1"/>
    <col min="14858" max="14858" width="9.140625" style="3"/>
    <col min="14859" max="14859" width="15.7109375" style="3" customWidth="1"/>
    <col min="14860" max="14860" width="9.5703125" style="3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customWidth="1"/>
    <col min="15114" max="15114" width="9.140625" style="3"/>
    <col min="15115" max="15115" width="15.7109375" style="3" customWidth="1"/>
    <col min="15116" max="15116" width="9.5703125" style="3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customWidth="1"/>
    <col min="15370" max="15370" width="9.140625" style="3"/>
    <col min="15371" max="15371" width="15.7109375" style="3" customWidth="1"/>
    <col min="15372" max="15372" width="9.5703125" style="3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customWidth="1"/>
    <col min="15626" max="15626" width="9.140625" style="3"/>
    <col min="15627" max="15627" width="15.7109375" style="3" customWidth="1"/>
    <col min="15628" max="15628" width="9.5703125" style="3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customWidth="1"/>
    <col min="15882" max="15882" width="9.140625" style="3"/>
    <col min="15883" max="15883" width="15.7109375" style="3" customWidth="1"/>
    <col min="15884" max="15884" width="9.5703125" style="3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customWidth="1"/>
    <col min="16138" max="16138" width="9.140625" style="3"/>
    <col min="16139" max="16139" width="15.7109375" style="3" customWidth="1"/>
    <col min="16140" max="16140" width="9.5703125" style="3" customWidth="1"/>
    <col min="16141" max="16384" width="9.140625" style="3"/>
  </cols>
  <sheetData>
    <row r="1" spans="1:14">
      <c r="F1" s="1771" t="s">
        <v>451</v>
      </c>
      <c r="G1" s="1771"/>
      <c r="H1" s="1771"/>
    </row>
    <row r="2" spans="1:14" s="1" customFormat="1">
      <c r="A2" s="1772" t="s">
        <v>691</v>
      </c>
      <c r="B2" s="1772"/>
      <c r="C2" s="1772"/>
      <c r="D2" s="1772"/>
      <c r="E2" s="1772"/>
      <c r="F2" s="1772"/>
      <c r="G2" s="1772"/>
      <c r="H2" s="1772"/>
      <c r="K2" s="5"/>
    </row>
    <row r="3" spans="1:14" s="1" customFormat="1">
      <c r="A3" s="1772"/>
      <c r="B3" s="1772"/>
      <c r="C3" s="1772"/>
      <c r="D3" s="1772"/>
      <c r="E3" s="1772"/>
      <c r="F3" s="1772"/>
      <c r="G3" s="1772"/>
      <c r="H3" s="1772"/>
      <c r="K3" s="5"/>
    </row>
    <row r="4" spans="1:14" s="1" customFormat="1">
      <c r="A4" s="1773" t="s">
        <v>449</v>
      </c>
      <c r="B4" s="1773"/>
      <c r="C4" s="1773"/>
      <c r="D4" s="1773"/>
      <c r="E4" s="1773"/>
      <c r="F4" s="1773"/>
      <c r="G4" s="1773"/>
      <c r="H4" s="1773"/>
      <c r="K4" s="5"/>
    </row>
    <row r="5" spans="1:14" s="1" customFormat="1">
      <c r="A5" s="1774" t="s">
        <v>692</v>
      </c>
      <c r="B5" s="1774"/>
      <c r="C5" s="1774"/>
      <c r="D5" s="1774"/>
      <c r="E5" s="1774"/>
      <c r="F5" s="1774"/>
      <c r="G5" s="1774"/>
      <c r="H5" s="1774"/>
      <c r="K5" s="5"/>
    </row>
    <row r="6" spans="1:14" s="2" customFormat="1">
      <c r="A6" s="6" t="s">
        <v>452</v>
      </c>
      <c r="B6" s="7" t="s">
        <v>45</v>
      </c>
      <c r="C6" s="7" t="s">
        <v>453</v>
      </c>
      <c r="D6" s="7" t="s">
        <v>454</v>
      </c>
      <c r="E6" s="8" t="s">
        <v>455</v>
      </c>
      <c r="F6" s="7" t="s">
        <v>456</v>
      </c>
      <c r="G6" s="7" t="s">
        <v>31</v>
      </c>
      <c r="H6" s="9" t="s">
        <v>8</v>
      </c>
      <c r="K6" s="53"/>
    </row>
    <row r="7" spans="1:14" s="59" customFormat="1" hidden="1" outlineLevel="1">
      <c r="A7" s="247">
        <v>1</v>
      </c>
      <c r="B7" s="372" t="s">
        <v>693</v>
      </c>
      <c r="C7" s="373" t="s">
        <v>464</v>
      </c>
      <c r="D7" s="390">
        <f>60</f>
        <v>60</v>
      </c>
      <c r="E7" s="375">
        <f>10000</f>
        <v>10000</v>
      </c>
      <c r="F7" s="375">
        <f>E7*D7</f>
        <v>600000</v>
      </c>
      <c r="G7" s="391">
        <f>F7</f>
        <v>600000</v>
      </c>
      <c r="H7" s="392"/>
      <c r="I7" s="266"/>
      <c r="K7" s="53"/>
    </row>
    <row r="8" spans="1:14" hidden="1" outlineLevel="1">
      <c r="A8" s="1935" t="s">
        <v>456</v>
      </c>
      <c r="B8" s="1936"/>
      <c r="C8" s="1936"/>
      <c r="D8" s="1936"/>
      <c r="E8" s="1937"/>
      <c r="F8" s="393">
        <f>SUM(F7:F7)</f>
        <v>600000</v>
      </c>
      <c r="G8" s="394">
        <f>SUM(G7:G7)</f>
        <v>600000</v>
      </c>
      <c r="H8" s="395"/>
      <c r="I8" s="54"/>
      <c r="K8" s="3"/>
    </row>
    <row r="9" spans="1:14" hidden="1" outlineLevel="1">
      <c r="A9" s="1938" t="s">
        <v>48</v>
      </c>
      <c r="B9" s="1939"/>
      <c r="C9" s="1939"/>
      <c r="D9" s="1939"/>
      <c r="E9" s="1940"/>
      <c r="F9" s="396">
        <f>F8*0.1</f>
        <v>60000</v>
      </c>
      <c r="G9" s="397">
        <f>G8*0.1</f>
        <v>60000</v>
      </c>
      <c r="H9" s="398"/>
      <c r="I9" s="54"/>
      <c r="K9" s="3"/>
      <c r="N9" s="55"/>
    </row>
    <row r="10" spans="1:14" collapsed="1">
      <c r="A10" s="1947" t="s">
        <v>60</v>
      </c>
      <c r="B10" s="1948"/>
      <c r="C10" s="1948"/>
      <c r="D10" s="1948"/>
      <c r="E10" s="1949"/>
      <c r="F10" s="399">
        <f>SUM(F8:F9)</f>
        <v>660000</v>
      </c>
      <c r="G10" s="400">
        <f>SUM(G8:G9)</f>
        <v>660000</v>
      </c>
      <c r="H10" s="401"/>
      <c r="K10" s="3"/>
    </row>
    <row r="11" spans="1:14" s="59" customFormat="1" outlineLevel="1">
      <c r="A11" s="247"/>
      <c r="B11" s="372"/>
      <c r="C11" s="373"/>
      <c r="D11" s="390"/>
      <c r="E11" s="375"/>
      <c r="F11" s="375"/>
      <c r="G11" s="391"/>
      <c r="H11" s="392"/>
      <c r="I11" s="266"/>
      <c r="K11" s="53"/>
    </row>
    <row r="12" spans="1:14" outlineLevel="1">
      <c r="A12" s="1935" t="s">
        <v>456</v>
      </c>
      <c r="B12" s="1936"/>
      <c r="C12" s="1936"/>
      <c r="D12" s="1936"/>
      <c r="E12" s="1937"/>
      <c r="F12" s="393">
        <f>SUM(F11:F11)</f>
        <v>0</v>
      </c>
      <c r="G12" s="394">
        <f>SUM(G11:G11)</f>
        <v>0</v>
      </c>
      <c r="H12" s="395"/>
      <c r="I12" s="54"/>
      <c r="K12" s="3"/>
    </row>
    <row r="13" spans="1:14" outlineLevel="1">
      <c r="A13" s="1938" t="s">
        <v>48</v>
      </c>
      <c r="B13" s="1939"/>
      <c r="C13" s="1939"/>
      <c r="D13" s="1939"/>
      <c r="E13" s="1940"/>
      <c r="F13" s="396">
        <f>F12*0.1</f>
        <v>0</v>
      </c>
      <c r="G13" s="397">
        <f>G12*0.1</f>
        <v>0</v>
      </c>
      <c r="H13" s="398"/>
      <c r="I13" s="54"/>
      <c r="K13" s="3"/>
      <c r="N13" s="55"/>
    </row>
    <row r="14" spans="1:14">
      <c r="A14" s="1947" t="s">
        <v>61</v>
      </c>
      <c r="B14" s="1948"/>
      <c r="C14" s="1948"/>
      <c r="D14" s="1948"/>
      <c r="E14" s="1949"/>
      <c r="F14" s="399">
        <f>SUM(F12:F13)</f>
        <v>0</v>
      </c>
      <c r="G14" s="400">
        <f>SUM(G12:G13)</f>
        <v>0</v>
      </c>
      <c r="H14" s="401"/>
      <c r="K14" s="3"/>
    </row>
    <row r="15" spans="1:14">
      <c r="A15" s="402"/>
      <c r="B15" s="402"/>
      <c r="C15" s="403"/>
      <c r="D15" s="404"/>
      <c r="E15" s="404"/>
      <c r="F15" s="404"/>
      <c r="G15" s="404"/>
      <c r="H15" s="402"/>
      <c r="K15" s="3"/>
    </row>
    <row r="16" spans="1:14">
      <c r="A16" s="402"/>
      <c r="B16" s="402"/>
      <c r="C16" s="403"/>
      <c r="D16" s="404"/>
      <c r="E16" s="404"/>
      <c r="F16" s="404"/>
      <c r="G16" s="404"/>
      <c r="H16" s="402"/>
      <c r="K16" s="3"/>
    </row>
    <row r="17" spans="1:11">
      <c r="A17" s="402"/>
      <c r="B17" s="402"/>
      <c r="C17" s="403"/>
      <c r="D17" s="404"/>
      <c r="E17" s="404"/>
      <c r="F17" s="404"/>
      <c r="G17" s="404"/>
      <c r="H17" s="402"/>
      <c r="K17" s="3"/>
    </row>
    <row r="18" spans="1:11">
      <c r="A18" s="402"/>
      <c r="B18" s="402"/>
      <c r="C18" s="403"/>
      <c r="D18" s="404"/>
      <c r="E18" s="404"/>
      <c r="F18" s="404"/>
      <c r="G18" s="404"/>
      <c r="H18" s="402"/>
      <c r="K18" s="3"/>
    </row>
    <row r="19" spans="1:11">
      <c r="A19" s="402"/>
      <c r="B19" s="402"/>
      <c r="C19" s="403"/>
      <c r="D19" s="404"/>
      <c r="E19" s="404"/>
      <c r="F19" s="404"/>
      <c r="G19" s="404"/>
      <c r="H19" s="402"/>
      <c r="K19" s="3"/>
    </row>
    <row r="20" spans="1:11">
      <c r="A20" s="402"/>
      <c r="B20" s="402"/>
      <c r="C20" s="403"/>
      <c r="D20" s="404"/>
      <c r="E20" s="404"/>
      <c r="F20" s="404"/>
      <c r="G20" s="404"/>
      <c r="H20" s="402"/>
      <c r="K20" s="3"/>
    </row>
    <row r="21" spans="1:11">
      <c r="A21" s="402"/>
      <c r="B21" s="402"/>
      <c r="C21" s="403"/>
      <c r="D21" s="404"/>
      <c r="E21" s="404"/>
      <c r="F21" s="404"/>
      <c r="G21" s="404"/>
      <c r="H21" s="402"/>
      <c r="K21" s="3"/>
    </row>
    <row r="22" spans="1:11">
      <c r="A22" s="402"/>
      <c r="B22" s="402"/>
      <c r="C22" s="403"/>
      <c r="D22" s="404"/>
      <c r="E22" s="404"/>
      <c r="F22" s="404"/>
      <c r="G22" s="404"/>
      <c r="H22" s="402"/>
      <c r="K22" s="3"/>
    </row>
    <row r="23" spans="1:11">
      <c r="A23" s="402"/>
      <c r="B23" s="402"/>
      <c r="C23" s="403"/>
      <c r="D23" s="404"/>
      <c r="E23" s="404"/>
      <c r="F23" s="404"/>
      <c r="G23" s="404"/>
      <c r="H23" s="402"/>
      <c r="K23" s="3"/>
    </row>
    <row r="24" spans="1:11">
      <c r="A24" s="402"/>
      <c r="B24" s="402"/>
      <c r="C24" s="403"/>
      <c r="D24" s="404"/>
      <c r="E24" s="404"/>
      <c r="F24" s="404"/>
      <c r="G24" s="404"/>
      <c r="H24" s="402"/>
      <c r="K24" s="3"/>
    </row>
    <row r="25" spans="1:11">
      <c r="A25" s="402"/>
      <c r="B25" s="402"/>
      <c r="C25" s="403"/>
      <c r="D25" s="404"/>
      <c r="E25" s="404"/>
      <c r="F25" s="404"/>
      <c r="G25" s="404"/>
      <c r="H25" s="402"/>
      <c r="K25" s="3"/>
    </row>
    <row r="26" spans="1:11">
      <c r="A26" s="402"/>
      <c r="B26" s="402"/>
      <c r="C26" s="403"/>
      <c r="D26" s="404"/>
      <c r="E26" s="404"/>
      <c r="F26" s="404"/>
      <c r="G26" s="404"/>
      <c r="H26" s="402"/>
      <c r="K26" s="3"/>
    </row>
    <row r="27" spans="1:11">
      <c r="A27" s="402"/>
      <c r="B27" s="402"/>
      <c r="C27" s="403"/>
      <c r="D27" s="404"/>
      <c r="E27" s="404"/>
      <c r="F27" s="404"/>
      <c r="G27" s="404"/>
      <c r="H27" s="402"/>
      <c r="K27" s="3"/>
    </row>
    <row r="28" spans="1:11">
      <c r="A28" s="402"/>
      <c r="B28" s="402"/>
      <c r="C28" s="403"/>
      <c r="D28" s="404"/>
      <c r="E28" s="404"/>
      <c r="F28" s="404"/>
      <c r="G28" s="404"/>
      <c r="H28" s="402"/>
      <c r="K28" s="3"/>
    </row>
    <row r="29" spans="1:11">
      <c r="A29" s="402"/>
      <c r="B29" s="402"/>
      <c r="C29" s="403"/>
      <c r="D29" s="404"/>
      <c r="E29" s="404"/>
      <c r="F29" s="404"/>
      <c r="G29" s="404"/>
      <c r="H29" s="402"/>
      <c r="K29" s="3"/>
    </row>
    <row r="30" spans="1:11">
      <c r="A30" s="402"/>
      <c r="B30" s="402"/>
      <c r="C30" s="403"/>
      <c r="D30" s="404"/>
      <c r="E30" s="404"/>
      <c r="F30" s="404"/>
      <c r="G30" s="404"/>
      <c r="H30" s="402"/>
      <c r="K30" s="3"/>
    </row>
    <row r="31" spans="1:11">
      <c r="A31" s="402"/>
      <c r="B31" s="402"/>
      <c r="C31" s="403"/>
      <c r="D31" s="404"/>
      <c r="E31" s="404"/>
      <c r="F31" s="404"/>
      <c r="G31" s="404"/>
      <c r="H31" s="402"/>
      <c r="K31" s="3"/>
    </row>
    <row r="32" spans="1:11">
      <c r="A32" s="402"/>
      <c r="B32" s="402"/>
      <c r="C32" s="403"/>
      <c r="D32" s="404"/>
      <c r="E32" s="404"/>
      <c r="F32" s="404"/>
      <c r="G32" s="404"/>
      <c r="H32" s="402"/>
      <c r="K32" s="3"/>
    </row>
    <row r="33" spans="1:11">
      <c r="A33" s="402"/>
      <c r="B33" s="402"/>
      <c r="C33" s="403"/>
      <c r="D33" s="404"/>
      <c r="E33" s="404"/>
      <c r="F33" s="404"/>
      <c r="G33" s="404"/>
      <c r="H33" s="402"/>
      <c r="K33" s="3"/>
    </row>
    <row r="34" spans="1:11">
      <c r="A34" s="402"/>
      <c r="B34" s="402"/>
      <c r="C34" s="403"/>
      <c r="D34" s="404"/>
      <c r="E34" s="404"/>
      <c r="F34" s="404"/>
      <c r="G34" s="404"/>
      <c r="H34" s="402"/>
      <c r="K34" s="3"/>
    </row>
    <row r="35" spans="1:11">
      <c r="A35" s="402"/>
      <c r="B35" s="402"/>
      <c r="C35" s="403"/>
      <c r="D35" s="404"/>
      <c r="E35" s="404"/>
      <c r="F35" s="404"/>
      <c r="G35" s="404"/>
      <c r="H35" s="402"/>
      <c r="K35" s="3"/>
    </row>
    <row r="36" spans="1:11">
      <c r="A36" s="402"/>
      <c r="B36" s="402"/>
      <c r="C36" s="403"/>
      <c r="D36" s="404"/>
      <c r="E36" s="404"/>
      <c r="F36" s="404"/>
      <c r="G36" s="404"/>
      <c r="H36" s="402"/>
      <c r="K36" s="3"/>
    </row>
    <row r="37" spans="1:11">
      <c r="A37" s="402"/>
      <c r="B37" s="402"/>
      <c r="C37" s="403"/>
      <c r="D37" s="404"/>
      <c r="E37" s="404"/>
      <c r="F37" s="404"/>
      <c r="G37" s="404"/>
      <c r="H37" s="402"/>
      <c r="K37" s="3"/>
    </row>
    <row r="38" spans="1:11">
      <c r="A38" s="402"/>
      <c r="B38" s="402"/>
      <c r="C38" s="403"/>
      <c r="D38" s="404"/>
      <c r="E38" s="404"/>
      <c r="F38" s="404"/>
      <c r="G38" s="404"/>
      <c r="H38" s="402"/>
      <c r="K38" s="3"/>
    </row>
    <row r="39" spans="1:11">
      <c r="A39" s="402"/>
      <c r="B39" s="402"/>
      <c r="C39" s="403"/>
      <c r="D39" s="404"/>
      <c r="E39" s="404"/>
      <c r="F39" s="404"/>
      <c r="G39" s="404"/>
      <c r="H39" s="402"/>
      <c r="K39" s="3"/>
    </row>
    <row r="40" spans="1:11">
      <c r="A40" s="402"/>
      <c r="B40" s="402"/>
      <c r="C40" s="403"/>
      <c r="D40" s="404"/>
      <c r="E40" s="404"/>
      <c r="F40" s="404"/>
      <c r="G40" s="404"/>
      <c r="H40" s="402"/>
      <c r="K40" s="3"/>
    </row>
    <row r="41" spans="1:11">
      <c r="A41" s="402"/>
      <c r="B41" s="402"/>
      <c r="C41" s="403"/>
      <c r="D41" s="404"/>
      <c r="E41" s="404"/>
      <c r="F41" s="404"/>
      <c r="G41" s="404"/>
      <c r="H41" s="402"/>
      <c r="K41" s="3"/>
    </row>
    <row r="42" spans="1:11">
      <c r="A42" s="402"/>
      <c r="B42" s="402"/>
      <c r="C42" s="403"/>
      <c r="D42" s="404"/>
      <c r="E42" s="404"/>
      <c r="F42" s="404"/>
      <c r="G42" s="404"/>
      <c r="H42" s="402"/>
      <c r="K42" s="3"/>
    </row>
    <row r="43" spans="1:11">
      <c r="A43" s="402"/>
      <c r="B43" s="402"/>
      <c r="C43" s="403"/>
      <c r="D43" s="404"/>
      <c r="E43" s="404"/>
      <c r="F43" s="404"/>
      <c r="G43" s="404"/>
      <c r="H43" s="402"/>
      <c r="K43" s="3"/>
    </row>
    <row r="44" spans="1:11">
      <c r="A44" s="402"/>
      <c r="B44" s="402"/>
      <c r="C44" s="403"/>
      <c r="D44" s="404"/>
      <c r="E44" s="404"/>
      <c r="F44" s="404"/>
      <c r="G44" s="404"/>
      <c r="H44" s="402"/>
      <c r="K44" s="3"/>
    </row>
  </sheetData>
  <autoFilter ref="A6:H14"/>
  <mergeCells count="10">
    <mergeCell ref="A10:E10"/>
    <mergeCell ref="A12:E12"/>
    <mergeCell ref="A13:E13"/>
    <mergeCell ref="A14:E14"/>
    <mergeCell ref="A2:H3"/>
    <mergeCell ref="F1:H1"/>
    <mergeCell ref="A4:H4"/>
    <mergeCell ref="A5:H5"/>
    <mergeCell ref="A8:E8"/>
    <mergeCell ref="A9:E9"/>
  </mergeCells>
  <phoneticPr fontId="250" type="noConversion"/>
  <pageMargins left="0.69930555555555596" right="0.69930555555555596" top="0.75" bottom="0.75" header="0.3" footer="0.3"/>
  <pageSetup scale="69" orientation="portrait"/>
  <colBreaks count="1" manualBreakCount="1">
    <brk id="8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43"/>
  <sheetViews>
    <sheetView workbookViewId="0"/>
  </sheetViews>
  <sheetFormatPr defaultColWidth="9" defaultRowHeight="17.25" outlineLevelRow="1"/>
  <cols>
    <col min="1" max="1" width="7.7109375" style="3" customWidth="1"/>
    <col min="2" max="2" width="33.140625" style="3" customWidth="1"/>
    <col min="3" max="3" width="10.42578125" style="3" customWidth="1"/>
    <col min="4" max="4" width="8.42578125" style="3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3" customWidth="1"/>
    <col min="10" max="10" width="9.140625" style="3"/>
    <col min="11" max="11" width="15.7109375" style="63" customWidth="1"/>
    <col min="12" max="12" width="9.5703125" style="3" customWidth="1"/>
    <col min="13" max="257" width="9.140625" style="3"/>
    <col min="258" max="258" width="17.5703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5703125" style="3" customWidth="1"/>
    <col min="266" max="266" width="9.140625" style="3"/>
    <col min="267" max="267" width="15.7109375" style="3" customWidth="1"/>
    <col min="268" max="268" width="9.5703125" style="3" customWidth="1"/>
    <col min="269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customWidth="1"/>
    <col min="522" max="522" width="9.140625" style="3"/>
    <col min="523" max="523" width="15.7109375" style="3" customWidth="1"/>
    <col min="524" max="524" width="9.5703125" style="3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customWidth="1"/>
    <col min="778" max="778" width="9.140625" style="3"/>
    <col min="779" max="779" width="15.7109375" style="3" customWidth="1"/>
    <col min="780" max="780" width="9.5703125" style="3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customWidth="1"/>
    <col min="1034" max="1034" width="9.140625" style="3"/>
    <col min="1035" max="1035" width="15.7109375" style="3" customWidth="1"/>
    <col min="1036" max="1036" width="9.5703125" style="3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customWidth="1"/>
    <col min="1290" max="1290" width="9.140625" style="3"/>
    <col min="1291" max="1291" width="15.7109375" style="3" customWidth="1"/>
    <col min="1292" max="1292" width="9.5703125" style="3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customWidth="1"/>
    <col min="1546" max="1546" width="9.140625" style="3"/>
    <col min="1547" max="1547" width="15.7109375" style="3" customWidth="1"/>
    <col min="1548" max="1548" width="9.5703125" style="3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customWidth="1"/>
    <col min="1802" max="1802" width="9.140625" style="3"/>
    <col min="1803" max="1803" width="15.7109375" style="3" customWidth="1"/>
    <col min="1804" max="1804" width="9.5703125" style="3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customWidth="1"/>
    <col min="2058" max="2058" width="9.140625" style="3"/>
    <col min="2059" max="2059" width="15.7109375" style="3" customWidth="1"/>
    <col min="2060" max="2060" width="9.5703125" style="3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customWidth="1"/>
    <col min="2314" max="2314" width="9.140625" style="3"/>
    <col min="2315" max="2315" width="15.7109375" style="3" customWidth="1"/>
    <col min="2316" max="2316" width="9.5703125" style="3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customWidth="1"/>
    <col min="2570" max="2570" width="9.140625" style="3"/>
    <col min="2571" max="2571" width="15.7109375" style="3" customWidth="1"/>
    <col min="2572" max="2572" width="9.5703125" style="3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customWidth="1"/>
    <col min="2826" max="2826" width="9.140625" style="3"/>
    <col min="2827" max="2827" width="15.7109375" style="3" customWidth="1"/>
    <col min="2828" max="2828" width="9.5703125" style="3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customWidth="1"/>
    <col min="3082" max="3082" width="9.140625" style="3"/>
    <col min="3083" max="3083" width="15.7109375" style="3" customWidth="1"/>
    <col min="3084" max="3084" width="9.5703125" style="3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customWidth="1"/>
    <col min="3338" max="3338" width="9.140625" style="3"/>
    <col min="3339" max="3339" width="15.7109375" style="3" customWidth="1"/>
    <col min="3340" max="3340" width="9.5703125" style="3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customWidth="1"/>
    <col min="3594" max="3594" width="9.140625" style="3"/>
    <col min="3595" max="3595" width="15.7109375" style="3" customWidth="1"/>
    <col min="3596" max="3596" width="9.5703125" style="3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customWidth="1"/>
    <col min="3850" max="3850" width="9.140625" style="3"/>
    <col min="3851" max="3851" width="15.7109375" style="3" customWidth="1"/>
    <col min="3852" max="3852" width="9.5703125" style="3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customWidth="1"/>
    <col min="4106" max="4106" width="9.140625" style="3"/>
    <col min="4107" max="4107" width="15.7109375" style="3" customWidth="1"/>
    <col min="4108" max="4108" width="9.5703125" style="3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customWidth="1"/>
    <col min="4362" max="4362" width="9.140625" style="3"/>
    <col min="4363" max="4363" width="15.7109375" style="3" customWidth="1"/>
    <col min="4364" max="4364" width="9.5703125" style="3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customWidth="1"/>
    <col min="4618" max="4618" width="9.140625" style="3"/>
    <col min="4619" max="4619" width="15.7109375" style="3" customWidth="1"/>
    <col min="4620" max="4620" width="9.5703125" style="3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customWidth="1"/>
    <col min="4874" max="4874" width="9.140625" style="3"/>
    <col min="4875" max="4875" width="15.7109375" style="3" customWidth="1"/>
    <col min="4876" max="4876" width="9.5703125" style="3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customWidth="1"/>
    <col min="5130" max="5130" width="9.140625" style="3"/>
    <col min="5131" max="5131" width="15.7109375" style="3" customWidth="1"/>
    <col min="5132" max="5132" width="9.5703125" style="3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customWidth="1"/>
    <col min="5386" max="5386" width="9.140625" style="3"/>
    <col min="5387" max="5387" width="15.7109375" style="3" customWidth="1"/>
    <col min="5388" max="5388" width="9.5703125" style="3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customWidth="1"/>
    <col min="5642" max="5642" width="9.140625" style="3"/>
    <col min="5643" max="5643" width="15.7109375" style="3" customWidth="1"/>
    <col min="5644" max="5644" width="9.5703125" style="3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customWidth="1"/>
    <col min="5898" max="5898" width="9.140625" style="3"/>
    <col min="5899" max="5899" width="15.7109375" style="3" customWidth="1"/>
    <col min="5900" max="5900" width="9.5703125" style="3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customWidth="1"/>
    <col min="6154" max="6154" width="9.140625" style="3"/>
    <col min="6155" max="6155" width="15.7109375" style="3" customWidth="1"/>
    <col min="6156" max="6156" width="9.5703125" style="3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customWidth="1"/>
    <col min="6410" max="6410" width="9.140625" style="3"/>
    <col min="6411" max="6411" width="15.7109375" style="3" customWidth="1"/>
    <col min="6412" max="6412" width="9.5703125" style="3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customWidth="1"/>
    <col min="6666" max="6666" width="9.140625" style="3"/>
    <col min="6667" max="6667" width="15.7109375" style="3" customWidth="1"/>
    <col min="6668" max="6668" width="9.5703125" style="3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customWidth="1"/>
    <col min="6922" max="6922" width="9.140625" style="3"/>
    <col min="6923" max="6923" width="15.7109375" style="3" customWidth="1"/>
    <col min="6924" max="6924" width="9.5703125" style="3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customWidth="1"/>
    <col min="7178" max="7178" width="9.140625" style="3"/>
    <col min="7179" max="7179" width="15.7109375" style="3" customWidth="1"/>
    <col min="7180" max="7180" width="9.5703125" style="3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customWidth="1"/>
    <col min="7434" max="7434" width="9.140625" style="3"/>
    <col min="7435" max="7435" width="15.7109375" style="3" customWidth="1"/>
    <col min="7436" max="7436" width="9.5703125" style="3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customWidth="1"/>
    <col min="7690" max="7690" width="9.140625" style="3"/>
    <col min="7691" max="7691" width="15.7109375" style="3" customWidth="1"/>
    <col min="7692" max="7692" width="9.5703125" style="3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customWidth="1"/>
    <col min="7946" max="7946" width="9.140625" style="3"/>
    <col min="7947" max="7947" width="15.7109375" style="3" customWidth="1"/>
    <col min="7948" max="7948" width="9.5703125" style="3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customWidth="1"/>
    <col min="8202" max="8202" width="9.140625" style="3"/>
    <col min="8203" max="8203" width="15.7109375" style="3" customWidth="1"/>
    <col min="8204" max="8204" width="9.5703125" style="3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customWidth="1"/>
    <col min="8458" max="8458" width="9.140625" style="3"/>
    <col min="8459" max="8459" width="15.7109375" style="3" customWidth="1"/>
    <col min="8460" max="8460" width="9.5703125" style="3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customWidth="1"/>
    <col min="8714" max="8714" width="9.140625" style="3"/>
    <col min="8715" max="8715" width="15.7109375" style="3" customWidth="1"/>
    <col min="8716" max="8716" width="9.5703125" style="3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customWidth="1"/>
    <col min="8970" max="8970" width="9.140625" style="3"/>
    <col min="8971" max="8971" width="15.7109375" style="3" customWidth="1"/>
    <col min="8972" max="8972" width="9.5703125" style="3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customWidth="1"/>
    <col min="9226" max="9226" width="9.140625" style="3"/>
    <col min="9227" max="9227" width="15.7109375" style="3" customWidth="1"/>
    <col min="9228" max="9228" width="9.5703125" style="3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customWidth="1"/>
    <col min="9482" max="9482" width="9.140625" style="3"/>
    <col min="9483" max="9483" width="15.7109375" style="3" customWidth="1"/>
    <col min="9484" max="9484" width="9.5703125" style="3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customWidth="1"/>
    <col min="9738" max="9738" width="9.140625" style="3"/>
    <col min="9739" max="9739" width="15.7109375" style="3" customWidth="1"/>
    <col min="9740" max="9740" width="9.5703125" style="3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customWidth="1"/>
    <col min="9994" max="9994" width="9.140625" style="3"/>
    <col min="9995" max="9995" width="15.7109375" style="3" customWidth="1"/>
    <col min="9996" max="9996" width="9.5703125" style="3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customWidth="1"/>
    <col min="10250" max="10250" width="9.140625" style="3"/>
    <col min="10251" max="10251" width="15.7109375" style="3" customWidth="1"/>
    <col min="10252" max="10252" width="9.5703125" style="3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customWidth="1"/>
    <col min="10506" max="10506" width="9.140625" style="3"/>
    <col min="10507" max="10507" width="15.7109375" style="3" customWidth="1"/>
    <col min="10508" max="10508" width="9.5703125" style="3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customWidth="1"/>
    <col min="10762" max="10762" width="9.140625" style="3"/>
    <col min="10763" max="10763" width="15.7109375" style="3" customWidth="1"/>
    <col min="10764" max="10764" width="9.5703125" style="3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customWidth="1"/>
    <col min="11018" max="11018" width="9.140625" style="3"/>
    <col min="11019" max="11019" width="15.7109375" style="3" customWidth="1"/>
    <col min="11020" max="11020" width="9.5703125" style="3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customWidth="1"/>
    <col min="11274" max="11274" width="9.140625" style="3"/>
    <col min="11275" max="11275" width="15.7109375" style="3" customWidth="1"/>
    <col min="11276" max="11276" width="9.5703125" style="3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customWidth="1"/>
    <col min="11530" max="11530" width="9.140625" style="3"/>
    <col min="11531" max="11531" width="15.7109375" style="3" customWidth="1"/>
    <col min="11532" max="11532" width="9.5703125" style="3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customWidth="1"/>
    <col min="11786" max="11786" width="9.140625" style="3"/>
    <col min="11787" max="11787" width="15.7109375" style="3" customWidth="1"/>
    <col min="11788" max="11788" width="9.5703125" style="3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customWidth="1"/>
    <col min="12042" max="12042" width="9.140625" style="3"/>
    <col min="12043" max="12043" width="15.7109375" style="3" customWidth="1"/>
    <col min="12044" max="12044" width="9.5703125" style="3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customWidth="1"/>
    <col min="12298" max="12298" width="9.140625" style="3"/>
    <col min="12299" max="12299" width="15.7109375" style="3" customWidth="1"/>
    <col min="12300" max="12300" width="9.5703125" style="3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customWidth="1"/>
    <col min="12554" max="12554" width="9.140625" style="3"/>
    <col min="12555" max="12555" width="15.7109375" style="3" customWidth="1"/>
    <col min="12556" max="12556" width="9.5703125" style="3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customWidth="1"/>
    <col min="12810" max="12810" width="9.140625" style="3"/>
    <col min="12811" max="12811" width="15.7109375" style="3" customWidth="1"/>
    <col min="12812" max="12812" width="9.5703125" style="3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customWidth="1"/>
    <col min="13066" max="13066" width="9.140625" style="3"/>
    <col min="13067" max="13067" width="15.7109375" style="3" customWidth="1"/>
    <col min="13068" max="13068" width="9.5703125" style="3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customWidth="1"/>
    <col min="13322" max="13322" width="9.140625" style="3"/>
    <col min="13323" max="13323" width="15.7109375" style="3" customWidth="1"/>
    <col min="13324" max="13324" width="9.5703125" style="3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customWidth="1"/>
    <col min="13578" max="13578" width="9.140625" style="3"/>
    <col min="13579" max="13579" width="15.7109375" style="3" customWidth="1"/>
    <col min="13580" max="13580" width="9.5703125" style="3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customWidth="1"/>
    <col min="13834" max="13834" width="9.140625" style="3"/>
    <col min="13835" max="13835" width="15.7109375" style="3" customWidth="1"/>
    <col min="13836" max="13836" width="9.5703125" style="3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customWidth="1"/>
    <col min="14090" max="14090" width="9.140625" style="3"/>
    <col min="14091" max="14091" width="15.7109375" style="3" customWidth="1"/>
    <col min="14092" max="14092" width="9.5703125" style="3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customWidth="1"/>
    <col min="14346" max="14346" width="9.140625" style="3"/>
    <col min="14347" max="14347" width="15.7109375" style="3" customWidth="1"/>
    <col min="14348" max="14348" width="9.5703125" style="3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customWidth="1"/>
    <col min="14602" max="14602" width="9.140625" style="3"/>
    <col min="14603" max="14603" width="15.7109375" style="3" customWidth="1"/>
    <col min="14604" max="14604" width="9.5703125" style="3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customWidth="1"/>
    <col min="14858" max="14858" width="9.140625" style="3"/>
    <col min="14859" max="14859" width="15.7109375" style="3" customWidth="1"/>
    <col min="14860" max="14860" width="9.5703125" style="3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customWidth="1"/>
    <col min="15114" max="15114" width="9.140625" style="3"/>
    <col min="15115" max="15115" width="15.7109375" style="3" customWidth="1"/>
    <col min="15116" max="15116" width="9.5703125" style="3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customWidth="1"/>
    <col min="15370" max="15370" width="9.140625" style="3"/>
    <col min="15371" max="15371" width="15.7109375" style="3" customWidth="1"/>
    <col min="15372" max="15372" width="9.5703125" style="3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customWidth="1"/>
    <col min="15626" max="15626" width="9.140625" style="3"/>
    <col min="15627" max="15627" width="15.7109375" style="3" customWidth="1"/>
    <col min="15628" max="15628" width="9.5703125" style="3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customWidth="1"/>
    <col min="15882" max="15882" width="9.140625" style="3"/>
    <col min="15883" max="15883" width="15.7109375" style="3" customWidth="1"/>
    <col min="15884" max="15884" width="9.5703125" style="3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customWidth="1"/>
    <col min="16138" max="16138" width="9.140625" style="3"/>
    <col min="16139" max="16139" width="15.7109375" style="3" customWidth="1"/>
    <col min="16140" max="16140" width="9.5703125" style="3" customWidth="1"/>
    <col min="16141" max="16384" width="9.140625" style="3"/>
  </cols>
  <sheetData>
    <row r="2" spans="1:14">
      <c r="F2" s="1771" t="s">
        <v>451</v>
      </c>
      <c r="G2" s="1771"/>
      <c r="H2" s="1771"/>
    </row>
    <row r="3" spans="1:14" s="1" customFormat="1">
      <c r="A3" s="1772" t="s">
        <v>694</v>
      </c>
      <c r="B3" s="1772"/>
      <c r="C3" s="1772"/>
      <c r="D3" s="1772"/>
      <c r="E3" s="1772"/>
      <c r="F3" s="1772"/>
      <c r="G3" s="1772"/>
      <c r="H3" s="1772"/>
      <c r="K3" s="63"/>
    </row>
    <row r="4" spans="1:14" s="1" customFormat="1">
      <c r="A4" s="1772"/>
      <c r="B4" s="1772"/>
      <c r="C4" s="1772"/>
      <c r="D4" s="1772"/>
      <c r="E4" s="1772"/>
      <c r="F4" s="1772"/>
      <c r="G4" s="1772"/>
      <c r="H4" s="1772"/>
      <c r="K4" s="63"/>
    </row>
    <row r="5" spans="1:14" s="1" customFormat="1">
      <c r="A5" s="1773" t="s">
        <v>695</v>
      </c>
      <c r="B5" s="1773"/>
      <c r="C5" s="1773"/>
      <c r="D5" s="1773"/>
      <c r="E5" s="1773"/>
      <c r="F5" s="1773"/>
      <c r="G5" s="1773"/>
      <c r="H5" s="1773"/>
      <c r="K5" s="63"/>
    </row>
    <row r="6" spans="1:14" s="1" customFormat="1">
      <c r="A6" s="1774" t="s">
        <v>696</v>
      </c>
      <c r="B6" s="1774"/>
      <c r="C6" s="1774"/>
      <c r="D6" s="1774"/>
      <c r="E6" s="1774"/>
      <c r="F6" s="1774"/>
      <c r="G6" s="1774"/>
      <c r="H6" s="1774"/>
      <c r="K6" s="63"/>
    </row>
    <row r="7" spans="1:14" s="381" customFormat="1">
      <c r="A7" s="6" t="s">
        <v>452</v>
      </c>
      <c r="B7" s="7" t="s">
        <v>45</v>
      </c>
      <c r="C7" s="368" t="s">
        <v>453</v>
      </c>
      <c r="D7" s="368" t="s">
        <v>454</v>
      </c>
      <c r="E7" s="369" t="s">
        <v>455</v>
      </c>
      <c r="F7" s="9" t="s">
        <v>456</v>
      </c>
      <c r="G7" s="9" t="s">
        <v>31</v>
      </c>
      <c r="H7" s="370" t="s">
        <v>8</v>
      </c>
      <c r="K7" s="387"/>
    </row>
    <row r="8" spans="1:14" hidden="1" outlineLevel="1">
      <c r="A8" s="371">
        <v>1</v>
      </c>
      <c r="B8" s="372" t="s">
        <v>697</v>
      </c>
      <c r="C8" s="373" t="s">
        <v>560</v>
      </c>
      <c r="D8" s="383">
        <v>6</v>
      </c>
      <c r="E8" s="375">
        <v>350000</v>
      </c>
      <c r="F8" s="375">
        <f>E8*D8</f>
        <v>2100000</v>
      </c>
      <c r="G8" s="375">
        <f t="shared" ref="G8:G13" si="0">SUM(F8:F8)</f>
        <v>2100000</v>
      </c>
      <c r="H8" s="1950">
        <v>5.2</v>
      </c>
      <c r="I8" s="54"/>
    </row>
    <row r="9" spans="1:14" s="382" customFormat="1" hidden="1" outlineLevel="1">
      <c r="A9" s="254">
        <v>2</v>
      </c>
      <c r="B9" s="377" t="s">
        <v>698</v>
      </c>
      <c r="C9" s="378" t="s">
        <v>560</v>
      </c>
      <c r="D9" s="384">
        <v>4</v>
      </c>
      <c r="E9" s="380">
        <v>300000</v>
      </c>
      <c r="F9" s="380">
        <f>D9*E9</f>
        <v>1200000</v>
      </c>
      <c r="G9" s="380">
        <f t="shared" si="0"/>
        <v>1200000</v>
      </c>
      <c r="H9" s="1951"/>
      <c r="I9" s="388"/>
      <c r="K9" s="389"/>
    </row>
    <row r="10" spans="1:14" hidden="1" outlineLevel="1">
      <c r="A10" s="1935" t="s">
        <v>456</v>
      </c>
      <c r="B10" s="1936"/>
      <c r="C10" s="1936"/>
      <c r="D10" s="1936"/>
      <c r="E10" s="1937"/>
      <c r="F10" s="16">
        <f>SUM(F8:F9)</f>
        <v>3300000</v>
      </c>
      <c r="G10" s="16">
        <f>SUM(G8:G9)</f>
        <v>3300000</v>
      </c>
      <c r="H10" s="17"/>
      <c r="I10" s="54"/>
      <c r="K10" s="3"/>
    </row>
    <row r="11" spans="1:14" hidden="1" outlineLevel="1">
      <c r="A11" s="1938" t="s">
        <v>48</v>
      </c>
      <c r="B11" s="1939"/>
      <c r="C11" s="1939"/>
      <c r="D11" s="1939"/>
      <c r="E11" s="1940"/>
      <c r="F11" s="18">
        <f>F10*0.1</f>
        <v>330000</v>
      </c>
      <c r="G11" s="18">
        <f>G10*0.1</f>
        <v>330000</v>
      </c>
      <c r="H11" s="19"/>
      <c r="I11" s="54"/>
      <c r="K11" s="3"/>
      <c r="N11" s="55"/>
    </row>
    <row r="12" spans="1:14" collapsed="1">
      <c r="A12" s="1952" t="s">
        <v>57</v>
      </c>
      <c r="B12" s="1953"/>
      <c r="C12" s="1953"/>
      <c r="D12" s="1953"/>
      <c r="E12" s="1954"/>
      <c r="F12" s="385">
        <f>SUM(F10:F11)</f>
        <v>3630000</v>
      </c>
      <c r="G12" s="385">
        <f>SUM(G10:G11)</f>
        <v>3630000</v>
      </c>
      <c r="H12" s="386"/>
      <c r="K12" s="3"/>
    </row>
    <row r="13" spans="1:14" hidden="1" outlineLevel="1">
      <c r="A13" s="371">
        <v>1</v>
      </c>
      <c r="B13" s="372" t="s">
        <v>699</v>
      </c>
      <c r="C13" s="373" t="s">
        <v>615</v>
      </c>
      <c r="D13" s="383">
        <v>2</v>
      </c>
      <c r="E13" s="375">
        <v>215000</v>
      </c>
      <c r="F13" s="375">
        <f>E13*D13</f>
        <v>430000</v>
      </c>
      <c r="G13" s="375">
        <f t="shared" si="0"/>
        <v>430000</v>
      </c>
      <c r="H13" s="376">
        <v>28.2</v>
      </c>
      <c r="I13" s="54"/>
      <c r="K13" s="5"/>
    </row>
    <row r="14" spans="1:14" hidden="1" outlineLevel="1">
      <c r="A14" s="1935" t="s">
        <v>456</v>
      </c>
      <c r="B14" s="1936"/>
      <c r="C14" s="1936"/>
      <c r="D14" s="1936"/>
      <c r="E14" s="1937"/>
      <c r="F14" s="16">
        <f>SUM(F13:F13)</f>
        <v>430000</v>
      </c>
      <c r="G14" s="16">
        <f>SUM(G13:G13)</f>
        <v>430000</v>
      </c>
      <c r="H14" s="17"/>
      <c r="K14" s="3"/>
    </row>
    <row r="15" spans="1:14" hidden="1" outlineLevel="1">
      <c r="A15" s="1938" t="s">
        <v>48</v>
      </c>
      <c r="B15" s="1939"/>
      <c r="C15" s="1939"/>
      <c r="D15" s="1939"/>
      <c r="E15" s="1940"/>
      <c r="F15" s="18">
        <f>F14*0.1</f>
        <v>43000</v>
      </c>
      <c r="G15" s="18">
        <f>G14*0.1</f>
        <v>43000</v>
      </c>
      <c r="H15" s="19"/>
      <c r="K15" s="3"/>
    </row>
    <row r="16" spans="1:14" collapsed="1">
      <c r="A16" s="1952" t="s">
        <v>60</v>
      </c>
      <c r="B16" s="1953"/>
      <c r="C16" s="1953"/>
      <c r="D16" s="1953"/>
      <c r="E16" s="1954"/>
      <c r="F16" s="385">
        <f>SUM(F14:F15)</f>
        <v>473000</v>
      </c>
      <c r="G16" s="385">
        <f>SUM(G14:G15)</f>
        <v>473000</v>
      </c>
      <c r="H16" s="386"/>
      <c r="K16" s="3"/>
    </row>
    <row r="17" spans="1:11">
      <c r="A17" s="254"/>
      <c r="B17" s="255"/>
      <c r="C17" s="256"/>
      <c r="D17" s="257"/>
      <c r="E17" s="258"/>
      <c r="F17" s="258"/>
      <c r="G17" s="258"/>
      <c r="H17" s="259"/>
      <c r="K17" s="3"/>
    </row>
    <row r="18" spans="1:11">
      <c r="A18" s="254"/>
      <c r="B18" s="255"/>
      <c r="C18" s="256"/>
      <c r="D18" s="257"/>
      <c r="E18" s="258"/>
      <c r="F18" s="258"/>
      <c r="G18" s="258"/>
      <c r="H18" s="259"/>
      <c r="K18" s="3"/>
    </row>
    <row r="19" spans="1:11">
      <c r="A19" s="254"/>
      <c r="B19" s="255"/>
      <c r="C19" s="256"/>
      <c r="D19" s="257"/>
      <c r="E19" s="258"/>
      <c r="F19" s="258"/>
      <c r="G19" s="258"/>
      <c r="H19" s="259"/>
      <c r="K19" s="3"/>
    </row>
    <row r="20" spans="1:11">
      <c r="A20" s="260"/>
      <c r="B20" s="261"/>
      <c r="C20" s="262"/>
      <c r="D20" s="263"/>
      <c r="E20" s="264"/>
      <c r="F20" s="264"/>
      <c r="G20" s="264"/>
      <c r="H20" s="265"/>
      <c r="K20" s="3"/>
    </row>
    <row r="21" spans="1:11">
      <c r="A21" s="1935" t="s">
        <v>456</v>
      </c>
      <c r="B21" s="1936"/>
      <c r="C21" s="1936"/>
      <c r="D21" s="1936"/>
      <c r="E21" s="1937"/>
      <c r="F21" s="16">
        <f>SUM(F17:F20)</f>
        <v>0</v>
      </c>
      <c r="G21" s="16">
        <f>SUM(G17:G20)</f>
        <v>0</v>
      </c>
      <c r="H21" s="17"/>
      <c r="K21" s="3"/>
    </row>
    <row r="22" spans="1:11">
      <c r="A22" s="1938" t="s">
        <v>48</v>
      </c>
      <c r="B22" s="1939"/>
      <c r="C22" s="1939"/>
      <c r="D22" s="1939"/>
      <c r="E22" s="1940"/>
      <c r="F22" s="18">
        <f>F21*0.1</f>
        <v>0</v>
      </c>
      <c r="G22" s="18">
        <f>G21*0.1</f>
        <v>0</v>
      </c>
      <c r="H22" s="19"/>
      <c r="K22" s="3"/>
    </row>
    <row r="23" spans="1:11">
      <c r="A23" s="1947" t="s">
        <v>61</v>
      </c>
      <c r="B23" s="1948"/>
      <c r="C23" s="1948"/>
      <c r="D23" s="1948"/>
      <c r="E23" s="1949"/>
      <c r="F23" s="46">
        <f>SUM(F21:F22)</f>
        <v>0</v>
      </c>
      <c r="G23" s="46">
        <f>SUM(G21:G22)</f>
        <v>0</v>
      </c>
      <c r="H23" s="47"/>
      <c r="K23" s="3"/>
    </row>
    <row r="24" spans="1:11">
      <c r="A24" s="48"/>
      <c r="B24" s="49"/>
      <c r="C24" s="50"/>
      <c r="D24" s="51"/>
      <c r="E24" s="51"/>
      <c r="F24" s="51"/>
      <c r="G24" s="51"/>
      <c r="H24" s="52"/>
      <c r="K24" s="3"/>
    </row>
    <row r="25" spans="1:11">
      <c r="A25" s="48"/>
      <c r="B25" s="49"/>
      <c r="C25" s="50"/>
      <c r="D25" s="51"/>
      <c r="E25" s="51"/>
      <c r="F25" s="51"/>
      <c r="G25" s="51"/>
      <c r="H25" s="52"/>
      <c r="K25" s="3"/>
    </row>
    <row r="26" spans="1:11">
      <c r="A26" s="48"/>
      <c r="B26" s="49"/>
      <c r="C26" s="50"/>
      <c r="D26" s="51"/>
      <c r="E26" s="51"/>
      <c r="F26" s="51"/>
      <c r="G26" s="51"/>
      <c r="H26" s="52"/>
      <c r="K26" s="3"/>
    </row>
    <row r="27" spans="1:11">
      <c r="A27" s="48"/>
      <c r="B27" s="49"/>
      <c r="C27" s="50"/>
      <c r="D27" s="51"/>
      <c r="E27" s="51"/>
      <c r="F27" s="51"/>
      <c r="G27" s="51"/>
      <c r="H27" s="52"/>
      <c r="K27" s="3"/>
    </row>
    <row r="28" spans="1:11">
      <c r="A28" s="48"/>
      <c r="B28" s="49"/>
      <c r="C28" s="50"/>
      <c r="D28" s="51"/>
      <c r="E28" s="51"/>
      <c r="F28" s="51"/>
      <c r="G28" s="51"/>
      <c r="H28" s="52"/>
      <c r="K28" s="3"/>
    </row>
    <row r="29" spans="1:11">
      <c r="A29" s="48"/>
      <c r="B29" s="49"/>
      <c r="C29" s="50"/>
      <c r="D29" s="51"/>
      <c r="E29" s="51"/>
      <c r="F29" s="51"/>
      <c r="G29" s="51"/>
      <c r="H29" s="52"/>
      <c r="K29" s="3"/>
    </row>
    <row r="30" spans="1:11">
      <c r="A30" s="48"/>
      <c r="B30" s="49"/>
      <c r="C30" s="50"/>
      <c r="D30" s="51"/>
      <c r="E30" s="51"/>
      <c r="F30" s="51"/>
      <c r="G30" s="51"/>
      <c r="H30" s="52"/>
      <c r="K30" s="3"/>
    </row>
    <row r="31" spans="1:11">
      <c r="A31" s="48"/>
      <c r="B31" s="49"/>
      <c r="C31" s="50"/>
      <c r="D31" s="51"/>
      <c r="E31" s="51"/>
      <c r="F31" s="51"/>
      <c r="G31" s="51"/>
      <c r="H31" s="52"/>
      <c r="K31" s="3"/>
    </row>
    <row r="32" spans="1:11">
      <c r="A32" s="48"/>
      <c r="B32" s="49"/>
      <c r="C32" s="50"/>
      <c r="D32" s="51"/>
      <c r="E32" s="51"/>
      <c r="F32" s="51"/>
      <c r="G32" s="51"/>
      <c r="H32" s="52"/>
      <c r="K32" s="3"/>
    </row>
    <row r="33" spans="1:11">
      <c r="A33" s="48"/>
      <c r="B33" s="49"/>
      <c r="C33" s="50"/>
      <c r="D33" s="51"/>
      <c r="E33" s="51"/>
      <c r="F33" s="51"/>
      <c r="G33" s="51"/>
      <c r="H33" s="52"/>
      <c r="K33" s="3"/>
    </row>
    <row r="34" spans="1:11">
      <c r="A34" s="48"/>
      <c r="B34" s="49"/>
      <c r="C34" s="50"/>
      <c r="D34" s="51"/>
      <c r="E34" s="51"/>
      <c r="F34" s="51"/>
      <c r="G34" s="51"/>
      <c r="H34" s="52"/>
      <c r="K34" s="3"/>
    </row>
    <row r="35" spans="1:11">
      <c r="A35" s="48"/>
      <c r="B35" s="49"/>
      <c r="C35" s="50"/>
      <c r="D35" s="51"/>
      <c r="E35" s="51"/>
      <c r="F35" s="51"/>
      <c r="G35" s="51"/>
      <c r="H35" s="52"/>
      <c r="K35" s="3"/>
    </row>
    <row r="36" spans="1:11">
      <c r="A36" s="48"/>
      <c r="B36" s="49"/>
      <c r="C36" s="50"/>
      <c r="D36" s="51"/>
      <c r="E36" s="51"/>
      <c r="F36" s="51"/>
      <c r="G36" s="51"/>
      <c r="H36" s="52"/>
      <c r="K36" s="3"/>
    </row>
    <row r="37" spans="1:11">
      <c r="A37" s="48"/>
      <c r="B37" s="49"/>
      <c r="C37" s="50"/>
      <c r="D37" s="51"/>
      <c r="E37" s="51"/>
      <c r="F37" s="51"/>
      <c r="G37" s="51"/>
      <c r="H37" s="52"/>
      <c r="K37" s="3"/>
    </row>
    <row r="38" spans="1:11">
      <c r="A38" s="48"/>
      <c r="B38" s="49"/>
      <c r="C38" s="50"/>
      <c r="D38" s="51"/>
      <c r="E38" s="51"/>
      <c r="F38" s="51"/>
      <c r="G38" s="51"/>
      <c r="H38" s="52"/>
      <c r="K38" s="3"/>
    </row>
    <row r="39" spans="1:11">
      <c r="A39" s="48"/>
      <c r="B39" s="49"/>
      <c r="C39" s="50"/>
      <c r="D39" s="51"/>
      <c r="E39" s="51"/>
      <c r="F39" s="51"/>
      <c r="G39" s="51"/>
      <c r="H39" s="52"/>
      <c r="K39" s="3"/>
    </row>
    <row r="40" spans="1:11">
      <c r="A40" s="48"/>
      <c r="B40" s="49"/>
      <c r="C40" s="50"/>
      <c r="D40" s="51"/>
      <c r="E40" s="51"/>
      <c r="F40" s="51"/>
      <c r="G40" s="51"/>
      <c r="H40" s="52"/>
      <c r="K40" s="3"/>
    </row>
    <row r="41" spans="1:11">
      <c r="A41" s="48"/>
      <c r="B41" s="49"/>
      <c r="C41" s="50"/>
      <c r="D41" s="51"/>
      <c r="E41" s="51"/>
      <c r="F41" s="51"/>
      <c r="G41" s="51"/>
      <c r="H41" s="52"/>
      <c r="K41" s="3"/>
    </row>
    <row r="42" spans="1:11">
      <c r="A42" s="48"/>
      <c r="B42" s="49"/>
      <c r="C42" s="50"/>
      <c r="D42" s="51"/>
      <c r="E42" s="51"/>
      <c r="F42" s="51"/>
      <c r="G42" s="51"/>
      <c r="H42" s="52"/>
      <c r="K42" s="3"/>
    </row>
    <row r="43" spans="1:11">
      <c r="A43" s="48"/>
      <c r="B43" s="49"/>
      <c r="C43" s="50"/>
      <c r="D43" s="51"/>
      <c r="E43" s="51"/>
      <c r="F43" s="51"/>
      <c r="G43" s="51"/>
      <c r="H43" s="52"/>
      <c r="K43" s="3"/>
    </row>
  </sheetData>
  <mergeCells count="14">
    <mergeCell ref="A22:E22"/>
    <mergeCell ref="A23:E23"/>
    <mergeCell ref="H8:H9"/>
    <mergeCell ref="A3:H4"/>
    <mergeCell ref="A12:E12"/>
    <mergeCell ref="A14:E14"/>
    <mergeCell ref="A15:E15"/>
    <mergeCell ref="A16:E16"/>
    <mergeCell ref="A21:E21"/>
    <mergeCell ref="F2:H2"/>
    <mergeCell ref="A5:H5"/>
    <mergeCell ref="A6:H6"/>
    <mergeCell ref="A10:E10"/>
    <mergeCell ref="A11:E11"/>
  </mergeCells>
  <phoneticPr fontId="250" type="noConversion"/>
  <pageMargins left="0.69930555555555596" right="0.69930555555555596" top="0.75" bottom="0.75" header="0.3" footer="0.3"/>
  <pageSetup scale="72" orientation="portrait"/>
  <colBreaks count="1" manualBreakCount="1">
    <brk id="8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6"/>
  <sheetViews>
    <sheetView workbookViewId="0"/>
  </sheetViews>
  <sheetFormatPr defaultColWidth="9" defaultRowHeight="17.25" outlineLevelRow="1"/>
  <cols>
    <col min="1" max="1" width="7.7109375" style="3" customWidth="1"/>
    <col min="2" max="2" width="33.140625" style="3" customWidth="1"/>
    <col min="3" max="3" width="10.42578125" style="3" customWidth="1"/>
    <col min="4" max="4" width="8.42578125" style="3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3" customWidth="1"/>
    <col min="10" max="10" width="9.140625" style="3"/>
    <col min="11" max="11" width="15.7109375" style="5" customWidth="1"/>
    <col min="12" max="12" width="9.5703125" style="3" customWidth="1"/>
    <col min="13" max="257" width="9.140625" style="3"/>
    <col min="258" max="258" width="17.5703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5703125" style="3" customWidth="1"/>
    <col min="266" max="266" width="9.140625" style="3"/>
    <col min="267" max="267" width="15.7109375" style="3" customWidth="1"/>
    <col min="268" max="268" width="9.5703125" style="3" customWidth="1"/>
    <col min="269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customWidth="1"/>
    <col min="522" max="522" width="9.140625" style="3"/>
    <col min="523" max="523" width="15.7109375" style="3" customWidth="1"/>
    <col min="524" max="524" width="9.5703125" style="3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customWidth="1"/>
    <col min="778" max="778" width="9.140625" style="3"/>
    <col min="779" max="779" width="15.7109375" style="3" customWidth="1"/>
    <col min="780" max="780" width="9.5703125" style="3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customWidth="1"/>
    <col min="1034" max="1034" width="9.140625" style="3"/>
    <col min="1035" max="1035" width="15.7109375" style="3" customWidth="1"/>
    <col min="1036" max="1036" width="9.5703125" style="3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customWidth="1"/>
    <col min="1290" max="1290" width="9.140625" style="3"/>
    <col min="1291" max="1291" width="15.7109375" style="3" customWidth="1"/>
    <col min="1292" max="1292" width="9.5703125" style="3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customWidth="1"/>
    <col min="1546" max="1546" width="9.140625" style="3"/>
    <col min="1547" max="1547" width="15.7109375" style="3" customWidth="1"/>
    <col min="1548" max="1548" width="9.5703125" style="3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customWidth="1"/>
    <col min="1802" max="1802" width="9.140625" style="3"/>
    <col min="1803" max="1803" width="15.7109375" style="3" customWidth="1"/>
    <col min="1804" max="1804" width="9.5703125" style="3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customWidth="1"/>
    <col min="2058" max="2058" width="9.140625" style="3"/>
    <col min="2059" max="2059" width="15.7109375" style="3" customWidth="1"/>
    <col min="2060" max="2060" width="9.5703125" style="3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customWidth="1"/>
    <col min="2314" max="2314" width="9.140625" style="3"/>
    <col min="2315" max="2315" width="15.7109375" style="3" customWidth="1"/>
    <col min="2316" max="2316" width="9.5703125" style="3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customWidth="1"/>
    <col min="2570" max="2570" width="9.140625" style="3"/>
    <col min="2571" max="2571" width="15.7109375" style="3" customWidth="1"/>
    <col min="2572" max="2572" width="9.5703125" style="3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customWidth="1"/>
    <col min="2826" max="2826" width="9.140625" style="3"/>
    <col min="2827" max="2827" width="15.7109375" style="3" customWidth="1"/>
    <col min="2828" max="2828" width="9.5703125" style="3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customWidth="1"/>
    <col min="3082" max="3082" width="9.140625" style="3"/>
    <col min="3083" max="3083" width="15.7109375" style="3" customWidth="1"/>
    <col min="3084" max="3084" width="9.5703125" style="3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customWidth="1"/>
    <col min="3338" max="3338" width="9.140625" style="3"/>
    <col min="3339" max="3339" width="15.7109375" style="3" customWidth="1"/>
    <col min="3340" max="3340" width="9.5703125" style="3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customWidth="1"/>
    <col min="3594" max="3594" width="9.140625" style="3"/>
    <col min="3595" max="3595" width="15.7109375" style="3" customWidth="1"/>
    <col min="3596" max="3596" width="9.5703125" style="3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customWidth="1"/>
    <col min="3850" max="3850" width="9.140625" style="3"/>
    <col min="3851" max="3851" width="15.7109375" style="3" customWidth="1"/>
    <col min="3852" max="3852" width="9.5703125" style="3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customWidth="1"/>
    <col min="4106" max="4106" width="9.140625" style="3"/>
    <col min="4107" max="4107" width="15.7109375" style="3" customWidth="1"/>
    <col min="4108" max="4108" width="9.5703125" style="3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customWidth="1"/>
    <col min="4362" max="4362" width="9.140625" style="3"/>
    <col min="4363" max="4363" width="15.7109375" style="3" customWidth="1"/>
    <col min="4364" max="4364" width="9.5703125" style="3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customWidth="1"/>
    <col min="4618" max="4618" width="9.140625" style="3"/>
    <col min="4619" max="4619" width="15.7109375" style="3" customWidth="1"/>
    <col min="4620" max="4620" width="9.5703125" style="3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customWidth="1"/>
    <col min="4874" max="4874" width="9.140625" style="3"/>
    <col min="4875" max="4875" width="15.7109375" style="3" customWidth="1"/>
    <col min="4876" max="4876" width="9.5703125" style="3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customWidth="1"/>
    <col min="5130" max="5130" width="9.140625" style="3"/>
    <col min="5131" max="5131" width="15.7109375" style="3" customWidth="1"/>
    <col min="5132" max="5132" width="9.5703125" style="3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customWidth="1"/>
    <col min="5386" max="5386" width="9.140625" style="3"/>
    <col min="5387" max="5387" width="15.7109375" style="3" customWidth="1"/>
    <col min="5388" max="5388" width="9.5703125" style="3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customWidth="1"/>
    <col min="5642" max="5642" width="9.140625" style="3"/>
    <col min="5643" max="5643" width="15.7109375" style="3" customWidth="1"/>
    <col min="5644" max="5644" width="9.5703125" style="3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customWidth="1"/>
    <col min="5898" max="5898" width="9.140625" style="3"/>
    <col min="5899" max="5899" width="15.7109375" style="3" customWidth="1"/>
    <col min="5900" max="5900" width="9.5703125" style="3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customWidth="1"/>
    <col min="6154" max="6154" width="9.140625" style="3"/>
    <col min="6155" max="6155" width="15.7109375" style="3" customWidth="1"/>
    <col min="6156" max="6156" width="9.5703125" style="3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customWidth="1"/>
    <col min="6410" max="6410" width="9.140625" style="3"/>
    <col min="6411" max="6411" width="15.7109375" style="3" customWidth="1"/>
    <col min="6412" max="6412" width="9.5703125" style="3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customWidth="1"/>
    <col min="6666" max="6666" width="9.140625" style="3"/>
    <col min="6667" max="6667" width="15.7109375" style="3" customWidth="1"/>
    <col min="6668" max="6668" width="9.5703125" style="3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customWidth="1"/>
    <col min="6922" max="6922" width="9.140625" style="3"/>
    <col min="6923" max="6923" width="15.7109375" style="3" customWidth="1"/>
    <col min="6924" max="6924" width="9.5703125" style="3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customWidth="1"/>
    <col min="7178" max="7178" width="9.140625" style="3"/>
    <col min="7179" max="7179" width="15.7109375" style="3" customWidth="1"/>
    <col min="7180" max="7180" width="9.5703125" style="3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customWidth="1"/>
    <col min="7434" max="7434" width="9.140625" style="3"/>
    <col min="7435" max="7435" width="15.7109375" style="3" customWidth="1"/>
    <col min="7436" max="7436" width="9.5703125" style="3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customWidth="1"/>
    <col min="7690" max="7690" width="9.140625" style="3"/>
    <col min="7691" max="7691" width="15.7109375" style="3" customWidth="1"/>
    <col min="7692" max="7692" width="9.5703125" style="3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customWidth="1"/>
    <col min="7946" max="7946" width="9.140625" style="3"/>
    <col min="7947" max="7947" width="15.7109375" style="3" customWidth="1"/>
    <col min="7948" max="7948" width="9.5703125" style="3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customWidth="1"/>
    <col min="8202" max="8202" width="9.140625" style="3"/>
    <col min="8203" max="8203" width="15.7109375" style="3" customWidth="1"/>
    <col min="8204" max="8204" width="9.5703125" style="3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customWidth="1"/>
    <col min="8458" max="8458" width="9.140625" style="3"/>
    <col min="8459" max="8459" width="15.7109375" style="3" customWidth="1"/>
    <col min="8460" max="8460" width="9.5703125" style="3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customWidth="1"/>
    <col min="8714" max="8714" width="9.140625" style="3"/>
    <col min="8715" max="8715" width="15.7109375" style="3" customWidth="1"/>
    <col min="8716" max="8716" width="9.5703125" style="3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customWidth="1"/>
    <col min="8970" max="8970" width="9.140625" style="3"/>
    <col min="8971" max="8971" width="15.7109375" style="3" customWidth="1"/>
    <col min="8972" max="8972" width="9.5703125" style="3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customWidth="1"/>
    <col min="9226" max="9226" width="9.140625" style="3"/>
    <col min="9227" max="9227" width="15.7109375" style="3" customWidth="1"/>
    <col min="9228" max="9228" width="9.5703125" style="3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customWidth="1"/>
    <col min="9482" max="9482" width="9.140625" style="3"/>
    <col min="9483" max="9483" width="15.7109375" style="3" customWidth="1"/>
    <col min="9484" max="9484" width="9.5703125" style="3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customWidth="1"/>
    <col min="9738" max="9738" width="9.140625" style="3"/>
    <col min="9739" max="9739" width="15.7109375" style="3" customWidth="1"/>
    <col min="9740" max="9740" width="9.5703125" style="3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customWidth="1"/>
    <col min="9994" max="9994" width="9.140625" style="3"/>
    <col min="9995" max="9995" width="15.7109375" style="3" customWidth="1"/>
    <col min="9996" max="9996" width="9.5703125" style="3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customWidth="1"/>
    <col min="10250" max="10250" width="9.140625" style="3"/>
    <col min="10251" max="10251" width="15.7109375" style="3" customWidth="1"/>
    <col min="10252" max="10252" width="9.5703125" style="3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customWidth="1"/>
    <col min="10506" max="10506" width="9.140625" style="3"/>
    <col min="10507" max="10507" width="15.7109375" style="3" customWidth="1"/>
    <col min="10508" max="10508" width="9.5703125" style="3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customWidth="1"/>
    <col min="10762" max="10762" width="9.140625" style="3"/>
    <col min="10763" max="10763" width="15.7109375" style="3" customWidth="1"/>
    <col min="10764" max="10764" width="9.5703125" style="3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customWidth="1"/>
    <col min="11018" max="11018" width="9.140625" style="3"/>
    <col min="11019" max="11019" width="15.7109375" style="3" customWidth="1"/>
    <col min="11020" max="11020" width="9.5703125" style="3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customWidth="1"/>
    <col min="11274" max="11274" width="9.140625" style="3"/>
    <col min="11275" max="11275" width="15.7109375" style="3" customWidth="1"/>
    <col min="11276" max="11276" width="9.5703125" style="3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customWidth="1"/>
    <col min="11530" max="11530" width="9.140625" style="3"/>
    <col min="11531" max="11531" width="15.7109375" style="3" customWidth="1"/>
    <col min="11532" max="11532" width="9.5703125" style="3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customWidth="1"/>
    <col min="11786" max="11786" width="9.140625" style="3"/>
    <col min="11787" max="11787" width="15.7109375" style="3" customWidth="1"/>
    <col min="11788" max="11788" width="9.5703125" style="3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customWidth="1"/>
    <col min="12042" max="12042" width="9.140625" style="3"/>
    <col min="12043" max="12043" width="15.7109375" style="3" customWidth="1"/>
    <col min="12044" max="12044" width="9.5703125" style="3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customWidth="1"/>
    <col min="12298" max="12298" width="9.140625" style="3"/>
    <col min="12299" max="12299" width="15.7109375" style="3" customWidth="1"/>
    <col min="12300" max="12300" width="9.5703125" style="3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customWidth="1"/>
    <col min="12554" max="12554" width="9.140625" style="3"/>
    <col min="12555" max="12555" width="15.7109375" style="3" customWidth="1"/>
    <col min="12556" max="12556" width="9.5703125" style="3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customWidth="1"/>
    <col min="12810" max="12810" width="9.140625" style="3"/>
    <col min="12811" max="12811" width="15.7109375" style="3" customWidth="1"/>
    <col min="12812" max="12812" width="9.5703125" style="3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customWidth="1"/>
    <col min="13066" max="13066" width="9.140625" style="3"/>
    <col min="13067" max="13067" width="15.7109375" style="3" customWidth="1"/>
    <col min="13068" max="13068" width="9.5703125" style="3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customWidth="1"/>
    <col min="13322" max="13322" width="9.140625" style="3"/>
    <col min="13323" max="13323" width="15.7109375" style="3" customWidth="1"/>
    <col min="13324" max="13324" width="9.5703125" style="3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customWidth="1"/>
    <col min="13578" max="13578" width="9.140625" style="3"/>
    <col min="13579" max="13579" width="15.7109375" style="3" customWidth="1"/>
    <col min="13580" max="13580" width="9.5703125" style="3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customWidth="1"/>
    <col min="13834" max="13834" width="9.140625" style="3"/>
    <col min="13835" max="13835" width="15.7109375" style="3" customWidth="1"/>
    <col min="13836" max="13836" width="9.5703125" style="3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customWidth="1"/>
    <col min="14090" max="14090" width="9.140625" style="3"/>
    <col min="14091" max="14091" width="15.7109375" style="3" customWidth="1"/>
    <col min="14092" max="14092" width="9.5703125" style="3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customWidth="1"/>
    <col min="14346" max="14346" width="9.140625" style="3"/>
    <col min="14347" max="14347" width="15.7109375" style="3" customWidth="1"/>
    <col min="14348" max="14348" width="9.5703125" style="3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customWidth="1"/>
    <col min="14602" max="14602" width="9.140625" style="3"/>
    <col min="14603" max="14603" width="15.7109375" style="3" customWidth="1"/>
    <col min="14604" max="14604" width="9.5703125" style="3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customWidth="1"/>
    <col min="14858" max="14858" width="9.140625" style="3"/>
    <col min="14859" max="14859" width="15.7109375" style="3" customWidth="1"/>
    <col min="14860" max="14860" width="9.5703125" style="3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customWidth="1"/>
    <col min="15114" max="15114" width="9.140625" style="3"/>
    <col min="15115" max="15115" width="15.7109375" style="3" customWidth="1"/>
    <col min="15116" max="15116" width="9.5703125" style="3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customWidth="1"/>
    <col min="15370" max="15370" width="9.140625" style="3"/>
    <col min="15371" max="15371" width="15.7109375" style="3" customWidth="1"/>
    <col min="15372" max="15372" width="9.5703125" style="3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customWidth="1"/>
    <col min="15626" max="15626" width="9.140625" style="3"/>
    <col min="15627" max="15627" width="15.7109375" style="3" customWidth="1"/>
    <col min="15628" max="15628" width="9.5703125" style="3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customWidth="1"/>
    <col min="15882" max="15882" width="9.140625" style="3"/>
    <col min="15883" max="15883" width="15.7109375" style="3" customWidth="1"/>
    <col min="15884" max="15884" width="9.5703125" style="3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customWidth="1"/>
    <col min="16138" max="16138" width="9.140625" style="3"/>
    <col min="16139" max="16139" width="15.7109375" style="3" customWidth="1"/>
    <col min="16140" max="16140" width="9.5703125" style="3" customWidth="1"/>
    <col min="16141" max="16384" width="9.140625" style="3"/>
  </cols>
  <sheetData>
    <row r="2" spans="1:14">
      <c r="F2" s="1771" t="s">
        <v>451</v>
      </c>
      <c r="G2" s="1771"/>
      <c r="H2" s="1771"/>
    </row>
    <row r="3" spans="1:14" s="1" customFormat="1">
      <c r="A3" s="1772" t="s">
        <v>700</v>
      </c>
      <c r="B3" s="1772"/>
      <c r="C3" s="1772"/>
      <c r="D3" s="1772"/>
      <c r="E3" s="1772"/>
      <c r="F3" s="1772"/>
      <c r="G3" s="1772"/>
      <c r="H3" s="1772"/>
      <c r="K3" s="5"/>
    </row>
    <row r="4" spans="1:14" s="1" customFormat="1">
      <c r="A4" s="1772"/>
      <c r="B4" s="1772"/>
      <c r="C4" s="1772"/>
      <c r="D4" s="1772"/>
      <c r="E4" s="1772"/>
      <c r="F4" s="1772"/>
      <c r="G4" s="1772"/>
      <c r="H4" s="1772"/>
      <c r="K4" s="5"/>
    </row>
    <row r="5" spans="1:14" s="1" customFormat="1">
      <c r="A5" s="1773" t="s">
        <v>695</v>
      </c>
      <c r="B5" s="1773"/>
      <c r="C5" s="1773"/>
      <c r="D5" s="1773"/>
      <c r="E5" s="1773"/>
      <c r="F5" s="1773"/>
      <c r="G5" s="1773"/>
      <c r="H5" s="1773"/>
      <c r="K5" s="5"/>
    </row>
    <row r="6" spans="1:14" s="1" customFormat="1">
      <c r="A6" s="1774" t="s">
        <v>701</v>
      </c>
      <c r="B6" s="1774"/>
      <c r="C6" s="1774"/>
      <c r="D6" s="1774"/>
      <c r="E6" s="1774"/>
      <c r="F6" s="1774"/>
      <c r="G6" s="1774"/>
      <c r="H6" s="1774"/>
      <c r="K6" s="5"/>
    </row>
    <row r="7" spans="1:14" s="2" customFormat="1">
      <c r="A7" s="6" t="s">
        <v>452</v>
      </c>
      <c r="B7" s="7" t="s">
        <v>45</v>
      </c>
      <c r="C7" s="368" t="s">
        <v>453</v>
      </c>
      <c r="D7" s="368" t="s">
        <v>454</v>
      </c>
      <c r="E7" s="369" t="s">
        <v>455</v>
      </c>
      <c r="F7" s="9" t="s">
        <v>456</v>
      </c>
      <c r="G7" s="9" t="s">
        <v>31</v>
      </c>
      <c r="H7" s="370" t="s">
        <v>8</v>
      </c>
      <c r="K7" s="53"/>
    </row>
    <row r="8" spans="1:14" s="59" customFormat="1" hidden="1" outlineLevel="1">
      <c r="A8" s="371">
        <v>1</v>
      </c>
      <c r="B8" s="372" t="s">
        <v>301</v>
      </c>
      <c r="C8" s="373" t="s">
        <v>702</v>
      </c>
      <c r="D8" s="374">
        <v>20</v>
      </c>
      <c r="E8" s="251">
        <v>1050000</v>
      </c>
      <c r="F8" s="375">
        <f>E8*D8</f>
        <v>21000000</v>
      </c>
      <c r="G8" s="1955">
        <f>SUM(F8:F9)</f>
        <v>29500000</v>
      </c>
      <c r="H8" s="1950" t="s">
        <v>703</v>
      </c>
      <c r="I8" s="266"/>
      <c r="K8" s="53"/>
    </row>
    <row r="9" spans="1:14" s="58" customFormat="1" hidden="1" outlineLevel="1">
      <c r="A9" s="254">
        <v>2</v>
      </c>
      <c r="B9" s="377" t="s">
        <v>704</v>
      </c>
      <c r="C9" s="378" t="s">
        <v>702</v>
      </c>
      <c r="D9" s="379">
        <v>10</v>
      </c>
      <c r="E9" s="258">
        <v>850000</v>
      </c>
      <c r="F9" s="380">
        <f>E9*D9</f>
        <v>8500000</v>
      </c>
      <c r="G9" s="1956"/>
      <c r="H9" s="1951"/>
      <c r="I9" s="267"/>
      <c r="K9" s="162"/>
    </row>
    <row r="10" spans="1:14" hidden="1" outlineLevel="1">
      <c r="A10" s="1935" t="s">
        <v>456</v>
      </c>
      <c r="B10" s="1936"/>
      <c r="C10" s="1936"/>
      <c r="D10" s="1936"/>
      <c r="E10" s="1937"/>
      <c r="F10" s="16">
        <f t="shared" ref="F10:F15" si="0">SUM(F8:F9)</f>
        <v>29500000</v>
      </c>
      <c r="G10" s="16">
        <f t="shared" ref="G10:G15" si="1">SUM(G8:G9)</f>
        <v>29500000</v>
      </c>
      <c r="H10" s="17"/>
      <c r="I10" s="54"/>
      <c r="K10" s="3"/>
    </row>
    <row r="11" spans="1:14" hidden="1" outlineLevel="1">
      <c r="A11" s="1938" t="s">
        <v>48</v>
      </c>
      <c r="B11" s="1939"/>
      <c r="C11" s="1939"/>
      <c r="D11" s="1939"/>
      <c r="E11" s="1940"/>
      <c r="F11" s="18">
        <f>F10*0.1</f>
        <v>2950000</v>
      </c>
      <c r="G11" s="18">
        <f>G10*0.1</f>
        <v>2950000</v>
      </c>
      <c r="H11" s="19"/>
      <c r="I11" s="54"/>
      <c r="K11" s="3"/>
      <c r="N11" s="55"/>
    </row>
    <row r="12" spans="1:14" collapsed="1">
      <c r="A12" s="1947" t="s">
        <v>61</v>
      </c>
      <c r="B12" s="1948"/>
      <c r="C12" s="1948"/>
      <c r="D12" s="1948"/>
      <c r="E12" s="1949"/>
      <c r="F12" s="46">
        <f t="shared" si="0"/>
        <v>32450000</v>
      </c>
      <c r="G12" s="46">
        <f t="shared" si="1"/>
        <v>32450000</v>
      </c>
      <c r="H12" s="47"/>
      <c r="K12" s="3"/>
    </row>
    <row r="13" spans="1:14">
      <c r="A13" s="371"/>
      <c r="B13" s="372"/>
      <c r="C13" s="373"/>
      <c r="D13" s="374"/>
      <c r="E13" s="251"/>
      <c r="F13" s="375"/>
      <c r="G13" s="1955"/>
      <c r="H13" s="1950"/>
    </row>
    <row r="14" spans="1:14">
      <c r="A14" s="254"/>
      <c r="B14" s="377"/>
      <c r="C14" s="378"/>
      <c r="D14" s="379"/>
      <c r="E14" s="258"/>
      <c r="F14" s="380"/>
      <c r="G14" s="1956"/>
      <c r="H14" s="1951"/>
    </row>
    <row r="15" spans="1:14">
      <c r="A15" s="1935" t="s">
        <v>456</v>
      </c>
      <c r="B15" s="1936"/>
      <c r="C15" s="1936"/>
      <c r="D15" s="1936"/>
      <c r="E15" s="1937"/>
      <c r="F15" s="16">
        <f t="shared" si="0"/>
        <v>0</v>
      </c>
      <c r="G15" s="16">
        <f t="shared" si="1"/>
        <v>0</v>
      </c>
      <c r="H15" s="17"/>
    </row>
    <row r="16" spans="1:14">
      <c r="A16" s="1938" t="s">
        <v>48</v>
      </c>
      <c r="B16" s="1939"/>
      <c r="C16" s="1939"/>
      <c r="D16" s="1939"/>
      <c r="E16" s="1940"/>
      <c r="F16" s="18">
        <f>F15*0.1</f>
        <v>0</v>
      </c>
      <c r="G16" s="18">
        <f>G15*0.1</f>
        <v>0</v>
      </c>
      <c r="H16" s="19"/>
    </row>
    <row r="17" spans="1:8">
      <c r="A17" s="1947" t="s">
        <v>670</v>
      </c>
      <c r="B17" s="1948"/>
      <c r="C17" s="1948"/>
      <c r="D17" s="1948"/>
      <c r="E17" s="1949"/>
      <c r="F17" s="46">
        <f>SUM(F15:F16)</f>
        <v>0</v>
      </c>
      <c r="G17" s="46">
        <f>SUM(G15:G16)</f>
        <v>0</v>
      </c>
      <c r="H17" s="47"/>
    </row>
    <row r="20" spans="1:8">
      <c r="H20" s="3"/>
    </row>
    <row r="21" spans="1:8">
      <c r="H21" s="3"/>
    </row>
    <row r="22" spans="1:8">
      <c r="H22" s="3"/>
    </row>
    <row r="23" spans="1:8">
      <c r="H23" s="3"/>
    </row>
    <row r="24" spans="1:8">
      <c r="H24" s="3"/>
    </row>
    <row r="25" spans="1:8">
      <c r="H25" s="3"/>
    </row>
    <row r="26" spans="1:8">
      <c r="H26" s="3"/>
    </row>
    <row r="27" spans="1:8">
      <c r="H27" s="3"/>
    </row>
    <row r="28" spans="1:8">
      <c r="H28" s="3"/>
    </row>
    <row r="29" spans="1:8">
      <c r="H29" s="3"/>
    </row>
    <row r="30" spans="1:8">
      <c r="H30" s="3"/>
    </row>
    <row r="31" spans="1:8">
      <c r="H31" s="3"/>
    </row>
    <row r="32" spans="1:8">
      <c r="H32" s="3"/>
    </row>
    <row r="33" spans="8:8">
      <c r="H33" s="3"/>
    </row>
    <row r="34" spans="8:8">
      <c r="H34" s="3"/>
    </row>
    <row r="35" spans="8:8">
      <c r="H35" s="3"/>
    </row>
    <row r="36" spans="8:8">
      <c r="H36" s="3"/>
    </row>
    <row r="37" spans="8:8">
      <c r="H37" s="3"/>
    </row>
    <row r="38" spans="8:8">
      <c r="H38" s="3"/>
    </row>
    <row r="39" spans="8:8">
      <c r="H39" s="3"/>
    </row>
    <row r="40" spans="8:8">
      <c r="H40" s="3"/>
    </row>
    <row r="41" spans="8:8">
      <c r="H41" s="3"/>
    </row>
    <row r="42" spans="8:8">
      <c r="H42" s="3"/>
    </row>
    <row r="43" spans="8:8">
      <c r="H43" s="3"/>
    </row>
    <row r="44" spans="8:8">
      <c r="H44" s="3"/>
    </row>
    <row r="45" spans="8:8">
      <c r="H45" s="3"/>
    </row>
    <row r="46" spans="8:8">
      <c r="H46" s="3"/>
    </row>
    <row r="47" spans="8:8">
      <c r="H47" s="3"/>
    </row>
    <row r="48" spans="8:8">
      <c r="H48" s="3"/>
    </row>
    <row r="49" spans="8:8">
      <c r="H49" s="3"/>
    </row>
    <row r="50" spans="8:8">
      <c r="H50" s="3"/>
    </row>
    <row r="51" spans="8:8">
      <c r="H51" s="3"/>
    </row>
    <row r="52" spans="8:8">
      <c r="H52" s="3"/>
    </row>
    <row r="53" spans="8:8">
      <c r="H53" s="3"/>
    </row>
    <row r="54" spans="8:8">
      <c r="H54" s="3"/>
    </row>
    <row r="55" spans="8:8">
      <c r="H55" s="3"/>
    </row>
    <row r="56" spans="8:8">
      <c r="H56" s="3"/>
    </row>
  </sheetData>
  <mergeCells count="14">
    <mergeCell ref="A17:E17"/>
    <mergeCell ref="G8:G9"/>
    <mergeCell ref="G13:G14"/>
    <mergeCell ref="F2:H2"/>
    <mergeCell ref="A5:H5"/>
    <mergeCell ref="A6:H6"/>
    <mergeCell ref="A10:E10"/>
    <mergeCell ref="A11:E11"/>
    <mergeCell ref="H8:H9"/>
    <mergeCell ref="H13:H14"/>
    <mergeCell ref="A3:H4"/>
    <mergeCell ref="A12:E12"/>
    <mergeCell ref="A15:E15"/>
    <mergeCell ref="A16:E16"/>
  </mergeCells>
  <phoneticPr fontId="250" type="noConversion"/>
  <pageMargins left="0.69930555555555596" right="0.69930555555555596" top="0.75" bottom="0.75" header="0.3" footer="0.3"/>
  <pageSetup scale="72" orientation="portrait"/>
  <colBreaks count="1" manualBreakCount="1">
    <brk id="8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223"/>
  <sheetViews>
    <sheetView zoomScale="80" zoomScaleNormal="80" workbookViewId="0">
      <pane ySplit="6" topLeftCell="A219" activePane="bottomLeft" state="frozen"/>
      <selection pane="bottomLeft"/>
    </sheetView>
  </sheetViews>
  <sheetFormatPr defaultColWidth="9" defaultRowHeight="17.25" outlineLevelRow="1"/>
  <cols>
    <col min="1" max="1" width="7.7109375" style="3" customWidth="1"/>
    <col min="2" max="2" width="34.7109375" style="3" customWidth="1"/>
    <col min="3" max="3" width="10.42578125" style="4" customWidth="1"/>
    <col min="4" max="4" width="8.42578125" style="4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3" customWidth="1"/>
    <col min="10" max="10" width="9.140625" style="3"/>
    <col min="11" max="11" width="15.7109375" style="63" customWidth="1"/>
    <col min="12" max="12" width="9.5703125" style="3" customWidth="1"/>
    <col min="13" max="257" width="9.140625" style="3"/>
    <col min="258" max="258" width="17.5703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5703125" style="3" customWidth="1"/>
    <col min="266" max="266" width="9.140625" style="3"/>
    <col min="267" max="267" width="15.7109375" style="3" customWidth="1"/>
    <col min="268" max="268" width="9.5703125" style="3" customWidth="1"/>
    <col min="269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customWidth="1"/>
    <col min="522" max="522" width="9.140625" style="3"/>
    <col min="523" max="523" width="15.7109375" style="3" customWidth="1"/>
    <col min="524" max="524" width="9.5703125" style="3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customWidth="1"/>
    <col min="778" max="778" width="9.140625" style="3"/>
    <col min="779" max="779" width="15.7109375" style="3" customWidth="1"/>
    <col min="780" max="780" width="9.5703125" style="3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customWidth="1"/>
    <col min="1034" max="1034" width="9.140625" style="3"/>
    <col min="1035" max="1035" width="15.7109375" style="3" customWidth="1"/>
    <col min="1036" max="1036" width="9.5703125" style="3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customWidth="1"/>
    <col min="1290" max="1290" width="9.140625" style="3"/>
    <col min="1291" max="1291" width="15.7109375" style="3" customWidth="1"/>
    <col min="1292" max="1292" width="9.5703125" style="3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customWidth="1"/>
    <col min="1546" max="1546" width="9.140625" style="3"/>
    <col min="1547" max="1547" width="15.7109375" style="3" customWidth="1"/>
    <col min="1548" max="1548" width="9.5703125" style="3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customWidth="1"/>
    <col min="1802" max="1802" width="9.140625" style="3"/>
    <col min="1803" max="1803" width="15.7109375" style="3" customWidth="1"/>
    <col min="1804" max="1804" width="9.5703125" style="3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customWidth="1"/>
    <col min="2058" max="2058" width="9.140625" style="3"/>
    <col min="2059" max="2059" width="15.7109375" style="3" customWidth="1"/>
    <col min="2060" max="2060" width="9.5703125" style="3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customWidth="1"/>
    <col min="2314" max="2314" width="9.140625" style="3"/>
    <col min="2315" max="2315" width="15.7109375" style="3" customWidth="1"/>
    <col min="2316" max="2316" width="9.5703125" style="3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customWidth="1"/>
    <col min="2570" max="2570" width="9.140625" style="3"/>
    <col min="2571" max="2571" width="15.7109375" style="3" customWidth="1"/>
    <col min="2572" max="2572" width="9.5703125" style="3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customWidth="1"/>
    <col min="2826" max="2826" width="9.140625" style="3"/>
    <col min="2827" max="2827" width="15.7109375" style="3" customWidth="1"/>
    <col min="2828" max="2828" width="9.5703125" style="3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customWidth="1"/>
    <col min="3082" max="3082" width="9.140625" style="3"/>
    <col min="3083" max="3083" width="15.7109375" style="3" customWidth="1"/>
    <col min="3084" max="3084" width="9.5703125" style="3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customWidth="1"/>
    <col min="3338" max="3338" width="9.140625" style="3"/>
    <col min="3339" max="3339" width="15.7109375" style="3" customWidth="1"/>
    <col min="3340" max="3340" width="9.5703125" style="3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customWidth="1"/>
    <col min="3594" max="3594" width="9.140625" style="3"/>
    <col min="3595" max="3595" width="15.7109375" style="3" customWidth="1"/>
    <col min="3596" max="3596" width="9.5703125" style="3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customWidth="1"/>
    <col min="3850" max="3850" width="9.140625" style="3"/>
    <col min="3851" max="3851" width="15.7109375" style="3" customWidth="1"/>
    <col min="3852" max="3852" width="9.5703125" style="3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customWidth="1"/>
    <col min="4106" max="4106" width="9.140625" style="3"/>
    <col min="4107" max="4107" width="15.7109375" style="3" customWidth="1"/>
    <col min="4108" max="4108" width="9.5703125" style="3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customWidth="1"/>
    <col min="4362" max="4362" width="9.140625" style="3"/>
    <col min="4363" max="4363" width="15.7109375" style="3" customWidth="1"/>
    <col min="4364" max="4364" width="9.5703125" style="3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customWidth="1"/>
    <col min="4618" max="4618" width="9.140625" style="3"/>
    <col min="4619" max="4619" width="15.7109375" style="3" customWidth="1"/>
    <col min="4620" max="4620" width="9.5703125" style="3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customWidth="1"/>
    <col min="4874" max="4874" width="9.140625" style="3"/>
    <col min="4875" max="4875" width="15.7109375" style="3" customWidth="1"/>
    <col min="4876" max="4876" width="9.5703125" style="3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customWidth="1"/>
    <col min="5130" max="5130" width="9.140625" style="3"/>
    <col min="5131" max="5131" width="15.7109375" style="3" customWidth="1"/>
    <col min="5132" max="5132" width="9.5703125" style="3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customWidth="1"/>
    <col min="5386" max="5386" width="9.140625" style="3"/>
    <col min="5387" max="5387" width="15.7109375" style="3" customWidth="1"/>
    <col min="5388" max="5388" width="9.5703125" style="3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customWidth="1"/>
    <col min="5642" max="5642" width="9.140625" style="3"/>
    <col min="5643" max="5643" width="15.7109375" style="3" customWidth="1"/>
    <col min="5644" max="5644" width="9.5703125" style="3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customWidth="1"/>
    <col min="5898" max="5898" width="9.140625" style="3"/>
    <col min="5899" max="5899" width="15.7109375" style="3" customWidth="1"/>
    <col min="5900" max="5900" width="9.5703125" style="3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customWidth="1"/>
    <col min="6154" max="6154" width="9.140625" style="3"/>
    <col min="6155" max="6155" width="15.7109375" style="3" customWidth="1"/>
    <col min="6156" max="6156" width="9.5703125" style="3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customWidth="1"/>
    <col min="6410" max="6410" width="9.140625" style="3"/>
    <col min="6411" max="6411" width="15.7109375" style="3" customWidth="1"/>
    <col min="6412" max="6412" width="9.5703125" style="3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customWidth="1"/>
    <col min="6666" max="6666" width="9.140625" style="3"/>
    <col min="6667" max="6667" width="15.7109375" style="3" customWidth="1"/>
    <col min="6668" max="6668" width="9.5703125" style="3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customWidth="1"/>
    <col min="6922" max="6922" width="9.140625" style="3"/>
    <col min="6923" max="6923" width="15.7109375" style="3" customWidth="1"/>
    <col min="6924" max="6924" width="9.5703125" style="3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customWidth="1"/>
    <col min="7178" max="7178" width="9.140625" style="3"/>
    <col min="7179" max="7179" width="15.7109375" style="3" customWidth="1"/>
    <col min="7180" max="7180" width="9.5703125" style="3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customWidth="1"/>
    <col min="7434" max="7434" width="9.140625" style="3"/>
    <col min="7435" max="7435" width="15.7109375" style="3" customWidth="1"/>
    <col min="7436" max="7436" width="9.5703125" style="3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customWidth="1"/>
    <col min="7690" max="7690" width="9.140625" style="3"/>
    <col min="7691" max="7691" width="15.7109375" style="3" customWidth="1"/>
    <col min="7692" max="7692" width="9.5703125" style="3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customWidth="1"/>
    <col min="7946" max="7946" width="9.140625" style="3"/>
    <col min="7947" max="7947" width="15.7109375" style="3" customWidth="1"/>
    <col min="7948" max="7948" width="9.5703125" style="3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customWidth="1"/>
    <col min="8202" max="8202" width="9.140625" style="3"/>
    <col min="8203" max="8203" width="15.7109375" style="3" customWidth="1"/>
    <col min="8204" max="8204" width="9.5703125" style="3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customWidth="1"/>
    <col min="8458" max="8458" width="9.140625" style="3"/>
    <col min="8459" max="8459" width="15.7109375" style="3" customWidth="1"/>
    <col min="8460" max="8460" width="9.5703125" style="3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customWidth="1"/>
    <col min="8714" max="8714" width="9.140625" style="3"/>
    <col min="8715" max="8715" width="15.7109375" style="3" customWidth="1"/>
    <col min="8716" max="8716" width="9.5703125" style="3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customWidth="1"/>
    <col min="8970" max="8970" width="9.140625" style="3"/>
    <col min="8971" max="8971" width="15.7109375" style="3" customWidth="1"/>
    <col min="8972" max="8972" width="9.5703125" style="3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customWidth="1"/>
    <col min="9226" max="9226" width="9.140625" style="3"/>
    <col min="9227" max="9227" width="15.7109375" style="3" customWidth="1"/>
    <col min="9228" max="9228" width="9.5703125" style="3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customWidth="1"/>
    <col min="9482" max="9482" width="9.140625" style="3"/>
    <col min="9483" max="9483" width="15.7109375" style="3" customWidth="1"/>
    <col min="9484" max="9484" width="9.5703125" style="3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customWidth="1"/>
    <col min="9738" max="9738" width="9.140625" style="3"/>
    <col min="9739" max="9739" width="15.7109375" style="3" customWidth="1"/>
    <col min="9740" max="9740" width="9.5703125" style="3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customWidth="1"/>
    <col min="9994" max="9994" width="9.140625" style="3"/>
    <col min="9995" max="9995" width="15.7109375" style="3" customWidth="1"/>
    <col min="9996" max="9996" width="9.5703125" style="3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customWidth="1"/>
    <col min="10250" max="10250" width="9.140625" style="3"/>
    <col min="10251" max="10251" width="15.7109375" style="3" customWidth="1"/>
    <col min="10252" max="10252" width="9.5703125" style="3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customWidth="1"/>
    <col min="10506" max="10506" width="9.140625" style="3"/>
    <col min="10507" max="10507" width="15.7109375" style="3" customWidth="1"/>
    <col min="10508" max="10508" width="9.5703125" style="3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customWidth="1"/>
    <col min="10762" max="10762" width="9.140625" style="3"/>
    <col min="10763" max="10763" width="15.7109375" style="3" customWidth="1"/>
    <col min="10764" max="10764" width="9.5703125" style="3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customWidth="1"/>
    <col min="11018" max="11018" width="9.140625" style="3"/>
    <col min="11019" max="11019" width="15.7109375" style="3" customWidth="1"/>
    <col min="11020" max="11020" width="9.5703125" style="3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customWidth="1"/>
    <col min="11274" max="11274" width="9.140625" style="3"/>
    <col min="11275" max="11275" width="15.7109375" style="3" customWidth="1"/>
    <col min="11276" max="11276" width="9.5703125" style="3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customWidth="1"/>
    <col min="11530" max="11530" width="9.140625" style="3"/>
    <col min="11531" max="11531" width="15.7109375" style="3" customWidth="1"/>
    <col min="11532" max="11532" width="9.5703125" style="3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customWidth="1"/>
    <col min="11786" max="11786" width="9.140625" style="3"/>
    <col min="11787" max="11787" width="15.7109375" style="3" customWidth="1"/>
    <col min="11788" max="11788" width="9.5703125" style="3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customWidth="1"/>
    <col min="12042" max="12042" width="9.140625" style="3"/>
    <col min="12043" max="12043" width="15.7109375" style="3" customWidth="1"/>
    <col min="12044" max="12044" width="9.5703125" style="3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customWidth="1"/>
    <col min="12298" max="12298" width="9.140625" style="3"/>
    <col min="12299" max="12299" width="15.7109375" style="3" customWidth="1"/>
    <col min="12300" max="12300" width="9.5703125" style="3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customWidth="1"/>
    <col min="12554" max="12554" width="9.140625" style="3"/>
    <col min="12555" max="12555" width="15.7109375" style="3" customWidth="1"/>
    <col min="12556" max="12556" width="9.5703125" style="3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customWidth="1"/>
    <col min="12810" max="12810" width="9.140625" style="3"/>
    <col min="12811" max="12811" width="15.7109375" style="3" customWidth="1"/>
    <col min="12812" max="12812" width="9.5703125" style="3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customWidth="1"/>
    <col min="13066" max="13066" width="9.140625" style="3"/>
    <col min="13067" max="13067" width="15.7109375" style="3" customWidth="1"/>
    <col min="13068" max="13068" width="9.5703125" style="3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customWidth="1"/>
    <col min="13322" max="13322" width="9.140625" style="3"/>
    <col min="13323" max="13323" width="15.7109375" style="3" customWidth="1"/>
    <col min="13324" max="13324" width="9.5703125" style="3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customWidth="1"/>
    <col min="13578" max="13578" width="9.140625" style="3"/>
    <col min="13579" max="13579" width="15.7109375" style="3" customWidth="1"/>
    <col min="13580" max="13580" width="9.5703125" style="3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customWidth="1"/>
    <col min="13834" max="13834" width="9.140625" style="3"/>
    <col min="13835" max="13835" width="15.7109375" style="3" customWidth="1"/>
    <col min="13836" max="13836" width="9.5703125" style="3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customWidth="1"/>
    <col min="14090" max="14090" width="9.140625" style="3"/>
    <col min="14091" max="14091" width="15.7109375" style="3" customWidth="1"/>
    <col min="14092" max="14092" width="9.5703125" style="3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customWidth="1"/>
    <col min="14346" max="14346" width="9.140625" style="3"/>
    <col min="14347" max="14347" width="15.7109375" style="3" customWidth="1"/>
    <col min="14348" max="14348" width="9.5703125" style="3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customWidth="1"/>
    <col min="14602" max="14602" width="9.140625" style="3"/>
    <col min="14603" max="14603" width="15.7109375" style="3" customWidth="1"/>
    <col min="14604" max="14604" width="9.5703125" style="3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customWidth="1"/>
    <col min="14858" max="14858" width="9.140625" style="3"/>
    <col min="14859" max="14859" width="15.7109375" style="3" customWidth="1"/>
    <col min="14860" max="14860" width="9.5703125" style="3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customWidth="1"/>
    <col min="15114" max="15114" width="9.140625" style="3"/>
    <col min="15115" max="15115" width="15.7109375" style="3" customWidth="1"/>
    <col min="15116" max="15116" width="9.5703125" style="3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customWidth="1"/>
    <col min="15370" max="15370" width="9.140625" style="3"/>
    <col min="15371" max="15371" width="15.7109375" style="3" customWidth="1"/>
    <col min="15372" max="15372" width="9.5703125" style="3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customWidth="1"/>
    <col min="15626" max="15626" width="9.140625" style="3"/>
    <col min="15627" max="15627" width="15.7109375" style="3" customWidth="1"/>
    <col min="15628" max="15628" width="9.5703125" style="3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customWidth="1"/>
    <col min="15882" max="15882" width="9.140625" style="3"/>
    <col min="15883" max="15883" width="15.7109375" style="3" customWidth="1"/>
    <col min="15884" max="15884" width="9.5703125" style="3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customWidth="1"/>
    <col min="16138" max="16138" width="9.140625" style="3"/>
    <col min="16139" max="16139" width="15.7109375" style="3" customWidth="1"/>
    <col min="16140" max="16140" width="9.5703125" style="3" customWidth="1"/>
    <col min="16141" max="16384" width="9.140625" style="3"/>
  </cols>
  <sheetData>
    <row r="1" spans="1:11">
      <c r="A1" s="64"/>
      <c r="B1" s="64"/>
      <c r="C1" s="65"/>
      <c r="D1" s="65"/>
      <c r="E1" s="64"/>
      <c r="F1" s="1957" t="s">
        <v>451</v>
      </c>
      <c r="G1" s="1957"/>
      <c r="H1" s="1957"/>
    </row>
    <row r="2" spans="1:11" s="1" customFormat="1" ht="20.25" customHeight="1">
      <c r="A2" s="2008" t="s">
        <v>448</v>
      </c>
      <c r="B2" s="2008"/>
      <c r="C2" s="2008"/>
      <c r="D2" s="2008"/>
      <c r="E2" s="2008"/>
      <c r="F2" s="2008"/>
      <c r="G2" s="2008"/>
      <c r="H2" s="2008"/>
    </row>
    <row r="3" spans="1:11" s="1" customFormat="1" ht="20.25" customHeight="1">
      <c r="A3" s="2008"/>
      <c r="B3" s="2008"/>
      <c r="C3" s="2008"/>
      <c r="D3" s="2008"/>
      <c r="E3" s="2008"/>
      <c r="F3" s="2008"/>
      <c r="G3" s="2008"/>
      <c r="H3" s="2008"/>
      <c r="K3" s="63"/>
    </row>
    <row r="4" spans="1:11" s="1" customFormat="1" ht="14.25" customHeight="1">
      <c r="A4" s="1874" t="s">
        <v>705</v>
      </c>
      <c r="B4" s="1874"/>
      <c r="C4" s="1874"/>
      <c r="D4" s="1874"/>
      <c r="E4" s="1874"/>
      <c r="F4" s="1874"/>
      <c r="G4" s="1874"/>
      <c r="H4" s="1874"/>
      <c r="K4" s="63"/>
    </row>
    <row r="5" spans="1:11" s="1" customFormat="1" ht="15.75" customHeight="1">
      <c r="A5" s="1958" t="s">
        <v>450</v>
      </c>
      <c r="B5" s="1958"/>
      <c r="C5" s="1958"/>
      <c r="D5" s="1958"/>
      <c r="E5" s="1958"/>
      <c r="F5" s="1958"/>
      <c r="G5" s="1958"/>
      <c r="H5" s="1958"/>
      <c r="K5" s="63"/>
    </row>
    <row r="6" spans="1:11" s="1" customFormat="1" ht="31.5" customHeight="1" thickBot="1">
      <c r="A6" s="268" t="s">
        <v>452</v>
      </c>
      <c r="B6" s="269" t="s">
        <v>45</v>
      </c>
      <c r="C6" s="270" t="s">
        <v>453</v>
      </c>
      <c r="D6" s="270" t="s">
        <v>454</v>
      </c>
      <c r="E6" s="271" t="s">
        <v>455</v>
      </c>
      <c r="F6" s="272" t="s">
        <v>456</v>
      </c>
      <c r="G6" s="272" t="s">
        <v>31</v>
      </c>
      <c r="H6" s="273" t="s">
        <v>8</v>
      </c>
      <c r="K6" s="63"/>
    </row>
    <row r="7" spans="1:11" ht="18.75" hidden="1" customHeight="1" outlineLevel="1">
      <c r="A7" s="146">
        <v>1</v>
      </c>
      <c r="B7" s="274" t="s">
        <v>706</v>
      </c>
      <c r="C7" s="275"/>
      <c r="D7" s="275"/>
      <c r="E7" s="276"/>
      <c r="F7" s="276">
        <f>E7*D7</f>
        <v>0</v>
      </c>
      <c r="G7" s="277">
        <v>7025000</v>
      </c>
      <c r="H7" s="1986"/>
    </row>
    <row r="8" spans="1:11" ht="18.75" hidden="1" customHeight="1" outlineLevel="1">
      <c r="A8" s="78">
        <v>2</v>
      </c>
      <c r="B8" s="278" t="s">
        <v>707</v>
      </c>
      <c r="C8" s="80"/>
      <c r="D8" s="80"/>
      <c r="E8" s="279"/>
      <c r="F8" s="279"/>
      <c r="G8" s="277">
        <v>1130000</v>
      </c>
      <c r="H8" s="1986"/>
    </row>
    <row r="9" spans="1:11" ht="18.75" hidden="1" customHeight="1" outlineLevel="1">
      <c r="A9" s="78">
        <v>3</v>
      </c>
      <c r="B9" s="278" t="s">
        <v>708</v>
      </c>
      <c r="C9" s="80"/>
      <c r="D9" s="80"/>
      <c r="E9" s="279"/>
      <c r="F9" s="279"/>
      <c r="G9" s="277">
        <v>15775000</v>
      </c>
      <c r="H9" s="1986"/>
    </row>
    <row r="10" spans="1:11" ht="18.75" hidden="1" customHeight="1" outlineLevel="1">
      <c r="A10" s="78">
        <v>4</v>
      </c>
      <c r="B10" s="278" t="s">
        <v>709</v>
      </c>
      <c r="C10" s="80"/>
      <c r="D10" s="80"/>
      <c r="E10" s="279"/>
      <c r="F10" s="279"/>
      <c r="G10" s="277">
        <v>1845000</v>
      </c>
      <c r="H10" s="1986"/>
    </row>
    <row r="11" spans="1:11" ht="18.75" hidden="1" customHeight="1" outlineLevel="1">
      <c r="A11" s="78">
        <v>5</v>
      </c>
      <c r="B11" s="278" t="s">
        <v>710</v>
      </c>
      <c r="C11" s="80"/>
      <c r="D11" s="80"/>
      <c r="E11" s="279"/>
      <c r="F11" s="279"/>
      <c r="G11" s="277">
        <v>4230000</v>
      </c>
      <c r="H11" s="1986"/>
    </row>
    <row r="12" spans="1:11" ht="18.75" hidden="1" customHeight="1" outlineLevel="1">
      <c r="A12" s="78">
        <v>6</v>
      </c>
      <c r="B12" s="278" t="s">
        <v>711</v>
      </c>
      <c r="C12" s="80"/>
      <c r="D12" s="80"/>
      <c r="E12" s="279"/>
      <c r="F12" s="279"/>
      <c r="G12" s="277">
        <v>285000</v>
      </c>
      <c r="H12" s="1986"/>
    </row>
    <row r="13" spans="1:11" ht="18.75" hidden="1" customHeight="1" outlineLevel="1">
      <c r="A13" s="78">
        <v>7</v>
      </c>
      <c r="B13" s="278" t="s">
        <v>712</v>
      </c>
      <c r="C13" s="80"/>
      <c r="D13" s="80"/>
      <c r="E13" s="279"/>
      <c r="F13" s="279"/>
      <c r="G13" s="277">
        <v>21490000</v>
      </c>
      <c r="H13" s="1986"/>
    </row>
    <row r="14" spans="1:11" ht="18.75" hidden="1" customHeight="1" outlineLevel="1">
      <c r="A14" s="78">
        <v>8</v>
      </c>
      <c r="B14" s="278" t="s">
        <v>713</v>
      </c>
      <c r="C14" s="80"/>
      <c r="D14" s="80"/>
      <c r="E14" s="279"/>
      <c r="F14" s="279"/>
      <c r="G14" s="277">
        <v>300000</v>
      </c>
      <c r="H14" s="1986"/>
    </row>
    <row r="15" spans="1:11" ht="18.75" hidden="1" customHeight="1" outlineLevel="1">
      <c r="A15" s="78">
        <v>9</v>
      </c>
      <c r="B15" s="278" t="s">
        <v>714</v>
      </c>
      <c r="C15" s="80"/>
      <c r="D15" s="80"/>
      <c r="E15" s="279"/>
      <c r="F15" s="279"/>
      <c r="G15" s="277">
        <v>6175000</v>
      </c>
      <c r="H15" s="1986"/>
    </row>
    <row r="16" spans="1:11" ht="18.75" hidden="1" customHeight="1" outlineLevel="1">
      <c r="A16" s="78">
        <v>10</v>
      </c>
      <c r="B16" s="278" t="s">
        <v>715</v>
      </c>
      <c r="C16" s="80"/>
      <c r="D16" s="80"/>
      <c r="E16" s="279"/>
      <c r="F16" s="279"/>
      <c r="G16" s="277">
        <v>420000</v>
      </c>
      <c r="H16" s="1986"/>
    </row>
    <row r="17" spans="1:16384" ht="22.5" hidden="1" customHeight="1" outlineLevel="1">
      <c r="A17" s="1959" t="s">
        <v>456</v>
      </c>
      <c r="B17" s="1877"/>
      <c r="C17" s="1877"/>
      <c r="D17" s="1877"/>
      <c r="E17" s="1878"/>
      <c r="F17" s="280">
        <f>SUM(F7:F16)</f>
        <v>0</v>
      </c>
      <c r="G17" s="280">
        <f>SUM(G7:G16)</f>
        <v>58675000</v>
      </c>
      <c r="H17" s="281"/>
      <c r="I17" s="54"/>
      <c r="K17" s="3"/>
    </row>
    <row r="18" spans="1:16384" ht="22.5" hidden="1" customHeight="1" outlineLevel="1">
      <c r="A18" s="1879" t="s">
        <v>48</v>
      </c>
      <c r="B18" s="1880"/>
      <c r="C18" s="1880"/>
      <c r="D18" s="1880"/>
      <c r="E18" s="1881"/>
      <c r="F18" s="216">
        <f>F17*0.1</f>
        <v>0</v>
      </c>
      <c r="G18" s="216">
        <f>G17*0.1</f>
        <v>5867500</v>
      </c>
      <c r="H18" s="134"/>
      <c r="I18" s="54"/>
      <c r="K18" s="3"/>
    </row>
    <row r="19" spans="1:16384" ht="22.5" customHeight="1" collapsed="1" thickBot="1">
      <c r="A19" s="282"/>
      <c r="B19" s="283" t="s">
        <v>57</v>
      </c>
      <c r="C19" s="284"/>
      <c r="D19" s="284"/>
      <c r="E19" s="285"/>
      <c r="F19" s="286">
        <f>SUM(F17:F18)</f>
        <v>0</v>
      </c>
      <c r="G19" s="286">
        <f>SUM(G17:G18)</f>
        <v>64542500</v>
      </c>
      <c r="H19" s="287"/>
      <c r="K19" s="3"/>
    </row>
    <row r="20" spans="1:16384" hidden="1" outlineLevel="1">
      <c r="A20" s="72">
        <v>1</v>
      </c>
      <c r="B20" s="288" t="s">
        <v>716</v>
      </c>
      <c r="C20" s="74" t="s">
        <v>464</v>
      </c>
      <c r="D20" s="74">
        <v>1</v>
      </c>
      <c r="E20" s="289">
        <v>1200000</v>
      </c>
      <c r="F20" s="289">
        <f t="shared" ref="F20:F45" si="0">E20*D20</f>
        <v>1200000</v>
      </c>
      <c r="G20" s="1962">
        <f>SUM(F20:F32)</f>
        <v>11060000</v>
      </c>
      <c r="H20" s="1987">
        <v>2.2999999999999998</v>
      </c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  <c r="XFA20"/>
      <c r="XFB20"/>
      <c r="XFC20"/>
      <c r="XFD20"/>
    </row>
    <row r="21" spans="1:16384" hidden="1" outlineLevel="1">
      <c r="A21" s="78">
        <v>2</v>
      </c>
      <c r="B21" s="278" t="s">
        <v>717</v>
      </c>
      <c r="C21" s="80" t="s">
        <v>464</v>
      </c>
      <c r="D21" s="80">
        <v>40</v>
      </c>
      <c r="E21" s="279">
        <v>6000</v>
      </c>
      <c r="F21" s="279">
        <f t="shared" si="0"/>
        <v>240000</v>
      </c>
      <c r="G21" s="1963"/>
      <c r="H21" s="1907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  <c r="XFA21"/>
      <c r="XFB21"/>
      <c r="XFC21"/>
      <c r="XFD21"/>
    </row>
    <row r="22" spans="1:16384" hidden="1" outlineLevel="1">
      <c r="A22" s="78">
        <v>3</v>
      </c>
      <c r="B22" s="278" t="s">
        <v>576</v>
      </c>
      <c r="C22" s="80" t="s">
        <v>464</v>
      </c>
      <c r="D22" s="80">
        <v>1</v>
      </c>
      <c r="E22" s="279">
        <v>235000</v>
      </c>
      <c r="F22" s="279">
        <f t="shared" si="0"/>
        <v>235000</v>
      </c>
      <c r="G22" s="1963"/>
      <c r="H22" s="1907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  <c r="XFA22"/>
      <c r="XFB22"/>
      <c r="XFC22"/>
      <c r="XFD22"/>
    </row>
    <row r="23" spans="1:16384" hidden="1" outlineLevel="1">
      <c r="A23" s="78">
        <v>4</v>
      </c>
      <c r="B23" s="278" t="s">
        <v>718</v>
      </c>
      <c r="C23" s="80" t="s">
        <v>464</v>
      </c>
      <c r="D23" s="80">
        <v>2</v>
      </c>
      <c r="E23" s="279">
        <v>450000</v>
      </c>
      <c r="F23" s="279">
        <f t="shared" si="0"/>
        <v>900000</v>
      </c>
      <c r="G23" s="1963"/>
      <c r="H23" s="1907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  <c r="XFA23"/>
      <c r="XFB23"/>
      <c r="XFC23"/>
      <c r="XFD23"/>
    </row>
    <row r="24" spans="1:16384" hidden="1" outlineLevel="1">
      <c r="A24" s="78">
        <v>5</v>
      </c>
      <c r="B24" s="278" t="s">
        <v>719</v>
      </c>
      <c r="C24" s="80" t="s">
        <v>464</v>
      </c>
      <c r="D24" s="80">
        <v>10</v>
      </c>
      <c r="E24" s="279">
        <v>80000</v>
      </c>
      <c r="F24" s="279">
        <f t="shared" si="0"/>
        <v>800000</v>
      </c>
      <c r="G24" s="1963"/>
      <c r="H24" s="1907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  <c r="XFA24"/>
      <c r="XFB24"/>
      <c r="XFC24"/>
      <c r="XFD24"/>
    </row>
    <row r="25" spans="1:16384" hidden="1" outlineLevel="1">
      <c r="A25" s="78">
        <v>6</v>
      </c>
      <c r="B25" s="278" t="s">
        <v>720</v>
      </c>
      <c r="C25" s="80" t="s">
        <v>467</v>
      </c>
      <c r="D25" s="80">
        <v>5</v>
      </c>
      <c r="E25" s="279">
        <v>450000</v>
      </c>
      <c r="F25" s="279">
        <f t="shared" si="0"/>
        <v>2250000</v>
      </c>
      <c r="G25" s="1963"/>
      <c r="H25" s="1907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  <c r="XFA25"/>
      <c r="XFB25"/>
      <c r="XFC25"/>
      <c r="XFD25"/>
    </row>
    <row r="26" spans="1:16384" hidden="1" outlineLevel="1">
      <c r="A26" s="78">
        <v>7</v>
      </c>
      <c r="B26" s="278" t="s">
        <v>721</v>
      </c>
      <c r="C26" s="80" t="s">
        <v>467</v>
      </c>
      <c r="D26" s="80">
        <v>5</v>
      </c>
      <c r="E26" s="279">
        <v>400000</v>
      </c>
      <c r="F26" s="279">
        <f t="shared" si="0"/>
        <v>2000000</v>
      </c>
      <c r="G26" s="1963"/>
      <c r="H26" s="1907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  <c r="XFA26"/>
      <c r="XFB26"/>
      <c r="XFC26"/>
      <c r="XFD26"/>
    </row>
    <row r="27" spans="1:16384" hidden="1" outlineLevel="1">
      <c r="A27" s="78">
        <v>8</v>
      </c>
      <c r="B27" s="278" t="s">
        <v>722</v>
      </c>
      <c r="C27" s="80" t="s">
        <v>464</v>
      </c>
      <c r="D27" s="80">
        <v>30</v>
      </c>
      <c r="E27" s="279">
        <v>6000</v>
      </c>
      <c r="F27" s="279">
        <f t="shared" si="0"/>
        <v>180000</v>
      </c>
      <c r="G27" s="1963"/>
      <c r="H27" s="190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  <c r="XFA27"/>
      <c r="XFB27"/>
      <c r="XFC27"/>
      <c r="XFD27"/>
    </row>
    <row r="28" spans="1:16384" hidden="1" outlineLevel="1">
      <c r="A28" s="78">
        <v>9</v>
      </c>
      <c r="B28" s="278" t="s">
        <v>723</v>
      </c>
      <c r="C28" s="80" t="s">
        <v>464</v>
      </c>
      <c r="D28" s="80">
        <v>1</v>
      </c>
      <c r="E28" s="279">
        <v>100000</v>
      </c>
      <c r="F28" s="279">
        <f t="shared" si="0"/>
        <v>100000</v>
      </c>
      <c r="G28" s="1963"/>
      <c r="H28" s="1907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  <c r="XFA28"/>
      <c r="XFB28"/>
      <c r="XFC28"/>
      <c r="XFD28"/>
    </row>
    <row r="29" spans="1:16384" hidden="1" outlineLevel="1">
      <c r="A29" s="78">
        <v>10</v>
      </c>
      <c r="B29" s="278" t="s">
        <v>724</v>
      </c>
      <c r="C29" s="80" t="s">
        <v>464</v>
      </c>
      <c r="D29" s="80">
        <v>1</v>
      </c>
      <c r="E29" s="279">
        <v>35000</v>
      </c>
      <c r="F29" s="279">
        <f t="shared" si="0"/>
        <v>35000</v>
      </c>
      <c r="G29" s="1963"/>
      <c r="H29" s="1907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  <c r="XFA29"/>
      <c r="XFB29"/>
      <c r="XFC29"/>
      <c r="XFD29"/>
    </row>
    <row r="30" spans="1:16384" hidden="1" outlineLevel="1">
      <c r="A30" s="78">
        <v>11</v>
      </c>
      <c r="B30" s="278" t="s">
        <v>725</v>
      </c>
      <c r="C30" s="80" t="s">
        <v>464</v>
      </c>
      <c r="D30" s="80">
        <v>1</v>
      </c>
      <c r="E30" s="279">
        <v>2800000</v>
      </c>
      <c r="F30" s="279">
        <f t="shared" si="0"/>
        <v>2800000</v>
      </c>
      <c r="G30" s="1963"/>
      <c r="H30" s="1907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  <c r="XFA30"/>
      <c r="XFB30"/>
      <c r="XFC30"/>
      <c r="XFD30"/>
    </row>
    <row r="31" spans="1:16384" hidden="1" outlineLevel="1">
      <c r="A31" s="78">
        <v>12</v>
      </c>
      <c r="B31" s="278" t="s">
        <v>726</v>
      </c>
      <c r="C31" s="80" t="s">
        <v>464</v>
      </c>
      <c r="D31" s="80">
        <v>10</v>
      </c>
      <c r="E31" s="279">
        <v>25000</v>
      </c>
      <c r="F31" s="279">
        <f t="shared" si="0"/>
        <v>250000</v>
      </c>
      <c r="G31" s="1963"/>
      <c r="H31" s="1907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  <c r="XFA31"/>
      <c r="XFB31"/>
      <c r="XFC31"/>
      <c r="XFD31"/>
    </row>
    <row r="32" spans="1:16384" hidden="1" outlineLevel="1">
      <c r="A32" s="105">
        <v>13</v>
      </c>
      <c r="B32" s="290" t="s">
        <v>727</v>
      </c>
      <c r="C32" s="92" t="s">
        <v>467</v>
      </c>
      <c r="D32" s="92">
        <v>1</v>
      </c>
      <c r="E32" s="291">
        <v>70000</v>
      </c>
      <c r="F32" s="291">
        <f t="shared" si="0"/>
        <v>70000</v>
      </c>
      <c r="G32" s="1964"/>
      <c r="H32" s="1988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  <c r="XFA32"/>
      <c r="XFB32"/>
      <c r="XFC32"/>
      <c r="XFD32"/>
    </row>
    <row r="33" spans="1:479" ht="22.5" hidden="1" customHeight="1" outlineLevel="1">
      <c r="A33" s="72">
        <v>14</v>
      </c>
      <c r="B33" s="288" t="s">
        <v>716</v>
      </c>
      <c r="C33" s="74" t="s">
        <v>464</v>
      </c>
      <c r="D33" s="74">
        <v>4</v>
      </c>
      <c r="E33" s="289">
        <v>1200000</v>
      </c>
      <c r="F33" s="289">
        <f t="shared" si="0"/>
        <v>4800000</v>
      </c>
      <c r="G33" s="1965">
        <f>SUM(F33:F36)</f>
        <v>7975000</v>
      </c>
      <c r="H33" s="1987">
        <v>3.3</v>
      </c>
      <c r="I33" s="266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  <c r="BC33" s="59"/>
      <c r="BD33" s="59"/>
      <c r="BE33" s="59"/>
      <c r="BF33" s="59"/>
      <c r="BG33" s="59"/>
      <c r="BH33" s="59"/>
      <c r="BI33" s="59"/>
      <c r="BJ33" s="59"/>
      <c r="BK33" s="59"/>
      <c r="BL33" s="59"/>
      <c r="BM33" s="59"/>
      <c r="BN33" s="59"/>
      <c r="BO33" s="59"/>
      <c r="BP33" s="59"/>
      <c r="BQ33" s="59"/>
      <c r="BR33" s="59"/>
      <c r="BS33" s="59"/>
      <c r="BT33" s="59"/>
      <c r="BU33" s="59"/>
      <c r="BV33" s="59"/>
      <c r="BW33" s="59"/>
      <c r="BX33" s="59"/>
      <c r="BY33" s="59"/>
      <c r="BZ33" s="59"/>
      <c r="CA33" s="59"/>
      <c r="CB33" s="59"/>
      <c r="CC33" s="59"/>
      <c r="CD33" s="59"/>
      <c r="CE33" s="59"/>
      <c r="CF33" s="59"/>
      <c r="CG33" s="59"/>
      <c r="CH33" s="59"/>
      <c r="CI33" s="59"/>
      <c r="CJ33" s="59"/>
      <c r="CK33" s="59"/>
      <c r="CL33" s="59"/>
      <c r="CM33" s="59"/>
      <c r="CN33" s="59"/>
      <c r="CO33" s="59"/>
      <c r="CP33" s="59"/>
      <c r="CQ33" s="59"/>
      <c r="CR33" s="59"/>
      <c r="CS33" s="59"/>
      <c r="CT33" s="59"/>
      <c r="CU33" s="59"/>
      <c r="CV33" s="59"/>
      <c r="CW33" s="59"/>
      <c r="CX33" s="59"/>
      <c r="CY33" s="59"/>
      <c r="CZ33" s="59"/>
      <c r="DA33" s="59"/>
      <c r="DB33" s="59"/>
      <c r="DC33" s="59"/>
      <c r="DD33" s="59"/>
      <c r="DE33" s="59"/>
      <c r="DF33" s="59"/>
      <c r="DG33" s="59"/>
      <c r="DH33" s="59"/>
      <c r="DI33" s="59"/>
      <c r="DJ33" s="59"/>
      <c r="DK33" s="59"/>
      <c r="DL33" s="59"/>
      <c r="DM33" s="59"/>
      <c r="DN33" s="59"/>
      <c r="DO33" s="59"/>
      <c r="DP33" s="59"/>
      <c r="DQ33" s="59"/>
      <c r="DR33" s="59"/>
      <c r="DS33" s="59"/>
      <c r="DT33" s="59"/>
      <c r="DU33" s="59"/>
      <c r="DV33" s="59"/>
      <c r="DW33" s="59"/>
      <c r="DX33" s="59"/>
      <c r="DY33" s="59"/>
      <c r="DZ33" s="59"/>
      <c r="EA33" s="59"/>
      <c r="EB33" s="59"/>
      <c r="EC33" s="59"/>
      <c r="ED33" s="59"/>
      <c r="EE33" s="59"/>
      <c r="EF33" s="59"/>
      <c r="EG33" s="59"/>
      <c r="EH33" s="59"/>
      <c r="EI33" s="59"/>
      <c r="EJ33" s="59"/>
      <c r="EK33" s="59"/>
      <c r="EL33" s="59"/>
      <c r="EM33" s="59"/>
      <c r="EN33" s="59"/>
      <c r="EO33" s="59"/>
      <c r="EP33" s="59"/>
      <c r="EQ33" s="59"/>
      <c r="ER33" s="59"/>
      <c r="ES33" s="59"/>
      <c r="ET33" s="59"/>
      <c r="EU33" s="59"/>
      <c r="EV33" s="59"/>
      <c r="EW33" s="59"/>
      <c r="EX33" s="59"/>
      <c r="EY33" s="59"/>
      <c r="EZ33" s="59"/>
      <c r="FA33" s="59"/>
      <c r="FB33" s="59"/>
      <c r="FC33" s="59"/>
      <c r="FD33" s="59"/>
      <c r="FE33" s="59"/>
      <c r="FF33" s="59"/>
      <c r="FG33" s="59"/>
      <c r="FH33" s="59"/>
      <c r="FI33" s="59"/>
      <c r="FJ33" s="59"/>
      <c r="FK33" s="59"/>
      <c r="FL33" s="59"/>
      <c r="FM33" s="59"/>
      <c r="FN33" s="59"/>
      <c r="FO33" s="59"/>
      <c r="FP33" s="59"/>
      <c r="FQ33" s="59"/>
      <c r="FR33" s="59"/>
      <c r="FS33" s="59"/>
      <c r="FT33" s="59"/>
      <c r="FU33" s="59"/>
      <c r="FV33" s="59"/>
      <c r="FW33" s="59"/>
      <c r="FX33" s="59"/>
      <c r="FY33" s="59"/>
      <c r="FZ33" s="59"/>
      <c r="GA33" s="59"/>
      <c r="GB33" s="59"/>
      <c r="GC33" s="59"/>
      <c r="GD33" s="59"/>
      <c r="GE33" s="59"/>
      <c r="GF33" s="59"/>
      <c r="GG33" s="59"/>
      <c r="GH33" s="59"/>
      <c r="GI33" s="59"/>
      <c r="GJ33" s="59"/>
      <c r="GK33" s="59"/>
      <c r="GL33" s="59"/>
      <c r="GM33" s="59"/>
      <c r="GN33" s="59"/>
      <c r="GO33" s="59"/>
      <c r="GP33" s="59"/>
      <c r="GQ33" s="59"/>
      <c r="GR33" s="59"/>
      <c r="GS33" s="59"/>
      <c r="GT33" s="59"/>
      <c r="GU33" s="59"/>
      <c r="GV33" s="59"/>
      <c r="GW33" s="59"/>
      <c r="GX33" s="59"/>
      <c r="GY33" s="59"/>
      <c r="GZ33" s="59"/>
      <c r="HA33" s="59"/>
      <c r="HB33" s="59"/>
      <c r="HC33" s="59"/>
      <c r="HD33" s="59"/>
      <c r="HE33" s="59"/>
      <c r="HF33" s="59"/>
      <c r="HG33" s="59"/>
      <c r="HH33" s="59"/>
      <c r="HI33" s="59"/>
      <c r="HJ33" s="59"/>
      <c r="HK33" s="59"/>
      <c r="HL33" s="59"/>
      <c r="HM33" s="59"/>
      <c r="HN33" s="59"/>
      <c r="HO33" s="59"/>
      <c r="HP33" s="59"/>
      <c r="HQ33" s="59"/>
      <c r="HR33" s="59"/>
      <c r="HS33" s="59"/>
      <c r="HT33" s="59"/>
      <c r="HU33" s="59"/>
      <c r="HV33" s="59"/>
      <c r="HW33" s="59"/>
      <c r="HX33" s="59"/>
      <c r="HY33" s="59"/>
      <c r="HZ33" s="59"/>
      <c r="IA33" s="59"/>
      <c r="IB33" s="59"/>
      <c r="IC33" s="59"/>
      <c r="ID33" s="59"/>
      <c r="IE33" s="59"/>
      <c r="IF33" s="59"/>
      <c r="IG33" s="59"/>
      <c r="IH33" s="59"/>
      <c r="II33" s="59"/>
      <c r="IJ33" s="59"/>
      <c r="IK33" s="59"/>
      <c r="IL33" s="59"/>
      <c r="IM33" s="59"/>
      <c r="IN33" s="59"/>
      <c r="IO33" s="59"/>
      <c r="IP33" s="59"/>
      <c r="IQ33" s="59"/>
      <c r="IR33" s="59"/>
      <c r="IS33" s="59"/>
      <c r="IT33" s="59"/>
      <c r="IU33" s="59"/>
      <c r="IV33" s="59"/>
      <c r="IW33" s="59"/>
      <c r="IX33" s="59"/>
      <c r="IY33" s="59"/>
      <c r="IZ33" s="59"/>
      <c r="JA33" s="59"/>
      <c r="JB33" s="59"/>
      <c r="JC33" s="59"/>
      <c r="JD33" s="59"/>
      <c r="JE33" s="59"/>
      <c r="JF33" s="59"/>
      <c r="JG33" s="59"/>
      <c r="JH33" s="59"/>
      <c r="JI33" s="59"/>
      <c r="JJ33" s="59"/>
      <c r="JK33" s="59"/>
      <c r="JL33" s="59"/>
      <c r="JM33" s="59"/>
      <c r="JN33" s="59"/>
      <c r="JO33" s="59"/>
      <c r="JP33" s="59"/>
      <c r="JQ33" s="59"/>
      <c r="JR33" s="59"/>
      <c r="JS33" s="59"/>
      <c r="JT33" s="59"/>
      <c r="JU33" s="59"/>
      <c r="JV33" s="59"/>
      <c r="JW33" s="59"/>
      <c r="JX33" s="59"/>
      <c r="JY33" s="59"/>
      <c r="JZ33" s="59"/>
      <c r="KA33" s="59"/>
      <c r="KB33" s="59"/>
      <c r="KC33" s="59"/>
      <c r="KD33" s="59"/>
      <c r="KE33" s="59"/>
      <c r="KF33" s="59"/>
      <c r="KG33" s="59"/>
      <c r="KH33" s="59"/>
      <c r="KI33" s="59"/>
      <c r="KJ33" s="59"/>
      <c r="KK33" s="59"/>
      <c r="KL33" s="59"/>
      <c r="KM33" s="59"/>
      <c r="KN33" s="59"/>
      <c r="KO33" s="59"/>
      <c r="KP33" s="59"/>
      <c r="KQ33" s="59"/>
      <c r="KR33" s="59"/>
      <c r="KS33" s="59"/>
      <c r="KT33" s="59"/>
      <c r="KU33" s="59"/>
      <c r="KV33" s="59"/>
      <c r="KW33" s="59"/>
      <c r="KX33" s="59"/>
      <c r="KY33" s="59"/>
      <c r="KZ33" s="59"/>
      <c r="LA33" s="59"/>
      <c r="LB33" s="59"/>
      <c r="LC33" s="59"/>
      <c r="LD33" s="59"/>
      <c r="LE33" s="59"/>
      <c r="LF33" s="59"/>
      <c r="LG33" s="59"/>
      <c r="LH33" s="59"/>
      <c r="LI33" s="59"/>
      <c r="LJ33" s="59"/>
      <c r="LK33" s="59"/>
      <c r="LL33" s="59"/>
      <c r="LM33" s="59"/>
      <c r="LN33" s="59"/>
      <c r="LO33" s="59"/>
      <c r="LP33" s="59"/>
      <c r="LQ33" s="59"/>
      <c r="LR33" s="59"/>
      <c r="LS33" s="59"/>
      <c r="LT33" s="59"/>
      <c r="LU33" s="59"/>
      <c r="LV33" s="59"/>
      <c r="LW33" s="59"/>
      <c r="LX33" s="59"/>
      <c r="LY33" s="59"/>
      <c r="LZ33" s="59"/>
      <c r="MA33" s="59"/>
      <c r="MB33" s="59"/>
      <c r="MC33" s="59"/>
      <c r="MD33" s="59"/>
      <c r="ME33" s="59"/>
      <c r="MF33" s="59"/>
      <c r="MG33" s="59"/>
      <c r="MH33" s="59"/>
      <c r="MI33" s="59"/>
      <c r="MJ33" s="59"/>
      <c r="MK33" s="59"/>
      <c r="ML33" s="59"/>
      <c r="MM33" s="59"/>
      <c r="MN33" s="59"/>
      <c r="MO33" s="59"/>
      <c r="MP33" s="59"/>
      <c r="MQ33" s="59"/>
      <c r="MR33" s="59"/>
      <c r="MS33" s="59"/>
      <c r="MT33" s="59"/>
      <c r="MU33" s="59"/>
      <c r="MV33" s="59"/>
      <c r="MW33" s="59"/>
      <c r="MX33" s="59"/>
      <c r="MY33" s="59"/>
      <c r="MZ33" s="59"/>
      <c r="NA33" s="59"/>
      <c r="NB33" s="59"/>
      <c r="NC33" s="59"/>
      <c r="ND33" s="59"/>
      <c r="NE33" s="59"/>
      <c r="NF33" s="59"/>
      <c r="NG33" s="59"/>
      <c r="NH33" s="59"/>
      <c r="NI33" s="59"/>
      <c r="NJ33" s="59"/>
      <c r="NK33" s="59"/>
      <c r="NL33" s="59"/>
      <c r="NM33" s="59"/>
      <c r="NN33" s="59"/>
      <c r="NO33" s="59"/>
      <c r="NP33" s="59"/>
      <c r="NQ33" s="59"/>
      <c r="NR33" s="59"/>
      <c r="NS33" s="59"/>
      <c r="NT33" s="59"/>
      <c r="NU33" s="59"/>
      <c r="NV33" s="59"/>
      <c r="NW33" s="59"/>
      <c r="NX33" s="59"/>
      <c r="NY33" s="59"/>
      <c r="NZ33" s="59"/>
      <c r="OA33" s="59"/>
      <c r="OB33" s="59"/>
      <c r="OC33" s="59"/>
      <c r="OD33" s="59"/>
      <c r="OE33" s="59"/>
      <c r="OF33" s="59"/>
      <c r="OG33" s="59"/>
      <c r="OH33" s="59"/>
      <c r="OI33" s="59"/>
      <c r="OJ33" s="59"/>
      <c r="OK33" s="59"/>
      <c r="OL33" s="59"/>
      <c r="OM33" s="59"/>
      <c r="ON33" s="59"/>
      <c r="OO33" s="59"/>
      <c r="OP33" s="59"/>
      <c r="OQ33" s="59"/>
      <c r="OR33" s="59"/>
      <c r="OS33" s="59"/>
      <c r="OT33" s="59"/>
      <c r="OU33" s="59"/>
      <c r="OV33" s="59"/>
      <c r="OW33" s="59"/>
      <c r="OX33" s="59"/>
      <c r="OY33" s="59"/>
      <c r="OZ33" s="59"/>
      <c r="PA33" s="59"/>
      <c r="PB33" s="59"/>
      <c r="PC33" s="59"/>
      <c r="PD33" s="59"/>
      <c r="PE33" s="59"/>
      <c r="PF33" s="59"/>
      <c r="PG33" s="59"/>
      <c r="PH33" s="59"/>
      <c r="PI33" s="59"/>
      <c r="PJ33" s="59"/>
      <c r="PK33" s="59"/>
      <c r="PL33" s="59"/>
      <c r="PM33" s="59"/>
      <c r="PN33" s="59"/>
      <c r="PO33" s="59"/>
      <c r="PP33" s="59"/>
      <c r="PQ33" s="59"/>
      <c r="PR33" s="59"/>
      <c r="PS33" s="59"/>
      <c r="PT33" s="59"/>
      <c r="PU33" s="59"/>
      <c r="PV33" s="59"/>
      <c r="PW33" s="59"/>
      <c r="PX33" s="59"/>
      <c r="PY33" s="59"/>
      <c r="PZ33" s="59"/>
      <c r="QA33" s="59"/>
      <c r="QB33" s="59"/>
      <c r="QC33" s="59"/>
      <c r="QD33" s="59"/>
      <c r="QE33" s="59"/>
      <c r="QF33" s="59"/>
      <c r="QG33" s="59"/>
      <c r="QH33" s="59"/>
      <c r="QI33" s="59"/>
      <c r="QJ33" s="59"/>
      <c r="QK33" s="59"/>
      <c r="QL33" s="59"/>
      <c r="QM33" s="59"/>
      <c r="QN33" s="59"/>
      <c r="QO33" s="59"/>
      <c r="QP33" s="59"/>
      <c r="QQ33" s="59"/>
      <c r="QR33" s="59"/>
      <c r="QS33" s="59"/>
      <c r="QT33" s="59"/>
      <c r="QU33" s="59"/>
      <c r="QV33" s="59"/>
      <c r="QW33" s="59"/>
      <c r="QX33" s="59"/>
      <c r="QY33" s="59"/>
      <c r="QZ33" s="59"/>
      <c r="RA33" s="59"/>
      <c r="RB33" s="59"/>
      <c r="RC33" s="59"/>
      <c r="RD33" s="59"/>
      <c r="RE33" s="59"/>
      <c r="RF33" s="59"/>
      <c r="RG33" s="59"/>
      <c r="RH33" s="59"/>
      <c r="RI33" s="59"/>
      <c r="RJ33" s="59"/>
      <c r="RK33" s="59"/>
    </row>
    <row r="34" spans="1:479" ht="22.5" hidden="1" customHeight="1" outlineLevel="1">
      <c r="A34" s="78">
        <v>15</v>
      </c>
      <c r="B34" s="278" t="s">
        <v>728</v>
      </c>
      <c r="C34" s="80" t="s">
        <v>485</v>
      </c>
      <c r="D34" s="80">
        <v>5</v>
      </c>
      <c r="E34" s="279">
        <v>110000</v>
      </c>
      <c r="F34" s="279">
        <f t="shared" si="0"/>
        <v>550000</v>
      </c>
      <c r="G34" s="1966"/>
      <c r="H34" s="1907"/>
      <c r="I34" s="266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  <c r="BC34" s="59"/>
      <c r="BD34" s="59"/>
      <c r="BE34" s="59"/>
      <c r="BF34" s="59"/>
      <c r="BG34" s="59"/>
      <c r="BH34" s="59"/>
      <c r="BI34" s="59"/>
      <c r="BJ34" s="59"/>
      <c r="BK34" s="59"/>
      <c r="BL34" s="59"/>
      <c r="BM34" s="59"/>
      <c r="BN34" s="59"/>
      <c r="BO34" s="59"/>
      <c r="BP34" s="59"/>
      <c r="BQ34" s="59"/>
      <c r="BR34" s="59"/>
      <c r="BS34" s="59"/>
      <c r="BT34" s="59"/>
      <c r="BU34" s="59"/>
      <c r="BV34" s="59"/>
      <c r="BW34" s="59"/>
      <c r="BX34" s="59"/>
      <c r="BY34" s="59"/>
      <c r="BZ34" s="59"/>
      <c r="CA34" s="59"/>
      <c r="CB34" s="59"/>
      <c r="CC34" s="59"/>
      <c r="CD34" s="59"/>
      <c r="CE34" s="59"/>
      <c r="CF34" s="59"/>
      <c r="CG34" s="59"/>
      <c r="CH34" s="59"/>
      <c r="CI34" s="59"/>
      <c r="CJ34" s="59"/>
      <c r="CK34" s="59"/>
      <c r="CL34" s="59"/>
      <c r="CM34" s="59"/>
      <c r="CN34" s="59"/>
      <c r="CO34" s="59"/>
      <c r="CP34" s="59"/>
      <c r="CQ34" s="59"/>
      <c r="CR34" s="59"/>
      <c r="CS34" s="59"/>
      <c r="CT34" s="59"/>
      <c r="CU34" s="59"/>
      <c r="CV34" s="59"/>
      <c r="CW34" s="59"/>
      <c r="CX34" s="59"/>
      <c r="CY34" s="59"/>
      <c r="CZ34" s="59"/>
      <c r="DA34" s="59"/>
      <c r="DB34" s="59"/>
      <c r="DC34" s="59"/>
      <c r="DD34" s="59"/>
      <c r="DE34" s="59"/>
      <c r="DF34" s="59"/>
      <c r="DG34" s="59"/>
      <c r="DH34" s="59"/>
      <c r="DI34" s="59"/>
      <c r="DJ34" s="59"/>
      <c r="DK34" s="59"/>
      <c r="DL34" s="59"/>
      <c r="DM34" s="59"/>
      <c r="DN34" s="59"/>
      <c r="DO34" s="59"/>
      <c r="DP34" s="59"/>
      <c r="DQ34" s="59"/>
      <c r="DR34" s="59"/>
      <c r="DS34" s="59"/>
      <c r="DT34" s="59"/>
      <c r="DU34" s="59"/>
      <c r="DV34" s="59"/>
      <c r="DW34" s="59"/>
      <c r="DX34" s="59"/>
      <c r="DY34" s="59"/>
      <c r="DZ34" s="59"/>
      <c r="EA34" s="59"/>
      <c r="EB34" s="59"/>
      <c r="EC34" s="59"/>
      <c r="ED34" s="59"/>
      <c r="EE34" s="59"/>
      <c r="EF34" s="59"/>
      <c r="EG34" s="59"/>
      <c r="EH34" s="59"/>
      <c r="EI34" s="59"/>
      <c r="EJ34" s="59"/>
      <c r="EK34" s="59"/>
      <c r="EL34" s="59"/>
      <c r="EM34" s="59"/>
      <c r="EN34" s="59"/>
      <c r="EO34" s="59"/>
      <c r="EP34" s="59"/>
      <c r="EQ34" s="59"/>
      <c r="ER34" s="59"/>
      <c r="ES34" s="59"/>
      <c r="ET34" s="59"/>
      <c r="EU34" s="59"/>
      <c r="EV34" s="59"/>
      <c r="EW34" s="59"/>
      <c r="EX34" s="59"/>
      <c r="EY34" s="59"/>
      <c r="EZ34" s="59"/>
      <c r="FA34" s="59"/>
      <c r="FB34" s="59"/>
      <c r="FC34" s="59"/>
      <c r="FD34" s="59"/>
      <c r="FE34" s="59"/>
      <c r="FF34" s="59"/>
      <c r="FG34" s="59"/>
      <c r="FH34" s="59"/>
      <c r="FI34" s="59"/>
      <c r="FJ34" s="59"/>
      <c r="FK34" s="59"/>
      <c r="FL34" s="59"/>
      <c r="FM34" s="59"/>
      <c r="FN34" s="59"/>
      <c r="FO34" s="59"/>
      <c r="FP34" s="59"/>
      <c r="FQ34" s="59"/>
      <c r="FR34" s="59"/>
      <c r="FS34" s="59"/>
      <c r="FT34" s="59"/>
      <c r="FU34" s="59"/>
      <c r="FV34" s="59"/>
      <c r="FW34" s="59"/>
      <c r="FX34" s="59"/>
      <c r="FY34" s="59"/>
      <c r="FZ34" s="59"/>
      <c r="GA34" s="59"/>
      <c r="GB34" s="59"/>
      <c r="GC34" s="59"/>
      <c r="GD34" s="59"/>
      <c r="GE34" s="59"/>
      <c r="GF34" s="59"/>
      <c r="GG34" s="59"/>
      <c r="GH34" s="59"/>
      <c r="GI34" s="59"/>
      <c r="GJ34" s="59"/>
      <c r="GK34" s="59"/>
      <c r="GL34" s="59"/>
      <c r="GM34" s="59"/>
      <c r="GN34" s="59"/>
      <c r="GO34" s="59"/>
      <c r="GP34" s="59"/>
      <c r="GQ34" s="59"/>
      <c r="GR34" s="59"/>
      <c r="GS34" s="59"/>
      <c r="GT34" s="59"/>
      <c r="GU34" s="59"/>
      <c r="GV34" s="59"/>
      <c r="GW34" s="59"/>
      <c r="GX34" s="59"/>
      <c r="GY34" s="59"/>
      <c r="GZ34" s="59"/>
      <c r="HA34" s="59"/>
      <c r="HB34" s="59"/>
      <c r="HC34" s="59"/>
      <c r="HD34" s="59"/>
      <c r="HE34" s="59"/>
      <c r="HF34" s="59"/>
      <c r="HG34" s="59"/>
      <c r="HH34" s="59"/>
      <c r="HI34" s="59"/>
      <c r="HJ34" s="59"/>
      <c r="HK34" s="59"/>
      <c r="HL34" s="59"/>
      <c r="HM34" s="59"/>
      <c r="HN34" s="59"/>
      <c r="HO34" s="59"/>
      <c r="HP34" s="59"/>
      <c r="HQ34" s="59"/>
      <c r="HR34" s="59"/>
      <c r="HS34" s="59"/>
      <c r="HT34" s="59"/>
      <c r="HU34" s="59"/>
      <c r="HV34" s="59"/>
      <c r="HW34" s="59"/>
      <c r="HX34" s="59"/>
      <c r="HY34" s="59"/>
      <c r="HZ34" s="59"/>
      <c r="IA34" s="59"/>
      <c r="IB34" s="59"/>
      <c r="IC34" s="59"/>
      <c r="ID34" s="59"/>
      <c r="IE34" s="59"/>
      <c r="IF34" s="59"/>
      <c r="IG34" s="59"/>
      <c r="IH34" s="59"/>
      <c r="II34" s="59"/>
      <c r="IJ34" s="59"/>
      <c r="IK34" s="59"/>
      <c r="IL34" s="59"/>
      <c r="IM34" s="59"/>
      <c r="IN34" s="59"/>
      <c r="IO34" s="59"/>
      <c r="IP34" s="59"/>
      <c r="IQ34" s="59"/>
      <c r="IR34" s="59"/>
      <c r="IS34" s="59"/>
      <c r="IT34" s="59"/>
      <c r="IU34" s="59"/>
      <c r="IV34" s="59"/>
      <c r="IW34" s="59"/>
      <c r="IX34" s="59"/>
      <c r="IY34" s="59"/>
      <c r="IZ34" s="59"/>
      <c r="JA34" s="59"/>
      <c r="JB34" s="59"/>
      <c r="JC34" s="59"/>
      <c r="JD34" s="59"/>
      <c r="JE34" s="59"/>
      <c r="JF34" s="59"/>
      <c r="JG34" s="59"/>
      <c r="JH34" s="59"/>
      <c r="JI34" s="59"/>
      <c r="JJ34" s="59"/>
      <c r="JK34" s="59"/>
      <c r="JL34" s="59"/>
      <c r="JM34" s="59"/>
      <c r="JN34" s="59"/>
      <c r="JO34" s="59"/>
      <c r="JP34" s="59"/>
      <c r="JQ34" s="59"/>
      <c r="JR34" s="59"/>
      <c r="JS34" s="59"/>
      <c r="JT34" s="59"/>
      <c r="JU34" s="59"/>
      <c r="JV34" s="59"/>
      <c r="JW34" s="59"/>
      <c r="JX34" s="59"/>
      <c r="JY34" s="59"/>
      <c r="JZ34" s="59"/>
      <c r="KA34" s="59"/>
      <c r="KB34" s="59"/>
      <c r="KC34" s="59"/>
      <c r="KD34" s="59"/>
      <c r="KE34" s="59"/>
      <c r="KF34" s="59"/>
      <c r="KG34" s="59"/>
      <c r="KH34" s="59"/>
      <c r="KI34" s="59"/>
      <c r="KJ34" s="59"/>
      <c r="KK34" s="59"/>
      <c r="KL34" s="59"/>
      <c r="KM34" s="59"/>
      <c r="KN34" s="59"/>
      <c r="KO34" s="59"/>
      <c r="KP34" s="59"/>
      <c r="KQ34" s="59"/>
      <c r="KR34" s="59"/>
      <c r="KS34" s="59"/>
      <c r="KT34" s="59"/>
      <c r="KU34" s="59"/>
      <c r="KV34" s="59"/>
      <c r="KW34" s="59"/>
      <c r="KX34" s="59"/>
      <c r="KY34" s="59"/>
      <c r="KZ34" s="59"/>
      <c r="LA34" s="59"/>
      <c r="LB34" s="59"/>
      <c r="LC34" s="59"/>
      <c r="LD34" s="59"/>
      <c r="LE34" s="59"/>
      <c r="LF34" s="59"/>
      <c r="LG34" s="59"/>
      <c r="LH34" s="59"/>
      <c r="LI34" s="59"/>
      <c r="LJ34" s="59"/>
      <c r="LK34" s="59"/>
      <c r="LL34" s="59"/>
      <c r="LM34" s="59"/>
      <c r="LN34" s="59"/>
      <c r="LO34" s="59"/>
      <c r="LP34" s="59"/>
      <c r="LQ34" s="59"/>
      <c r="LR34" s="59"/>
      <c r="LS34" s="59"/>
      <c r="LT34" s="59"/>
      <c r="LU34" s="59"/>
      <c r="LV34" s="59"/>
      <c r="LW34" s="59"/>
      <c r="LX34" s="59"/>
      <c r="LY34" s="59"/>
      <c r="LZ34" s="59"/>
      <c r="MA34" s="59"/>
      <c r="MB34" s="59"/>
      <c r="MC34" s="59"/>
      <c r="MD34" s="59"/>
      <c r="ME34" s="59"/>
      <c r="MF34" s="59"/>
      <c r="MG34" s="59"/>
      <c r="MH34" s="59"/>
      <c r="MI34" s="59"/>
      <c r="MJ34" s="59"/>
      <c r="MK34" s="59"/>
      <c r="ML34" s="59"/>
      <c r="MM34" s="59"/>
      <c r="MN34" s="59"/>
      <c r="MO34" s="59"/>
      <c r="MP34" s="59"/>
      <c r="MQ34" s="59"/>
      <c r="MR34" s="59"/>
      <c r="MS34" s="59"/>
      <c r="MT34" s="59"/>
      <c r="MU34" s="59"/>
      <c r="MV34" s="59"/>
      <c r="MW34" s="59"/>
      <c r="MX34" s="59"/>
      <c r="MY34" s="59"/>
      <c r="MZ34" s="59"/>
      <c r="NA34" s="59"/>
      <c r="NB34" s="59"/>
      <c r="NC34" s="59"/>
      <c r="ND34" s="59"/>
      <c r="NE34" s="59"/>
      <c r="NF34" s="59"/>
      <c r="NG34" s="59"/>
      <c r="NH34" s="59"/>
      <c r="NI34" s="59"/>
      <c r="NJ34" s="59"/>
      <c r="NK34" s="59"/>
      <c r="NL34" s="59"/>
      <c r="NM34" s="59"/>
      <c r="NN34" s="59"/>
      <c r="NO34" s="59"/>
      <c r="NP34" s="59"/>
      <c r="NQ34" s="59"/>
      <c r="NR34" s="59"/>
      <c r="NS34" s="59"/>
      <c r="NT34" s="59"/>
      <c r="NU34" s="59"/>
      <c r="NV34" s="59"/>
      <c r="NW34" s="59"/>
      <c r="NX34" s="59"/>
      <c r="NY34" s="59"/>
      <c r="NZ34" s="59"/>
      <c r="OA34" s="59"/>
      <c r="OB34" s="59"/>
      <c r="OC34" s="59"/>
      <c r="OD34" s="59"/>
      <c r="OE34" s="59"/>
      <c r="OF34" s="59"/>
      <c r="OG34" s="59"/>
      <c r="OH34" s="59"/>
      <c r="OI34" s="59"/>
      <c r="OJ34" s="59"/>
      <c r="OK34" s="59"/>
      <c r="OL34" s="59"/>
      <c r="OM34" s="59"/>
      <c r="ON34" s="59"/>
      <c r="OO34" s="59"/>
      <c r="OP34" s="59"/>
      <c r="OQ34" s="59"/>
      <c r="OR34" s="59"/>
      <c r="OS34" s="59"/>
      <c r="OT34" s="59"/>
      <c r="OU34" s="59"/>
      <c r="OV34" s="59"/>
      <c r="OW34" s="59"/>
      <c r="OX34" s="59"/>
      <c r="OY34" s="59"/>
      <c r="OZ34" s="59"/>
      <c r="PA34" s="59"/>
      <c r="PB34" s="59"/>
      <c r="PC34" s="59"/>
      <c r="PD34" s="59"/>
      <c r="PE34" s="59"/>
      <c r="PF34" s="59"/>
      <c r="PG34" s="59"/>
      <c r="PH34" s="59"/>
      <c r="PI34" s="59"/>
      <c r="PJ34" s="59"/>
      <c r="PK34" s="59"/>
      <c r="PL34" s="59"/>
      <c r="PM34" s="59"/>
      <c r="PN34" s="59"/>
      <c r="PO34" s="59"/>
      <c r="PP34" s="59"/>
      <c r="PQ34" s="59"/>
      <c r="PR34" s="59"/>
      <c r="PS34" s="59"/>
      <c r="PT34" s="59"/>
      <c r="PU34" s="59"/>
      <c r="PV34" s="59"/>
      <c r="PW34" s="59"/>
      <c r="PX34" s="59"/>
      <c r="PY34" s="59"/>
      <c r="PZ34" s="59"/>
      <c r="QA34" s="59"/>
      <c r="QB34" s="59"/>
      <c r="QC34" s="59"/>
      <c r="QD34" s="59"/>
      <c r="QE34" s="59"/>
      <c r="QF34" s="59"/>
      <c r="QG34" s="59"/>
      <c r="QH34" s="59"/>
      <c r="QI34" s="59"/>
      <c r="QJ34" s="59"/>
      <c r="QK34" s="59"/>
      <c r="QL34" s="59"/>
      <c r="QM34" s="59"/>
      <c r="QN34" s="59"/>
      <c r="QO34" s="59"/>
      <c r="QP34" s="59"/>
      <c r="QQ34" s="59"/>
      <c r="QR34" s="59"/>
      <c r="QS34" s="59"/>
      <c r="QT34" s="59"/>
      <c r="QU34" s="59"/>
      <c r="QV34" s="59"/>
      <c r="QW34" s="59"/>
      <c r="QX34" s="59"/>
      <c r="QY34" s="59"/>
      <c r="QZ34" s="59"/>
      <c r="RA34" s="59"/>
      <c r="RB34" s="59"/>
      <c r="RC34" s="59"/>
      <c r="RD34" s="59"/>
      <c r="RE34" s="59"/>
      <c r="RF34" s="59"/>
      <c r="RG34" s="59"/>
      <c r="RH34" s="59"/>
      <c r="RI34" s="59"/>
      <c r="RJ34" s="59"/>
      <c r="RK34" s="59"/>
    </row>
    <row r="35" spans="1:479" ht="22.5" hidden="1" customHeight="1" outlineLevel="1">
      <c r="A35" s="78">
        <v>16</v>
      </c>
      <c r="B35" s="278" t="s">
        <v>729</v>
      </c>
      <c r="C35" s="80" t="s">
        <v>485</v>
      </c>
      <c r="D35" s="80">
        <v>4</v>
      </c>
      <c r="E35" s="279">
        <v>450000</v>
      </c>
      <c r="F35" s="279">
        <f t="shared" si="0"/>
        <v>1800000</v>
      </c>
      <c r="G35" s="1966"/>
      <c r="H35" s="1907"/>
      <c r="I35" s="266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  <c r="BC35" s="59"/>
      <c r="BD35" s="59"/>
      <c r="BE35" s="59"/>
      <c r="BF35" s="59"/>
      <c r="BG35" s="59"/>
      <c r="BH35" s="59"/>
      <c r="BI35" s="59"/>
      <c r="BJ35" s="59"/>
      <c r="BK35" s="59"/>
      <c r="BL35" s="59"/>
      <c r="BM35" s="59"/>
      <c r="BN35" s="59"/>
      <c r="BO35" s="59"/>
      <c r="BP35" s="59"/>
      <c r="BQ35" s="59"/>
      <c r="BR35" s="59"/>
      <c r="BS35" s="59"/>
      <c r="BT35" s="59"/>
      <c r="BU35" s="59"/>
      <c r="BV35" s="59"/>
      <c r="BW35" s="59"/>
      <c r="BX35" s="59"/>
      <c r="BY35" s="59"/>
      <c r="BZ35" s="59"/>
      <c r="CA35" s="59"/>
      <c r="CB35" s="59"/>
      <c r="CC35" s="59"/>
      <c r="CD35" s="59"/>
      <c r="CE35" s="59"/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59"/>
      <c r="DI35" s="59"/>
      <c r="DJ35" s="59"/>
      <c r="DK35" s="59"/>
      <c r="DL35" s="59"/>
      <c r="DM35" s="59"/>
      <c r="DN35" s="59"/>
      <c r="DO35" s="59"/>
      <c r="DP35" s="59"/>
      <c r="DQ35" s="59"/>
      <c r="DR35" s="59"/>
      <c r="DS35" s="59"/>
      <c r="DT35" s="59"/>
      <c r="DU35" s="59"/>
      <c r="DV35" s="59"/>
      <c r="DW35" s="59"/>
      <c r="DX35" s="59"/>
      <c r="DY35" s="59"/>
      <c r="DZ35" s="59"/>
      <c r="EA35" s="59"/>
      <c r="EB35" s="59"/>
      <c r="EC35" s="59"/>
      <c r="ED35" s="59"/>
      <c r="EE35" s="59"/>
      <c r="EF35" s="59"/>
      <c r="EG35" s="59"/>
      <c r="EH35" s="59"/>
      <c r="EI35" s="59"/>
      <c r="EJ35" s="59"/>
      <c r="EK35" s="59"/>
      <c r="EL35" s="59"/>
      <c r="EM35" s="59"/>
      <c r="EN35" s="59"/>
      <c r="EO35" s="59"/>
      <c r="EP35" s="59"/>
      <c r="EQ35" s="59"/>
      <c r="ER35" s="59"/>
      <c r="ES35" s="59"/>
      <c r="ET35" s="59"/>
      <c r="EU35" s="59"/>
      <c r="EV35" s="59"/>
      <c r="EW35" s="59"/>
      <c r="EX35" s="59"/>
      <c r="EY35" s="59"/>
      <c r="EZ35" s="59"/>
      <c r="FA35" s="59"/>
      <c r="FB35" s="59"/>
      <c r="FC35" s="59"/>
      <c r="FD35" s="59"/>
      <c r="FE35" s="59"/>
      <c r="FF35" s="59"/>
      <c r="FG35" s="59"/>
      <c r="FH35" s="59"/>
      <c r="FI35" s="59"/>
      <c r="FJ35" s="59"/>
      <c r="FK35" s="59"/>
      <c r="FL35" s="59"/>
      <c r="FM35" s="59"/>
      <c r="FN35" s="59"/>
      <c r="FO35" s="59"/>
      <c r="FP35" s="59"/>
      <c r="FQ35" s="59"/>
      <c r="FR35" s="59"/>
      <c r="FS35" s="59"/>
      <c r="FT35" s="59"/>
      <c r="FU35" s="59"/>
      <c r="FV35" s="59"/>
      <c r="FW35" s="59"/>
      <c r="FX35" s="59"/>
      <c r="FY35" s="59"/>
      <c r="FZ35" s="59"/>
      <c r="GA35" s="59"/>
      <c r="GB35" s="59"/>
      <c r="GC35" s="59"/>
      <c r="GD35" s="59"/>
      <c r="GE35" s="59"/>
      <c r="GF35" s="59"/>
      <c r="GG35" s="59"/>
      <c r="GH35" s="59"/>
      <c r="GI35" s="59"/>
      <c r="GJ35" s="59"/>
      <c r="GK35" s="59"/>
      <c r="GL35" s="59"/>
      <c r="GM35" s="59"/>
      <c r="GN35" s="59"/>
      <c r="GO35" s="59"/>
      <c r="GP35" s="59"/>
      <c r="GQ35" s="59"/>
      <c r="GR35" s="59"/>
      <c r="GS35" s="59"/>
      <c r="GT35" s="59"/>
      <c r="GU35" s="59"/>
      <c r="GV35" s="59"/>
      <c r="GW35" s="59"/>
      <c r="GX35" s="59"/>
      <c r="GY35" s="59"/>
      <c r="GZ35" s="59"/>
      <c r="HA35" s="59"/>
      <c r="HB35" s="59"/>
      <c r="HC35" s="59"/>
      <c r="HD35" s="59"/>
      <c r="HE35" s="59"/>
      <c r="HF35" s="59"/>
      <c r="HG35" s="59"/>
      <c r="HH35" s="59"/>
      <c r="HI35" s="59"/>
      <c r="HJ35" s="59"/>
      <c r="HK35" s="59"/>
      <c r="HL35" s="59"/>
      <c r="HM35" s="59"/>
      <c r="HN35" s="59"/>
      <c r="HO35" s="59"/>
      <c r="HP35" s="59"/>
      <c r="HQ35" s="59"/>
      <c r="HR35" s="59"/>
      <c r="HS35" s="59"/>
      <c r="HT35" s="59"/>
      <c r="HU35" s="59"/>
      <c r="HV35" s="59"/>
      <c r="HW35" s="59"/>
      <c r="HX35" s="59"/>
      <c r="HY35" s="59"/>
      <c r="HZ35" s="59"/>
      <c r="IA35" s="59"/>
      <c r="IB35" s="59"/>
      <c r="IC35" s="59"/>
      <c r="ID35" s="59"/>
      <c r="IE35" s="59"/>
      <c r="IF35" s="59"/>
      <c r="IG35" s="59"/>
      <c r="IH35" s="59"/>
      <c r="II35" s="59"/>
      <c r="IJ35" s="59"/>
      <c r="IK35" s="59"/>
      <c r="IL35" s="59"/>
      <c r="IM35" s="59"/>
      <c r="IN35" s="59"/>
      <c r="IO35" s="59"/>
      <c r="IP35" s="59"/>
      <c r="IQ35" s="59"/>
      <c r="IR35" s="59"/>
      <c r="IS35" s="59"/>
      <c r="IT35" s="59"/>
      <c r="IU35" s="59"/>
      <c r="IV35" s="59"/>
      <c r="IW35" s="59"/>
      <c r="IX35" s="59"/>
      <c r="IY35" s="59"/>
      <c r="IZ35" s="59"/>
      <c r="JA35" s="59"/>
      <c r="JB35" s="59"/>
      <c r="JC35" s="59"/>
      <c r="JD35" s="59"/>
      <c r="JE35" s="59"/>
      <c r="JF35" s="59"/>
      <c r="JG35" s="59"/>
      <c r="JH35" s="59"/>
      <c r="JI35" s="59"/>
      <c r="JJ35" s="59"/>
      <c r="JK35" s="59"/>
      <c r="JL35" s="59"/>
      <c r="JM35" s="59"/>
      <c r="JN35" s="59"/>
      <c r="JO35" s="59"/>
      <c r="JP35" s="59"/>
      <c r="JQ35" s="59"/>
      <c r="JR35" s="59"/>
      <c r="JS35" s="59"/>
      <c r="JT35" s="59"/>
      <c r="JU35" s="59"/>
      <c r="JV35" s="59"/>
      <c r="JW35" s="59"/>
      <c r="JX35" s="59"/>
      <c r="JY35" s="59"/>
      <c r="JZ35" s="59"/>
      <c r="KA35" s="59"/>
      <c r="KB35" s="59"/>
      <c r="KC35" s="59"/>
      <c r="KD35" s="59"/>
      <c r="KE35" s="59"/>
      <c r="KF35" s="59"/>
      <c r="KG35" s="59"/>
      <c r="KH35" s="59"/>
      <c r="KI35" s="59"/>
      <c r="KJ35" s="59"/>
      <c r="KK35" s="59"/>
      <c r="KL35" s="59"/>
      <c r="KM35" s="59"/>
      <c r="KN35" s="59"/>
      <c r="KO35" s="59"/>
      <c r="KP35" s="59"/>
      <c r="KQ35" s="59"/>
      <c r="KR35" s="59"/>
      <c r="KS35" s="59"/>
      <c r="KT35" s="59"/>
      <c r="KU35" s="59"/>
      <c r="KV35" s="59"/>
      <c r="KW35" s="59"/>
      <c r="KX35" s="59"/>
      <c r="KY35" s="59"/>
      <c r="KZ35" s="59"/>
      <c r="LA35" s="59"/>
      <c r="LB35" s="59"/>
      <c r="LC35" s="59"/>
      <c r="LD35" s="59"/>
      <c r="LE35" s="59"/>
      <c r="LF35" s="59"/>
      <c r="LG35" s="59"/>
      <c r="LH35" s="59"/>
      <c r="LI35" s="59"/>
      <c r="LJ35" s="59"/>
      <c r="LK35" s="59"/>
      <c r="LL35" s="59"/>
      <c r="LM35" s="59"/>
      <c r="LN35" s="59"/>
      <c r="LO35" s="59"/>
      <c r="LP35" s="59"/>
      <c r="LQ35" s="59"/>
      <c r="LR35" s="59"/>
      <c r="LS35" s="59"/>
      <c r="LT35" s="59"/>
      <c r="LU35" s="59"/>
      <c r="LV35" s="59"/>
      <c r="LW35" s="59"/>
      <c r="LX35" s="59"/>
      <c r="LY35" s="59"/>
      <c r="LZ35" s="59"/>
      <c r="MA35" s="59"/>
      <c r="MB35" s="59"/>
      <c r="MC35" s="59"/>
      <c r="MD35" s="59"/>
      <c r="ME35" s="59"/>
      <c r="MF35" s="59"/>
      <c r="MG35" s="59"/>
      <c r="MH35" s="59"/>
      <c r="MI35" s="59"/>
      <c r="MJ35" s="59"/>
      <c r="MK35" s="59"/>
      <c r="ML35" s="59"/>
      <c r="MM35" s="59"/>
      <c r="MN35" s="59"/>
      <c r="MO35" s="59"/>
      <c r="MP35" s="59"/>
      <c r="MQ35" s="59"/>
      <c r="MR35" s="59"/>
      <c r="MS35" s="59"/>
      <c r="MT35" s="59"/>
      <c r="MU35" s="59"/>
      <c r="MV35" s="59"/>
      <c r="MW35" s="59"/>
      <c r="MX35" s="59"/>
      <c r="MY35" s="59"/>
      <c r="MZ35" s="59"/>
      <c r="NA35" s="59"/>
      <c r="NB35" s="59"/>
      <c r="NC35" s="59"/>
      <c r="ND35" s="59"/>
      <c r="NE35" s="59"/>
      <c r="NF35" s="59"/>
      <c r="NG35" s="59"/>
      <c r="NH35" s="59"/>
      <c r="NI35" s="59"/>
      <c r="NJ35" s="59"/>
      <c r="NK35" s="59"/>
      <c r="NL35" s="59"/>
      <c r="NM35" s="59"/>
      <c r="NN35" s="59"/>
      <c r="NO35" s="59"/>
      <c r="NP35" s="59"/>
      <c r="NQ35" s="59"/>
      <c r="NR35" s="59"/>
      <c r="NS35" s="59"/>
      <c r="NT35" s="59"/>
      <c r="NU35" s="59"/>
      <c r="NV35" s="59"/>
      <c r="NW35" s="59"/>
      <c r="NX35" s="59"/>
      <c r="NY35" s="59"/>
      <c r="NZ35" s="59"/>
      <c r="OA35" s="59"/>
      <c r="OB35" s="59"/>
      <c r="OC35" s="59"/>
      <c r="OD35" s="59"/>
      <c r="OE35" s="59"/>
      <c r="OF35" s="59"/>
      <c r="OG35" s="59"/>
      <c r="OH35" s="59"/>
      <c r="OI35" s="59"/>
      <c r="OJ35" s="59"/>
      <c r="OK35" s="59"/>
      <c r="OL35" s="59"/>
      <c r="OM35" s="59"/>
      <c r="ON35" s="59"/>
      <c r="OO35" s="59"/>
      <c r="OP35" s="59"/>
      <c r="OQ35" s="59"/>
      <c r="OR35" s="59"/>
      <c r="OS35" s="59"/>
      <c r="OT35" s="59"/>
      <c r="OU35" s="59"/>
      <c r="OV35" s="59"/>
      <c r="OW35" s="59"/>
      <c r="OX35" s="59"/>
      <c r="OY35" s="59"/>
      <c r="OZ35" s="59"/>
      <c r="PA35" s="59"/>
      <c r="PB35" s="59"/>
      <c r="PC35" s="59"/>
      <c r="PD35" s="59"/>
      <c r="PE35" s="59"/>
      <c r="PF35" s="59"/>
      <c r="PG35" s="59"/>
      <c r="PH35" s="59"/>
      <c r="PI35" s="59"/>
      <c r="PJ35" s="59"/>
      <c r="PK35" s="59"/>
      <c r="PL35" s="59"/>
      <c r="PM35" s="59"/>
      <c r="PN35" s="59"/>
      <c r="PO35" s="59"/>
      <c r="PP35" s="59"/>
      <c r="PQ35" s="59"/>
      <c r="PR35" s="59"/>
      <c r="PS35" s="59"/>
      <c r="PT35" s="59"/>
      <c r="PU35" s="59"/>
      <c r="PV35" s="59"/>
      <c r="PW35" s="59"/>
      <c r="PX35" s="59"/>
      <c r="PY35" s="59"/>
      <c r="PZ35" s="59"/>
      <c r="QA35" s="59"/>
      <c r="QB35" s="59"/>
      <c r="QC35" s="59"/>
      <c r="QD35" s="59"/>
      <c r="QE35" s="59"/>
      <c r="QF35" s="59"/>
      <c r="QG35" s="59"/>
      <c r="QH35" s="59"/>
      <c r="QI35" s="59"/>
      <c r="QJ35" s="59"/>
      <c r="QK35" s="59"/>
      <c r="QL35" s="59"/>
      <c r="QM35" s="59"/>
      <c r="QN35" s="59"/>
      <c r="QO35" s="59"/>
      <c r="QP35" s="59"/>
      <c r="QQ35" s="59"/>
      <c r="QR35" s="59"/>
      <c r="QS35" s="59"/>
      <c r="QT35" s="59"/>
      <c r="QU35" s="59"/>
      <c r="QV35" s="59"/>
      <c r="QW35" s="59"/>
      <c r="QX35" s="59"/>
      <c r="QY35" s="59"/>
      <c r="QZ35" s="59"/>
      <c r="RA35" s="59"/>
      <c r="RB35" s="59"/>
      <c r="RC35" s="59"/>
      <c r="RD35" s="59"/>
      <c r="RE35" s="59"/>
      <c r="RF35" s="59"/>
      <c r="RG35" s="59"/>
      <c r="RH35" s="59"/>
      <c r="RI35" s="59"/>
      <c r="RJ35" s="59"/>
      <c r="RK35" s="59"/>
    </row>
    <row r="36" spans="1:479" ht="22.5" hidden="1" customHeight="1" outlineLevel="1">
      <c r="A36" s="105">
        <v>17</v>
      </c>
      <c r="B36" s="290" t="s">
        <v>730</v>
      </c>
      <c r="C36" s="92" t="s">
        <v>485</v>
      </c>
      <c r="D36" s="92">
        <v>1</v>
      </c>
      <c r="E36" s="291">
        <v>825000</v>
      </c>
      <c r="F36" s="291">
        <f t="shared" si="0"/>
        <v>825000</v>
      </c>
      <c r="G36" s="1967"/>
      <c r="H36" s="1988"/>
      <c r="I36" s="266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  <c r="BC36" s="59"/>
      <c r="BD36" s="59"/>
      <c r="BE36" s="59"/>
      <c r="BF36" s="59"/>
      <c r="BG36" s="59"/>
      <c r="BH36" s="59"/>
      <c r="BI36" s="59"/>
      <c r="BJ36" s="59"/>
      <c r="BK36" s="59"/>
      <c r="BL36" s="59"/>
      <c r="BM36" s="59"/>
      <c r="BN36" s="59"/>
      <c r="BO36" s="59"/>
      <c r="BP36" s="59"/>
      <c r="BQ36" s="59"/>
      <c r="BR36" s="59"/>
      <c r="BS36" s="59"/>
      <c r="BT36" s="59"/>
      <c r="BU36" s="59"/>
      <c r="BV36" s="59"/>
      <c r="BW36" s="59"/>
      <c r="BX36" s="59"/>
      <c r="BY36" s="59"/>
      <c r="BZ36" s="59"/>
      <c r="CA36" s="59"/>
      <c r="CB36" s="59"/>
      <c r="CC36" s="59"/>
      <c r="CD36" s="59"/>
      <c r="CE36" s="59"/>
      <c r="CF36" s="59"/>
      <c r="CG36" s="59"/>
      <c r="CH36" s="59"/>
      <c r="CI36" s="59"/>
      <c r="CJ36" s="59"/>
      <c r="CK36" s="59"/>
      <c r="CL36" s="59"/>
      <c r="CM36" s="59"/>
      <c r="CN36" s="59"/>
      <c r="CO36" s="59"/>
      <c r="CP36" s="59"/>
      <c r="CQ36" s="59"/>
      <c r="CR36" s="59"/>
      <c r="CS36" s="59"/>
      <c r="CT36" s="59"/>
      <c r="CU36" s="59"/>
      <c r="CV36" s="59"/>
      <c r="CW36" s="59"/>
      <c r="CX36" s="59"/>
      <c r="CY36" s="59"/>
      <c r="CZ36" s="59"/>
      <c r="DA36" s="59"/>
      <c r="DB36" s="59"/>
      <c r="DC36" s="59"/>
      <c r="DD36" s="59"/>
      <c r="DE36" s="59"/>
      <c r="DF36" s="59"/>
      <c r="DG36" s="59"/>
      <c r="DH36" s="59"/>
      <c r="DI36" s="59"/>
      <c r="DJ36" s="59"/>
      <c r="DK36" s="59"/>
      <c r="DL36" s="59"/>
      <c r="DM36" s="59"/>
      <c r="DN36" s="59"/>
      <c r="DO36" s="59"/>
      <c r="DP36" s="59"/>
      <c r="DQ36" s="59"/>
      <c r="DR36" s="59"/>
      <c r="DS36" s="59"/>
      <c r="DT36" s="59"/>
      <c r="DU36" s="59"/>
      <c r="DV36" s="59"/>
      <c r="DW36" s="59"/>
      <c r="DX36" s="59"/>
      <c r="DY36" s="59"/>
      <c r="DZ36" s="59"/>
      <c r="EA36" s="59"/>
      <c r="EB36" s="59"/>
      <c r="EC36" s="59"/>
      <c r="ED36" s="59"/>
      <c r="EE36" s="59"/>
      <c r="EF36" s="59"/>
      <c r="EG36" s="59"/>
      <c r="EH36" s="59"/>
      <c r="EI36" s="59"/>
      <c r="EJ36" s="59"/>
      <c r="EK36" s="59"/>
      <c r="EL36" s="59"/>
      <c r="EM36" s="59"/>
      <c r="EN36" s="59"/>
      <c r="EO36" s="59"/>
      <c r="EP36" s="59"/>
      <c r="EQ36" s="59"/>
      <c r="ER36" s="59"/>
      <c r="ES36" s="59"/>
      <c r="ET36" s="59"/>
      <c r="EU36" s="59"/>
      <c r="EV36" s="59"/>
      <c r="EW36" s="59"/>
      <c r="EX36" s="59"/>
      <c r="EY36" s="59"/>
      <c r="EZ36" s="59"/>
      <c r="FA36" s="59"/>
      <c r="FB36" s="59"/>
      <c r="FC36" s="59"/>
      <c r="FD36" s="59"/>
      <c r="FE36" s="59"/>
      <c r="FF36" s="59"/>
      <c r="FG36" s="59"/>
      <c r="FH36" s="59"/>
      <c r="FI36" s="59"/>
      <c r="FJ36" s="59"/>
      <c r="FK36" s="59"/>
      <c r="FL36" s="59"/>
      <c r="FM36" s="59"/>
      <c r="FN36" s="59"/>
      <c r="FO36" s="59"/>
      <c r="FP36" s="59"/>
      <c r="FQ36" s="59"/>
      <c r="FR36" s="59"/>
      <c r="FS36" s="59"/>
      <c r="FT36" s="59"/>
      <c r="FU36" s="59"/>
      <c r="FV36" s="59"/>
      <c r="FW36" s="59"/>
      <c r="FX36" s="59"/>
      <c r="FY36" s="59"/>
      <c r="FZ36" s="59"/>
      <c r="GA36" s="59"/>
      <c r="GB36" s="59"/>
      <c r="GC36" s="59"/>
      <c r="GD36" s="59"/>
      <c r="GE36" s="59"/>
      <c r="GF36" s="59"/>
      <c r="GG36" s="59"/>
      <c r="GH36" s="59"/>
      <c r="GI36" s="59"/>
      <c r="GJ36" s="59"/>
      <c r="GK36" s="59"/>
      <c r="GL36" s="59"/>
      <c r="GM36" s="59"/>
      <c r="GN36" s="59"/>
      <c r="GO36" s="59"/>
      <c r="GP36" s="59"/>
      <c r="GQ36" s="59"/>
      <c r="GR36" s="59"/>
      <c r="GS36" s="59"/>
      <c r="GT36" s="59"/>
      <c r="GU36" s="59"/>
      <c r="GV36" s="59"/>
      <c r="GW36" s="59"/>
      <c r="GX36" s="59"/>
      <c r="GY36" s="59"/>
      <c r="GZ36" s="59"/>
      <c r="HA36" s="59"/>
      <c r="HB36" s="59"/>
      <c r="HC36" s="59"/>
      <c r="HD36" s="59"/>
      <c r="HE36" s="59"/>
      <c r="HF36" s="59"/>
      <c r="HG36" s="59"/>
      <c r="HH36" s="59"/>
      <c r="HI36" s="59"/>
      <c r="HJ36" s="59"/>
      <c r="HK36" s="59"/>
      <c r="HL36" s="59"/>
      <c r="HM36" s="59"/>
      <c r="HN36" s="59"/>
      <c r="HO36" s="59"/>
      <c r="HP36" s="59"/>
      <c r="HQ36" s="59"/>
      <c r="HR36" s="59"/>
      <c r="HS36" s="59"/>
      <c r="HT36" s="59"/>
      <c r="HU36" s="59"/>
      <c r="HV36" s="59"/>
      <c r="HW36" s="59"/>
      <c r="HX36" s="59"/>
      <c r="HY36" s="59"/>
      <c r="HZ36" s="59"/>
      <c r="IA36" s="59"/>
      <c r="IB36" s="59"/>
      <c r="IC36" s="59"/>
      <c r="ID36" s="59"/>
      <c r="IE36" s="59"/>
      <c r="IF36" s="59"/>
      <c r="IG36" s="59"/>
      <c r="IH36" s="59"/>
      <c r="II36" s="59"/>
      <c r="IJ36" s="59"/>
      <c r="IK36" s="59"/>
      <c r="IL36" s="59"/>
      <c r="IM36" s="59"/>
      <c r="IN36" s="59"/>
      <c r="IO36" s="59"/>
      <c r="IP36" s="59"/>
      <c r="IQ36" s="59"/>
      <c r="IR36" s="59"/>
      <c r="IS36" s="59"/>
      <c r="IT36" s="59"/>
      <c r="IU36" s="59"/>
      <c r="IV36" s="59"/>
      <c r="IW36" s="59"/>
      <c r="IX36" s="59"/>
      <c r="IY36" s="59"/>
      <c r="IZ36" s="59"/>
      <c r="JA36" s="59"/>
      <c r="JB36" s="59"/>
      <c r="JC36" s="59"/>
      <c r="JD36" s="59"/>
      <c r="JE36" s="59"/>
      <c r="JF36" s="59"/>
      <c r="JG36" s="59"/>
      <c r="JH36" s="59"/>
      <c r="JI36" s="59"/>
      <c r="JJ36" s="59"/>
      <c r="JK36" s="59"/>
      <c r="JL36" s="59"/>
      <c r="JM36" s="59"/>
      <c r="JN36" s="59"/>
      <c r="JO36" s="59"/>
      <c r="JP36" s="59"/>
      <c r="JQ36" s="59"/>
      <c r="JR36" s="59"/>
      <c r="JS36" s="59"/>
      <c r="JT36" s="59"/>
      <c r="JU36" s="59"/>
      <c r="JV36" s="59"/>
      <c r="JW36" s="59"/>
      <c r="JX36" s="59"/>
      <c r="JY36" s="59"/>
      <c r="JZ36" s="59"/>
      <c r="KA36" s="59"/>
      <c r="KB36" s="59"/>
      <c r="KC36" s="59"/>
      <c r="KD36" s="59"/>
      <c r="KE36" s="59"/>
      <c r="KF36" s="59"/>
      <c r="KG36" s="59"/>
      <c r="KH36" s="59"/>
      <c r="KI36" s="59"/>
      <c r="KJ36" s="59"/>
      <c r="KK36" s="59"/>
      <c r="KL36" s="59"/>
      <c r="KM36" s="59"/>
      <c r="KN36" s="59"/>
      <c r="KO36" s="59"/>
      <c r="KP36" s="59"/>
      <c r="KQ36" s="59"/>
      <c r="KR36" s="59"/>
      <c r="KS36" s="59"/>
      <c r="KT36" s="59"/>
      <c r="KU36" s="59"/>
      <c r="KV36" s="59"/>
      <c r="KW36" s="59"/>
      <c r="KX36" s="59"/>
      <c r="KY36" s="59"/>
      <c r="KZ36" s="59"/>
      <c r="LA36" s="59"/>
      <c r="LB36" s="59"/>
      <c r="LC36" s="59"/>
      <c r="LD36" s="59"/>
      <c r="LE36" s="59"/>
      <c r="LF36" s="59"/>
      <c r="LG36" s="59"/>
      <c r="LH36" s="59"/>
      <c r="LI36" s="59"/>
      <c r="LJ36" s="59"/>
      <c r="LK36" s="59"/>
      <c r="LL36" s="59"/>
      <c r="LM36" s="59"/>
      <c r="LN36" s="59"/>
      <c r="LO36" s="59"/>
      <c r="LP36" s="59"/>
      <c r="LQ36" s="59"/>
      <c r="LR36" s="59"/>
      <c r="LS36" s="59"/>
      <c r="LT36" s="59"/>
      <c r="LU36" s="59"/>
      <c r="LV36" s="59"/>
      <c r="LW36" s="59"/>
      <c r="LX36" s="59"/>
      <c r="LY36" s="59"/>
      <c r="LZ36" s="59"/>
      <c r="MA36" s="59"/>
      <c r="MB36" s="59"/>
      <c r="MC36" s="59"/>
      <c r="MD36" s="59"/>
      <c r="ME36" s="59"/>
      <c r="MF36" s="59"/>
      <c r="MG36" s="59"/>
      <c r="MH36" s="59"/>
      <c r="MI36" s="59"/>
      <c r="MJ36" s="59"/>
      <c r="MK36" s="59"/>
      <c r="ML36" s="59"/>
      <c r="MM36" s="59"/>
      <c r="MN36" s="59"/>
      <c r="MO36" s="59"/>
      <c r="MP36" s="59"/>
      <c r="MQ36" s="59"/>
      <c r="MR36" s="59"/>
      <c r="MS36" s="59"/>
      <c r="MT36" s="59"/>
      <c r="MU36" s="59"/>
      <c r="MV36" s="59"/>
      <c r="MW36" s="59"/>
      <c r="MX36" s="59"/>
      <c r="MY36" s="59"/>
      <c r="MZ36" s="59"/>
      <c r="NA36" s="59"/>
      <c r="NB36" s="59"/>
      <c r="NC36" s="59"/>
      <c r="ND36" s="59"/>
      <c r="NE36" s="59"/>
      <c r="NF36" s="59"/>
      <c r="NG36" s="59"/>
      <c r="NH36" s="59"/>
      <c r="NI36" s="59"/>
      <c r="NJ36" s="59"/>
      <c r="NK36" s="59"/>
      <c r="NL36" s="59"/>
      <c r="NM36" s="59"/>
      <c r="NN36" s="59"/>
      <c r="NO36" s="59"/>
      <c r="NP36" s="59"/>
      <c r="NQ36" s="59"/>
      <c r="NR36" s="59"/>
      <c r="NS36" s="59"/>
      <c r="NT36" s="59"/>
      <c r="NU36" s="59"/>
      <c r="NV36" s="59"/>
      <c r="NW36" s="59"/>
      <c r="NX36" s="59"/>
      <c r="NY36" s="59"/>
      <c r="NZ36" s="59"/>
      <c r="OA36" s="59"/>
      <c r="OB36" s="59"/>
      <c r="OC36" s="59"/>
      <c r="OD36" s="59"/>
      <c r="OE36" s="59"/>
      <c r="OF36" s="59"/>
      <c r="OG36" s="59"/>
      <c r="OH36" s="59"/>
      <c r="OI36" s="59"/>
      <c r="OJ36" s="59"/>
      <c r="OK36" s="59"/>
      <c r="OL36" s="59"/>
      <c r="OM36" s="59"/>
      <c r="ON36" s="59"/>
      <c r="OO36" s="59"/>
      <c r="OP36" s="59"/>
      <c r="OQ36" s="59"/>
      <c r="OR36" s="59"/>
      <c r="OS36" s="59"/>
      <c r="OT36" s="59"/>
      <c r="OU36" s="59"/>
      <c r="OV36" s="59"/>
      <c r="OW36" s="59"/>
      <c r="OX36" s="59"/>
      <c r="OY36" s="59"/>
      <c r="OZ36" s="59"/>
      <c r="PA36" s="59"/>
      <c r="PB36" s="59"/>
      <c r="PC36" s="59"/>
      <c r="PD36" s="59"/>
      <c r="PE36" s="59"/>
      <c r="PF36" s="59"/>
      <c r="PG36" s="59"/>
      <c r="PH36" s="59"/>
      <c r="PI36" s="59"/>
      <c r="PJ36" s="59"/>
      <c r="PK36" s="59"/>
      <c r="PL36" s="59"/>
      <c r="PM36" s="59"/>
      <c r="PN36" s="59"/>
      <c r="PO36" s="59"/>
      <c r="PP36" s="59"/>
      <c r="PQ36" s="59"/>
      <c r="PR36" s="59"/>
      <c r="PS36" s="59"/>
      <c r="PT36" s="59"/>
      <c r="PU36" s="59"/>
      <c r="PV36" s="59"/>
      <c r="PW36" s="59"/>
      <c r="PX36" s="59"/>
      <c r="PY36" s="59"/>
      <c r="PZ36" s="59"/>
      <c r="QA36" s="59"/>
      <c r="QB36" s="59"/>
      <c r="QC36" s="59"/>
      <c r="QD36" s="59"/>
      <c r="QE36" s="59"/>
      <c r="QF36" s="59"/>
      <c r="QG36" s="59"/>
      <c r="QH36" s="59"/>
      <c r="QI36" s="59"/>
      <c r="QJ36" s="59"/>
      <c r="QK36" s="59"/>
      <c r="QL36" s="59"/>
      <c r="QM36" s="59"/>
      <c r="QN36" s="59"/>
      <c r="QO36" s="59"/>
      <c r="QP36" s="59"/>
      <c r="QQ36" s="59"/>
      <c r="QR36" s="59"/>
      <c r="QS36" s="59"/>
      <c r="QT36" s="59"/>
      <c r="QU36" s="59"/>
      <c r="QV36" s="59"/>
      <c r="QW36" s="59"/>
      <c r="QX36" s="59"/>
      <c r="QY36" s="59"/>
      <c r="QZ36" s="59"/>
      <c r="RA36" s="59"/>
      <c r="RB36" s="59"/>
      <c r="RC36" s="59"/>
      <c r="RD36" s="59"/>
      <c r="RE36" s="59"/>
      <c r="RF36" s="59"/>
      <c r="RG36" s="59"/>
      <c r="RH36" s="59"/>
      <c r="RI36" s="59"/>
      <c r="RJ36" s="59"/>
      <c r="RK36" s="59"/>
    </row>
    <row r="37" spans="1:479" ht="22.5" hidden="1" customHeight="1" outlineLevel="1">
      <c r="A37" s="72">
        <v>18</v>
      </c>
      <c r="B37" s="288" t="s">
        <v>731</v>
      </c>
      <c r="C37" s="74" t="s">
        <v>732</v>
      </c>
      <c r="D37" s="74">
        <v>10</v>
      </c>
      <c r="E37" s="289">
        <v>45000</v>
      </c>
      <c r="F37" s="289">
        <f t="shared" si="0"/>
        <v>450000</v>
      </c>
      <c r="G37" s="1965">
        <f>SUM(F37:F39)</f>
        <v>1370000</v>
      </c>
      <c r="H37" s="1987">
        <v>5.3</v>
      </c>
      <c r="I37" s="266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  <c r="BC37" s="59"/>
      <c r="BD37" s="59"/>
      <c r="BE37" s="59"/>
      <c r="BF37" s="59"/>
      <c r="BG37" s="59"/>
      <c r="BH37" s="59"/>
      <c r="BI37" s="59"/>
      <c r="BJ37" s="59"/>
      <c r="BK37" s="59"/>
      <c r="BL37" s="59"/>
      <c r="BM37" s="59"/>
      <c r="BN37" s="59"/>
      <c r="BO37" s="59"/>
      <c r="BP37" s="59"/>
      <c r="BQ37" s="59"/>
      <c r="BR37" s="59"/>
      <c r="BS37" s="59"/>
      <c r="BT37" s="59"/>
      <c r="BU37" s="59"/>
      <c r="BV37" s="59"/>
      <c r="BW37" s="59"/>
      <c r="BX37" s="59"/>
      <c r="BY37" s="59"/>
      <c r="BZ37" s="59"/>
      <c r="CA37" s="59"/>
      <c r="CB37" s="59"/>
      <c r="CC37" s="59"/>
      <c r="CD37" s="59"/>
      <c r="CE37" s="59"/>
      <c r="CF37" s="59"/>
      <c r="CG37" s="59"/>
      <c r="CH37" s="59"/>
      <c r="CI37" s="59"/>
      <c r="CJ37" s="59"/>
      <c r="CK37" s="59"/>
      <c r="CL37" s="59"/>
      <c r="CM37" s="59"/>
      <c r="CN37" s="59"/>
      <c r="CO37" s="59"/>
      <c r="CP37" s="59"/>
      <c r="CQ37" s="59"/>
      <c r="CR37" s="59"/>
      <c r="CS37" s="59"/>
      <c r="CT37" s="59"/>
      <c r="CU37" s="59"/>
      <c r="CV37" s="59"/>
      <c r="CW37" s="59"/>
      <c r="CX37" s="59"/>
      <c r="CY37" s="59"/>
      <c r="CZ37" s="59"/>
      <c r="DA37" s="59"/>
      <c r="DB37" s="59"/>
      <c r="DC37" s="59"/>
      <c r="DD37" s="59"/>
      <c r="DE37" s="59"/>
      <c r="DF37" s="59"/>
      <c r="DG37" s="59"/>
      <c r="DH37" s="59"/>
      <c r="DI37" s="59"/>
      <c r="DJ37" s="59"/>
      <c r="DK37" s="59"/>
      <c r="DL37" s="59"/>
      <c r="DM37" s="59"/>
      <c r="DN37" s="59"/>
      <c r="DO37" s="59"/>
      <c r="DP37" s="59"/>
      <c r="DQ37" s="59"/>
      <c r="DR37" s="59"/>
      <c r="DS37" s="59"/>
      <c r="DT37" s="59"/>
      <c r="DU37" s="59"/>
      <c r="DV37" s="59"/>
      <c r="DW37" s="59"/>
      <c r="DX37" s="59"/>
      <c r="DY37" s="59"/>
      <c r="DZ37" s="59"/>
      <c r="EA37" s="59"/>
      <c r="EB37" s="59"/>
      <c r="EC37" s="59"/>
      <c r="ED37" s="59"/>
      <c r="EE37" s="59"/>
      <c r="EF37" s="59"/>
      <c r="EG37" s="59"/>
      <c r="EH37" s="59"/>
      <c r="EI37" s="59"/>
      <c r="EJ37" s="59"/>
      <c r="EK37" s="59"/>
      <c r="EL37" s="59"/>
      <c r="EM37" s="59"/>
      <c r="EN37" s="59"/>
      <c r="EO37" s="59"/>
      <c r="EP37" s="59"/>
      <c r="EQ37" s="59"/>
      <c r="ER37" s="59"/>
      <c r="ES37" s="59"/>
      <c r="ET37" s="59"/>
      <c r="EU37" s="59"/>
      <c r="EV37" s="59"/>
      <c r="EW37" s="59"/>
      <c r="EX37" s="59"/>
      <c r="EY37" s="59"/>
      <c r="EZ37" s="59"/>
      <c r="FA37" s="59"/>
      <c r="FB37" s="59"/>
      <c r="FC37" s="59"/>
      <c r="FD37" s="59"/>
      <c r="FE37" s="59"/>
      <c r="FF37" s="59"/>
      <c r="FG37" s="59"/>
      <c r="FH37" s="59"/>
      <c r="FI37" s="59"/>
      <c r="FJ37" s="59"/>
      <c r="FK37" s="59"/>
      <c r="FL37" s="59"/>
      <c r="FM37" s="59"/>
      <c r="FN37" s="59"/>
      <c r="FO37" s="59"/>
      <c r="FP37" s="59"/>
      <c r="FQ37" s="59"/>
      <c r="FR37" s="59"/>
      <c r="FS37" s="59"/>
      <c r="FT37" s="59"/>
      <c r="FU37" s="59"/>
      <c r="FV37" s="59"/>
      <c r="FW37" s="59"/>
      <c r="FX37" s="59"/>
      <c r="FY37" s="59"/>
      <c r="FZ37" s="59"/>
      <c r="GA37" s="59"/>
      <c r="GB37" s="59"/>
      <c r="GC37" s="59"/>
      <c r="GD37" s="59"/>
      <c r="GE37" s="59"/>
      <c r="GF37" s="59"/>
      <c r="GG37" s="59"/>
      <c r="GH37" s="59"/>
      <c r="GI37" s="59"/>
      <c r="GJ37" s="59"/>
      <c r="GK37" s="59"/>
      <c r="GL37" s="59"/>
      <c r="GM37" s="59"/>
      <c r="GN37" s="59"/>
      <c r="GO37" s="59"/>
      <c r="GP37" s="59"/>
      <c r="GQ37" s="59"/>
      <c r="GR37" s="59"/>
      <c r="GS37" s="59"/>
      <c r="GT37" s="59"/>
      <c r="GU37" s="59"/>
      <c r="GV37" s="59"/>
      <c r="GW37" s="59"/>
      <c r="GX37" s="59"/>
      <c r="GY37" s="59"/>
      <c r="GZ37" s="59"/>
      <c r="HA37" s="59"/>
      <c r="HB37" s="59"/>
      <c r="HC37" s="59"/>
      <c r="HD37" s="59"/>
      <c r="HE37" s="59"/>
      <c r="HF37" s="59"/>
      <c r="HG37" s="59"/>
      <c r="HH37" s="59"/>
      <c r="HI37" s="59"/>
      <c r="HJ37" s="59"/>
      <c r="HK37" s="59"/>
      <c r="HL37" s="59"/>
      <c r="HM37" s="59"/>
      <c r="HN37" s="59"/>
      <c r="HO37" s="59"/>
      <c r="HP37" s="59"/>
      <c r="HQ37" s="59"/>
      <c r="HR37" s="59"/>
      <c r="HS37" s="59"/>
      <c r="HT37" s="59"/>
      <c r="HU37" s="59"/>
      <c r="HV37" s="59"/>
      <c r="HW37" s="59"/>
      <c r="HX37" s="59"/>
      <c r="HY37" s="59"/>
      <c r="HZ37" s="59"/>
      <c r="IA37" s="59"/>
      <c r="IB37" s="59"/>
      <c r="IC37" s="59"/>
      <c r="ID37" s="59"/>
      <c r="IE37" s="59"/>
      <c r="IF37" s="59"/>
      <c r="IG37" s="59"/>
      <c r="IH37" s="59"/>
      <c r="II37" s="59"/>
      <c r="IJ37" s="59"/>
      <c r="IK37" s="59"/>
      <c r="IL37" s="59"/>
      <c r="IM37" s="59"/>
      <c r="IN37" s="59"/>
      <c r="IO37" s="59"/>
      <c r="IP37" s="59"/>
      <c r="IQ37" s="59"/>
      <c r="IR37" s="59"/>
      <c r="IS37" s="59"/>
      <c r="IT37" s="59"/>
      <c r="IU37" s="59"/>
      <c r="IV37" s="59"/>
      <c r="IW37" s="59"/>
      <c r="IX37" s="59"/>
      <c r="IY37" s="59"/>
      <c r="IZ37" s="59"/>
      <c r="JA37" s="59"/>
      <c r="JB37" s="59"/>
      <c r="JC37" s="59"/>
      <c r="JD37" s="59"/>
      <c r="JE37" s="59"/>
      <c r="JF37" s="59"/>
      <c r="JG37" s="59"/>
      <c r="JH37" s="59"/>
      <c r="JI37" s="59"/>
      <c r="JJ37" s="59"/>
      <c r="JK37" s="59"/>
      <c r="JL37" s="59"/>
      <c r="JM37" s="59"/>
      <c r="JN37" s="59"/>
      <c r="JO37" s="59"/>
      <c r="JP37" s="59"/>
      <c r="JQ37" s="59"/>
      <c r="JR37" s="59"/>
      <c r="JS37" s="59"/>
      <c r="JT37" s="59"/>
      <c r="JU37" s="59"/>
      <c r="JV37" s="59"/>
      <c r="JW37" s="59"/>
      <c r="JX37" s="59"/>
      <c r="JY37" s="59"/>
      <c r="JZ37" s="59"/>
      <c r="KA37" s="59"/>
      <c r="KB37" s="59"/>
      <c r="KC37" s="59"/>
      <c r="KD37" s="59"/>
      <c r="KE37" s="59"/>
      <c r="KF37" s="59"/>
      <c r="KG37" s="59"/>
      <c r="KH37" s="59"/>
      <c r="KI37" s="59"/>
      <c r="KJ37" s="59"/>
      <c r="KK37" s="59"/>
      <c r="KL37" s="59"/>
      <c r="KM37" s="59"/>
      <c r="KN37" s="59"/>
      <c r="KO37" s="59"/>
      <c r="KP37" s="59"/>
      <c r="KQ37" s="59"/>
      <c r="KR37" s="59"/>
      <c r="KS37" s="59"/>
      <c r="KT37" s="59"/>
      <c r="KU37" s="59"/>
      <c r="KV37" s="59"/>
      <c r="KW37" s="59"/>
      <c r="KX37" s="59"/>
      <c r="KY37" s="59"/>
      <c r="KZ37" s="59"/>
      <c r="LA37" s="59"/>
      <c r="LB37" s="59"/>
      <c r="LC37" s="59"/>
      <c r="LD37" s="59"/>
      <c r="LE37" s="59"/>
      <c r="LF37" s="59"/>
      <c r="LG37" s="59"/>
      <c r="LH37" s="59"/>
      <c r="LI37" s="59"/>
      <c r="LJ37" s="59"/>
      <c r="LK37" s="59"/>
      <c r="LL37" s="59"/>
      <c r="LM37" s="59"/>
      <c r="LN37" s="59"/>
      <c r="LO37" s="59"/>
      <c r="LP37" s="59"/>
      <c r="LQ37" s="59"/>
      <c r="LR37" s="59"/>
      <c r="LS37" s="59"/>
      <c r="LT37" s="59"/>
      <c r="LU37" s="59"/>
      <c r="LV37" s="59"/>
      <c r="LW37" s="59"/>
      <c r="LX37" s="59"/>
      <c r="LY37" s="59"/>
      <c r="LZ37" s="59"/>
      <c r="MA37" s="59"/>
      <c r="MB37" s="59"/>
      <c r="MC37" s="59"/>
      <c r="MD37" s="59"/>
      <c r="ME37" s="59"/>
      <c r="MF37" s="59"/>
      <c r="MG37" s="59"/>
      <c r="MH37" s="59"/>
      <c r="MI37" s="59"/>
      <c r="MJ37" s="59"/>
      <c r="MK37" s="59"/>
      <c r="ML37" s="59"/>
      <c r="MM37" s="59"/>
      <c r="MN37" s="59"/>
      <c r="MO37" s="59"/>
      <c r="MP37" s="59"/>
      <c r="MQ37" s="59"/>
      <c r="MR37" s="59"/>
      <c r="MS37" s="59"/>
      <c r="MT37" s="59"/>
      <c r="MU37" s="59"/>
      <c r="MV37" s="59"/>
      <c r="MW37" s="59"/>
      <c r="MX37" s="59"/>
      <c r="MY37" s="59"/>
      <c r="MZ37" s="59"/>
      <c r="NA37" s="59"/>
      <c r="NB37" s="59"/>
      <c r="NC37" s="59"/>
      <c r="ND37" s="59"/>
      <c r="NE37" s="59"/>
      <c r="NF37" s="59"/>
      <c r="NG37" s="59"/>
      <c r="NH37" s="59"/>
      <c r="NI37" s="59"/>
      <c r="NJ37" s="59"/>
      <c r="NK37" s="59"/>
      <c r="NL37" s="59"/>
      <c r="NM37" s="59"/>
      <c r="NN37" s="59"/>
      <c r="NO37" s="59"/>
      <c r="NP37" s="59"/>
      <c r="NQ37" s="59"/>
      <c r="NR37" s="59"/>
      <c r="NS37" s="59"/>
      <c r="NT37" s="59"/>
      <c r="NU37" s="59"/>
      <c r="NV37" s="59"/>
      <c r="NW37" s="59"/>
      <c r="NX37" s="59"/>
      <c r="NY37" s="59"/>
      <c r="NZ37" s="59"/>
      <c r="OA37" s="59"/>
      <c r="OB37" s="59"/>
      <c r="OC37" s="59"/>
      <c r="OD37" s="59"/>
      <c r="OE37" s="59"/>
      <c r="OF37" s="59"/>
      <c r="OG37" s="59"/>
      <c r="OH37" s="59"/>
      <c r="OI37" s="59"/>
      <c r="OJ37" s="59"/>
      <c r="OK37" s="59"/>
      <c r="OL37" s="59"/>
      <c r="OM37" s="59"/>
      <c r="ON37" s="59"/>
      <c r="OO37" s="59"/>
      <c r="OP37" s="59"/>
      <c r="OQ37" s="59"/>
      <c r="OR37" s="59"/>
      <c r="OS37" s="59"/>
      <c r="OT37" s="59"/>
      <c r="OU37" s="59"/>
      <c r="OV37" s="59"/>
      <c r="OW37" s="59"/>
      <c r="OX37" s="59"/>
      <c r="OY37" s="59"/>
      <c r="OZ37" s="59"/>
      <c r="PA37" s="59"/>
      <c r="PB37" s="59"/>
      <c r="PC37" s="59"/>
      <c r="PD37" s="59"/>
      <c r="PE37" s="59"/>
      <c r="PF37" s="59"/>
      <c r="PG37" s="59"/>
      <c r="PH37" s="59"/>
      <c r="PI37" s="59"/>
      <c r="PJ37" s="59"/>
      <c r="PK37" s="59"/>
      <c r="PL37" s="59"/>
      <c r="PM37" s="59"/>
      <c r="PN37" s="59"/>
      <c r="PO37" s="59"/>
      <c r="PP37" s="59"/>
      <c r="PQ37" s="59"/>
      <c r="PR37" s="59"/>
      <c r="PS37" s="59"/>
      <c r="PT37" s="59"/>
      <c r="PU37" s="59"/>
      <c r="PV37" s="59"/>
      <c r="PW37" s="59"/>
      <c r="PX37" s="59"/>
      <c r="PY37" s="59"/>
      <c r="PZ37" s="59"/>
      <c r="QA37" s="59"/>
      <c r="QB37" s="59"/>
      <c r="QC37" s="59"/>
      <c r="QD37" s="59"/>
      <c r="QE37" s="59"/>
      <c r="QF37" s="59"/>
      <c r="QG37" s="59"/>
      <c r="QH37" s="59"/>
      <c r="QI37" s="59"/>
      <c r="QJ37" s="59"/>
      <c r="QK37" s="59"/>
      <c r="QL37" s="59"/>
      <c r="QM37" s="59"/>
      <c r="QN37" s="59"/>
      <c r="QO37" s="59"/>
      <c r="QP37" s="59"/>
      <c r="QQ37" s="59"/>
      <c r="QR37" s="59"/>
      <c r="QS37" s="59"/>
      <c r="QT37" s="59"/>
      <c r="QU37" s="59"/>
      <c r="QV37" s="59"/>
      <c r="QW37" s="59"/>
      <c r="QX37" s="59"/>
      <c r="QY37" s="59"/>
      <c r="QZ37" s="59"/>
      <c r="RA37" s="59"/>
      <c r="RB37" s="59"/>
      <c r="RC37" s="59"/>
      <c r="RD37" s="59"/>
      <c r="RE37" s="59"/>
      <c r="RF37" s="59"/>
      <c r="RG37" s="59"/>
      <c r="RH37" s="59"/>
      <c r="RI37" s="59"/>
      <c r="RJ37" s="59"/>
      <c r="RK37" s="59"/>
    </row>
    <row r="38" spans="1:479" ht="22.5" hidden="1" customHeight="1" outlineLevel="1">
      <c r="A38" s="78">
        <v>19</v>
      </c>
      <c r="B38" s="278" t="s">
        <v>733</v>
      </c>
      <c r="C38" s="80" t="s">
        <v>464</v>
      </c>
      <c r="D38" s="80">
        <v>7</v>
      </c>
      <c r="E38" s="279">
        <v>80000</v>
      </c>
      <c r="F38" s="279">
        <f t="shared" si="0"/>
        <v>560000</v>
      </c>
      <c r="G38" s="1966"/>
      <c r="H38" s="1907"/>
      <c r="I38" s="266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  <c r="BC38" s="59"/>
      <c r="BD38" s="59"/>
      <c r="BE38" s="59"/>
      <c r="BF38" s="59"/>
      <c r="BG38" s="59"/>
      <c r="BH38" s="59"/>
      <c r="BI38" s="59"/>
      <c r="BJ38" s="59"/>
      <c r="BK38" s="59"/>
      <c r="BL38" s="59"/>
      <c r="BM38" s="59"/>
      <c r="BN38" s="59"/>
      <c r="BO38" s="59"/>
      <c r="BP38" s="59"/>
      <c r="BQ38" s="59"/>
      <c r="BR38" s="59"/>
      <c r="BS38" s="59"/>
      <c r="BT38" s="59"/>
      <c r="BU38" s="59"/>
      <c r="BV38" s="59"/>
      <c r="BW38" s="59"/>
      <c r="BX38" s="59"/>
      <c r="BY38" s="59"/>
      <c r="BZ38" s="59"/>
      <c r="CA38" s="59"/>
      <c r="CB38" s="59"/>
      <c r="CC38" s="59"/>
      <c r="CD38" s="59"/>
      <c r="CE38" s="59"/>
      <c r="CF38" s="59"/>
      <c r="CG38" s="59"/>
      <c r="CH38" s="59"/>
      <c r="CI38" s="59"/>
      <c r="CJ38" s="59"/>
      <c r="CK38" s="59"/>
      <c r="CL38" s="59"/>
      <c r="CM38" s="59"/>
      <c r="CN38" s="59"/>
      <c r="CO38" s="59"/>
      <c r="CP38" s="59"/>
      <c r="CQ38" s="59"/>
      <c r="CR38" s="59"/>
      <c r="CS38" s="59"/>
      <c r="CT38" s="59"/>
      <c r="CU38" s="59"/>
      <c r="CV38" s="59"/>
      <c r="CW38" s="59"/>
      <c r="CX38" s="59"/>
      <c r="CY38" s="59"/>
      <c r="CZ38" s="59"/>
      <c r="DA38" s="59"/>
      <c r="DB38" s="59"/>
      <c r="DC38" s="59"/>
      <c r="DD38" s="59"/>
      <c r="DE38" s="59"/>
      <c r="DF38" s="59"/>
      <c r="DG38" s="59"/>
      <c r="DH38" s="59"/>
      <c r="DI38" s="59"/>
      <c r="DJ38" s="59"/>
      <c r="DK38" s="59"/>
      <c r="DL38" s="59"/>
      <c r="DM38" s="59"/>
      <c r="DN38" s="59"/>
      <c r="DO38" s="59"/>
      <c r="DP38" s="59"/>
      <c r="DQ38" s="59"/>
      <c r="DR38" s="59"/>
      <c r="DS38" s="59"/>
      <c r="DT38" s="59"/>
      <c r="DU38" s="59"/>
      <c r="DV38" s="59"/>
      <c r="DW38" s="59"/>
      <c r="DX38" s="59"/>
      <c r="DY38" s="59"/>
      <c r="DZ38" s="59"/>
      <c r="EA38" s="59"/>
      <c r="EB38" s="59"/>
      <c r="EC38" s="59"/>
      <c r="ED38" s="59"/>
      <c r="EE38" s="59"/>
      <c r="EF38" s="59"/>
      <c r="EG38" s="59"/>
      <c r="EH38" s="59"/>
      <c r="EI38" s="59"/>
      <c r="EJ38" s="59"/>
      <c r="EK38" s="59"/>
      <c r="EL38" s="59"/>
      <c r="EM38" s="59"/>
      <c r="EN38" s="59"/>
      <c r="EO38" s="59"/>
      <c r="EP38" s="59"/>
      <c r="EQ38" s="59"/>
      <c r="ER38" s="59"/>
      <c r="ES38" s="59"/>
      <c r="ET38" s="59"/>
      <c r="EU38" s="59"/>
      <c r="EV38" s="59"/>
      <c r="EW38" s="59"/>
      <c r="EX38" s="59"/>
      <c r="EY38" s="59"/>
      <c r="EZ38" s="59"/>
      <c r="FA38" s="59"/>
      <c r="FB38" s="59"/>
      <c r="FC38" s="59"/>
      <c r="FD38" s="59"/>
      <c r="FE38" s="59"/>
      <c r="FF38" s="59"/>
      <c r="FG38" s="59"/>
      <c r="FH38" s="59"/>
      <c r="FI38" s="59"/>
      <c r="FJ38" s="59"/>
      <c r="FK38" s="59"/>
      <c r="FL38" s="59"/>
      <c r="FM38" s="59"/>
      <c r="FN38" s="59"/>
      <c r="FO38" s="59"/>
      <c r="FP38" s="59"/>
      <c r="FQ38" s="59"/>
      <c r="FR38" s="59"/>
      <c r="FS38" s="59"/>
      <c r="FT38" s="59"/>
      <c r="FU38" s="59"/>
      <c r="FV38" s="59"/>
      <c r="FW38" s="59"/>
      <c r="FX38" s="59"/>
      <c r="FY38" s="59"/>
      <c r="FZ38" s="59"/>
      <c r="GA38" s="59"/>
      <c r="GB38" s="59"/>
      <c r="GC38" s="59"/>
      <c r="GD38" s="59"/>
      <c r="GE38" s="59"/>
      <c r="GF38" s="59"/>
      <c r="GG38" s="59"/>
      <c r="GH38" s="59"/>
      <c r="GI38" s="59"/>
      <c r="GJ38" s="59"/>
      <c r="GK38" s="59"/>
      <c r="GL38" s="59"/>
      <c r="GM38" s="59"/>
      <c r="GN38" s="59"/>
      <c r="GO38" s="59"/>
      <c r="GP38" s="59"/>
      <c r="GQ38" s="59"/>
      <c r="GR38" s="59"/>
      <c r="GS38" s="59"/>
      <c r="GT38" s="59"/>
      <c r="GU38" s="59"/>
      <c r="GV38" s="59"/>
      <c r="GW38" s="59"/>
      <c r="GX38" s="59"/>
      <c r="GY38" s="59"/>
      <c r="GZ38" s="59"/>
      <c r="HA38" s="59"/>
      <c r="HB38" s="59"/>
      <c r="HC38" s="59"/>
      <c r="HD38" s="59"/>
      <c r="HE38" s="59"/>
      <c r="HF38" s="59"/>
      <c r="HG38" s="59"/>
      <c r="HH38" s="59"/>
      <c r="HI38" s="59"/>
      <c r="HJ38" s="59"/>
      <c r="HK38" s="59"/>
      <c r="HL38" s="59"/>
      <c r="HM38" s="59"/>
      <c r="HN38" s="59"/>
      <c r="HO38" s="59"/>
      <c r="HP38" s="59"/>
      <c r="HQ38" s="59"/>
      <c r="HR38" s="59"/>
      <c r="HS38" s="59"/>
      <c r="HT38" s="59"/>
      <c r="HU38" s="59"/>
      <c r="HV38" s="59"/>
      <c r="HW38" s="59"/>
      <c r="HX38" s="59"/>
      <c r="HY38" s="59"/>
      <c r="HZ38" s="59"/>
      <c r="IA38" s="59"/>
      <c r="IB38" s="59"/>
      <c r="IC38" s="59"/>
      <c r="ID38" s="59"/>
      <c r="IE38" s="59"/>
      <c r="IF38" s="59"/>
      <c r="IG38" s="59"/>
      <c r="IH38" s="59"/>
      <c r="II38" s="59"/>
      <c r="IJ38" s="59"/>
      <c r="IK38" s="59"/>
      <c r="IL38" s="59"/>
      <c r="IM38" s="59"/>
      <c r="IN38" s="59"/>
      <c r="IO38" s="59"/>
      <c r="IP38" s="59"/>
      <c r="IQ38" s="59"/>
      <c r="IR38" s="59"/>
      <c r="IS38" s="59"/>
      <c r="IT38" s="59"/>
      <c r="IU38" s="59"/>
      <c r="IV38" s="59"/>
      <c r="IW38" s="59"/>
      <c r="IX38" s="59"/>
      <c r="IY38" s="59"/>
      <c r="IZ38" s="59"/>
      <c r="JA38" s="59"/>
      <c r="JB38" s="59"/>
      <c r="JC38" s="59"/>
      <c r="JD38" s="59"/>
      <c r="JE38" s="59"/>
      <c r="JF38" s="59"/>
      <c r="JG38" s="59"/>
      <c r="JH38" s="59"/>
      <c r="JI38" s="59"/>
      <c r="JJ38" s="59"/>
      <c r="JK38" s="59"/>
      <c r="JL38" s="59"/>
      <c r="JM38" s="59"/>
      <c r="JN38" s="59"/>
      <c r="JO38" s="59"/>
      <c r="JP38" s="59"/>
      <c r="JQ38" s="59"/>
      <c r="JR38" s="59"/>
      <c r="JS38" s="59"/>
      <c r="JT38" s="59"/>
      <c r="JU38" s="59"/>
      <c r="JV38" s="59"/>
      <c r="JW38" s="59"/>
      <c r="JX38" s="59"/>
      <c r="JY38" s="59"/>
      <c r="JZ38" s="59"/>
      <c r="KA38" s="59"/>
      <c r="KB38" s="59"/>
      <c r="KC38" s="59"/>
      <c r="KD38" s="59"/>
      <c r="KE38" s="59"/>
      <c r="KF38" s="59"/>
      <c r="KG38" s="59"/>
      <c r="KH38" s="59"/>
      <c r="KI38" s="59"/>
      <c r="KJ38" s="59"/>
      <c r="KK38" s="59"/>
      <c r="KL38" s="59"/>
      <c r="KM38" s="59"/>
      <c r="KN38" s="59"/>
      <c r="KO38" s="59"/>
      <c r="KP38" s="59"/>
      <c r="KQ38" s="59"/>
      <c r="KR38" s="59"/>
      <c r="KS38" s="59"/>
      <c r="KT38" s="59"/>
      <c r="KU38" s="59"/>
      <c r="KV38" s="59"/>
      <c r="KW38" s="59"/>
      <c r="KX38" s="59"/>
      <c r="KY38" s="59"/>
      <c r="KZ38" s="59"/>
      <c r="LA38" s="59"/>
      <c r="LB38" s="59"/>
      <c r="LC38" s="59"/>
      <c r="LD38" s="59"/>
      <c r="LE38" s="59"/>
      <c r="LF38" s="59"/>
      <c r="LG38" s="59"/>
      <c r="LH38" s="59"/>
      <c r="LI38" s="59"/>
      <c r="LJ38" s="59"/>
      <c r="LK38" s="59"/>
      <c r="LL38" s="59"/>
      <c r="LM38" s="59"/>
      <c r="LN38" s="59"/>
      <c r="LO38" s="59"/>
      <c r="LP38" s="59"/>
      <c r="LQ38" s="59"/>
      <c r="LR38" s="59"/>
      <c r="LS38" s="59"/>
      <c r="LT38" s="59"/>
      <c r="LU38" s="59"/>
      <c r="LV38" s="59"/>
      <c r="LW38" s="59"/>
      <c r="LX38" s="59"/>
      <c r="LY38" s="59"/>
      <c r="LZ38" s="59"/>
      <c r="MA38" s="59"/>
      <c r="MB38" s="59"/>
      <c r="MC38" s="59"/>
      <c r="MD38" s="59"/>
      <c r="ME38" s="59"/>
      <c r="MF38" s="59"/>
      <c r="MG38" s="59"/>
      <c r="MH38" s="59"/>
      <c r="MI38" s="59"/>
      <c r="MJ38" s="59"/>
      <c r="MK38" s="59"/>
      <c r="ML38" s="59"/>
      <c r="MM38" s="59"/>
      <c r="MN38" s="59"/>
      <c r="MO38" s="59"/>
      <c r="MP38" s="59"/>
      <c r="MQ38" s="59"/>
      <c r="MR38" s="59"/>
      <c r="MS38" s="59"/>
      <c r="MT38" s="59"/>
      <c r="MU38" s="59"/>
      <c r="MV38" s="59"/>
      <c r="MW38" s="59"/>
      <c r="MX38" s="59"/>
      <c r="MY38" s="59"/>
      <c r="MZ38" s="59"/>
      <c r="NA38" s="59"/>
      <c r="NB38" s="59"/>
      <c r="NC38" s="59"/>
      <c r="ND38" s="59"/>
      <c r="NE38" s="59"/>
      <c r="NF38" s="59"/>
      <c r="NG38" s="59"/>
      <c r="NH38" s="59"/>
      <c r="NI38" s="59"/>
      <c r="NJ38" s="59"/>
      <c r="NK38" s="59"/>
      <c r="NL38" s="59"/>
      <c r="NM38" s="59"/>
      <c r="NN38" s="59"/>
      <c r="NO38" s="59"/>
      <c r="NP38" s="59"/>
      <c r="NQ38" s="59"/>
      <c r="NR38" s="59"/>
      <c r="NS38" s="59"/>
      <c r="NT38" s="59"/>
      <c r="NU38" s="59"/>
      <c r="NV38" s="59"/>
      <c r="NW38" s="59"/>
      <c r="NX38" s="59"/>
      <c r="NY38" s="59"/>
      <c r="NZ38" s="59"/>
      <c r="OA38" s="59"/>
      <c r="OB38" s="59"/>
      <c r="OC38" s="59"/>
      <c r="OD38" s="59"/>
      <c r="OE38" s="59"/>
      <c r="OF38" s="59"/>
      <c r="OG38" s="59"/>
      <c r="OH38" s="59"/>
      <c r="OI38" s="59"/>
      <c r="OJ38" s="59"/>
      <c r="OK38" s="59"/>
      <c r="OL38" s="59"/>
      <c r="OM38" s="59"/>
      <c r="ON38" s="59"/>
      <c r="OO38" s="59"/>
      <c r="OP38" s="59"/>
      <c r="OQ38" s="59"/>
      <c r="OR38" s="59"/>
      <c r="OS38" s="59"/>
      <c r="OT38" s="59"/>
      <c r="OU38" s="59"/>
      <c r="OV38" s="59"/>
      <c r="OW38" s="59"/>
      <c r="OX38" s="59"/>
      <c r="OY38" s="59"/>
      <c r="OZ38" s="59"/>
      <c r="PA38" s="59"/>
      <c r="PB38" s="59"/>
      <c r="PC38" s="59"/>
      <c r="PD38" s="59"/>
      <c r="PE38" s="59"/>
      <c r="PF38" s="59"/>
      <c r="PG38" s="59"/>
      <c r="PH38" s="59"/>
      <c r="PI38" s="59"/>
      <c r="PJ38" s="59"/>
      <c r="PK38" s="59"/>
      <c r="PL38" s="59"/>
      <c r="PM38" s="59"/>
      <c r="PN38" s="59"/>
      <c r="PO38" s="59"/>
      <c r="PP38" s="59"/>
      <c r="PQ38" s="59"/>
      <c r="PR38" s="59"/>
      <c r="PS38" s="59"/>
      <c r="PT38" s="59"/>
      <c r="PU38" s="59"/>
      <c r="PV38" s="59"/>
      <c r="PW38" s="59"/>
      <c r="PX38" s="59"/>
      <c r="PY38" s="59"/>
      <c r="PZ38" s="59"/>
      <c r="QA38" s="59"/>
      <c r="QB38" s="59"/>
      <c r="QC38" s="59"/>
      <c r="QD38" s="59"/>
      <c r="QE38" s="59"/>
      <c r="QF38" s="59"/>
      <c r="QG38" s="59"/>
      <c r="QH38" s="59"/>
      <c r="QI38" s="59"/>
      <c r="QJ38" s="59"/>
      <c r="QK38" s="59"/>
      <c r="QL38" s="59"/>
      <c r="QM38" s="59"/>
      <c r="QN38" s="59"/>
      <c r="QO38" s="59"/>
      <c r="QP38" s="59"/>
      <c r="QQ38" s="59"/>
      <c r="QR38" s="59"/>
      <c r="QS38" s="59"/>
      <c r="QT38" s="59"/>
      <c r="QU38" s="59"/>
      <c r="QV38" s="59"/>
      <c r="QW38" s="59"/>
      <c r="QX38" s="59"/>
      <c r="QY38" s="59"/>
      <c r="QZ38" s="59"/>
      <c r="RA38" s="59"/>
      <c r="RB38" s="59"/>
      <c r="RC38" s="59"/>
      <c r="RD38" s="59"/>
      <c r="RE38" s="59"/>
      <c r="RF38" s="59"/>
      <c r="RG38" s="59"/>
      <c r="RH38" s="59"/>
      <c r="RI38" s="59"/>
      <c r="RJ38" s="59"/>
      <c r="RK38" s="59"/>
    </row>
    <row r="39" spans="1:479" ht="22.5" hidden="1" customHeight="1" outlineLevel="1">
      <c r="A39" s="105">
        <v>20</v>
      </c>
      <c r="B39" s="290" t="s">
        <v>734</v>
      </c>
      <c r="C39" s="92" t="s">
        <v>464</v>
      </c>
      <c r="D39" s="92">
        <v>3</v>
      </c>
      <c r="E39" s="291">
        <v>120000</v>
      </c>
      <c r="F39" s="291">
        <f t="shared" si="0"/>
        <v>360000</v>
      </c>
      <c r="G39" s="1967"/>
      <c r="H39" s="1988"/>
      <c r="I39" s="266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  <c r="BC39" s="59"/>
      <c r="BD39" s="59"/>
      <c r="BE39" s="59"/>
      <c r="BF39" s="59"/>
      <c r="BG39" s="59"/>
      <c r="BH39" s="59"/>
      <c r="BI39" s="59"/>
      <c r="BJ39" s="59"/>
      <c r="BK39" s="59"/>
      <c r="BL39" s="59"/>
      <c r="BM39" s="59"/>
      <c r="BN39" s="59"/>
      <c r="BO39" s="59"/>
      <c r="BP39" s="59"/>
      <c r="BQ39" s="59"/>
      <c r="BR39" s="59"/>
      <c r="BS39" s="59"/>
      <c r="BT39" s="59"/>
      <c r="BU39" s="59"/>
      <c r="BV39" s="59"/>
      <c r="BW39" s="59"/>
      <c r="BX39" s="59"/>
      <c r="BY39" s="59"/>
      <c r="BZ39" s="59"/>
      <c r="CA39" s="59"/>
      <c r="CB39" s="59"/>
      <c r="CC39" s="59"/>
      <c r="CD39" s="59"/>
      <c r="CE39" s="59"/>
      <c r="CF39" s="59"/>
      <c r="CG39" s="59"/>
      <c r="CH39" s="59"/>
      <c r="CI39" s="59"/>
      <c r="CJ39" s="59"/>
      <c r="CK39" s="59"/>
      <c r="CL39" s="59"/>
      <c r="CM39" s="59"/>
      <c r="CN39" s="59"/>
      <c r="CO39" s="59"/>
      <c r="CP39" s="59"/>
      <c r="CQ39" s="59"/>
      <c r="CR39" s="59"/>
      <c r="CS39" s="59"/>
      <c r="CT39" s="59"/>
      <c r="CU39" s="59"/>
      <c r="CV39" s="59"/>
      <c r="CW39" s="59"/>
      <c r="CX39" s="59"/>
      <c r="CY39" s="59"/>
      <c r="CZ39" s="59"/>
      <c r="DA39" s="59"/>
      <c r="DB39" s="59"/>
      <c r="DC39" s="59"/>
      <c r="DD39" s="59"/>
      <c r="DE39" s="59"/>
      <c r="DF39" s="59"/>
      <c r="DG39" s="59"/>
      <c r="DH39" s="59"/>
      <c r="DI39" s="59"/>
      <c r="DJ39" s="59"/>
      <c r="DK39" s="59"/>
      <c r="DL39" s="59"/>
      <c r="DM39" s="59"/>
      <c r="DN39" s="59"/>
      <c r="DO39" s="59"/>
      <c r="DP39" s="59"/>
      <c r="DQ39" s="59"/>
      <c r="DR39" s="59"/>
      <c r="DS39" s="59"/>
      <c r="DT39" s="59"/>
      <c r="DU39" s="59"/>
      <c r="DV39" s="59"/>
      <c r="DW39" s="59"/>
      <c r="DX39" s="59"/>
      <c r="DY39" s="59"/>
      <c r="DZ39" s="59"/>
      <c r="EA39" s="59"/>
      <c r="EB39" s="59"/>
      <c r="EC39" s="59"/>
      <c r="ED39" s="59"/>
      <c r="EE39" s="59"/>
      <c r="EF39" s="59"/>
      <c r="EG39" s="59"/>
      <c r="EH39" s="59"/>
      <c r="EI39" s="59"/>
      <c r="EJ39" s="59"/>
      <c r="EK39" s="59"/>
      <c r="EL39" s="59"/>
      <c r="EM39" s="59"/>
      <c r="EN39" s="59"/>
      <c r="EO39" s="59"/>
      <c r="EP39" s="59"/>
      <c r="EQ39" s="59"/>
      <c r="ER39" s="59"/>
      <c r="ES39" s="59"/>
      <c r="ET39" s="59"/>
      <c r="EU39" s="59"/>
      <c r="EV39" s="59"/>
      <c r="EW39" s="59"/>
      <c r="EX39" s="59"/>
      <c r="EY39" s="59"/>
      <c r="EZ39" s="59"/>
      <c r="FA39" s="59"/>
      <c r="FB39" s="59"/>
      <c r="FC39" s="59"/>
      <c r="FD39" s="59"/>
      <c r="FE39" s="59"/>
      <c r="FF39" s="59"/>
      <c r="FG39" s="59"/>
      <c r="FH39" s="59"/>
      <c r="FI39" s="59"/>
      <c r="FJ39" s="59"/>
      <c r="FK39" s="59"/>
      <c r="FL39" s="59"/>
      <c r="FM39" s="59"/>
      <c r="FN39" s="59"/>
      <c r="FO39" s="59"/>
      <c r="FP39" s="59"/>
      <c r="FQ39" s="59"/>
      <c r="FR39" s="59"/>
      <c r="FS39" s="59"/>
      <c r="FT39" s="59"/>
      <c r="FU39" s="59"/>
      <c r="FV39" s="59"/>
      <c r="FW39" s="59"/>
      <c r="FX39" s="59"/>
      <c r="FY39" s="59"/>
      <c r="FZ39" s="59"/>
      <c r="GA39" s="59"/>
      <c r="GB39" s="59"/>
      <c r="GC39" s="59"/>
      <c r="GD39" s="59"/>
      <c r="GE39" s="59"/>
      <c r="GF39" s="59"/>
      <c r="GG39" s="59"/>
      <c r="GH39" s="59"/>
      <c r="GI39" s="59"/>
      <c r="GJ39" s="59"/>
      <c r="GK39" s="59"/>
      <c r="GL39" s="59"/>
      <c r="GM39" s="59"/>
      <c r="GN39" s="59"/>
      <c r="GO39" s="59"/>
      <c r="GP39" s="59"/>
      <c r="GQ39" s="59"/>
      <c r="GR39" s="59"/>
      <c r="GS39" s="59"/>
      <c r="GT39" s="59"/>
      <c r="GU39" s="59"/>
      <c r="GV39" s="59"/>
      <c r="GW39" s="59"/>
      <c r="GX39" s="59"/>
      <c r="GY39" s="59"/>
      <c r="GZ39" s="59"/>
      <c r="HA39" s="59"/>
      <c r="HB39" s="59"/>
      <c r="HC39" s="59"/>
      <c r="HD39" s="59"/>
      <c r="HE39" s="59"/>
      <c r="HF39" s="59"/>
      <c r="HG39" s="59"/>
      <c r="HH39" s="59"/>
      <c r="HI39" s="59"/>
      <c r="HJ39" s="59"/>
      <c r="HK39" s="59"/>
      <c r="HL39" s="59"/>
      <c r="HM39" s="59"/>
      <c r="HN39" s="59"/>
      <c r="HO39" s="59"/>
      <c r="HP39" s="59"/>
      <c r="HQ39" s="59"/>
      <c r="HR39" s="59"/>
      <c r="HS39" s="59"/>
      <c r="HT39" s="59"/>
      <c r="HU39" s="59"/>
      <c r="HV39" s="59"/>
      <c r="HW39" s="59"/>
      <c r="HX39" s="59"/>
      <c r="HY39" s="59"/>
      <c r="HZ39" s="59"/>
      <c r="IA39" s="59"/>
      <c r="IB39" s="59"/>
      <c r="IC39" s="59"/>
      <c r="ID39" s="59"/>
      <c r="IE39" s="59"/>
      <c r="IF39" s="59"/>
      <c r="IG39" s="59"/>
      <c r="IH39" s="59"/>
      <c r="II39" s="59"/>
      <c r="IJ39" s="59"/>
      <c r="IK39" s="59"/>
      <c r="IL39" s="59"/>
      <c r="IM39" s="59"/>
      <c r="IN39" s="59"/>
      <c r="IO39" s="59"/>
      <c r="IP39" s="59"/>
      <c r="IQ39" s="59"/>
      <c r="IR39" s="59"/>
      <c r="IS39" s="59"/>
      <c r="IT39" s="59"/>
      <c r="IU39" s="59"/>
      <c r="IV39" s="59"/>
      <c r="IW39" s="59"/>
      <c r="IX39" s="59"/>
      <c r="IY39" s="59"/>
      <c r="IZ39" s="59"/>
      <c r="JA39" s="59"/>
      <c r="JB39" s="59"/>
      <c r="JC39" s="59"/>
      <c r="JD39" s="59"/>
      <c r="JE39" s="59"/>
      <c r="JF39" s="59"/>
      <c r="JG39" s="59"/>
      <c r="JH39" s="59"/>
      <c r="JI39" s="59"/>
      <c r="JJ39" s="59"/>
      <c r="JK39" s="59"/>
      <c r="JL39" s="59"/>
      <c r="JM39" s="59"/>
      <c r="JN39" s="59"/>
      <c r="JO39" s="59"/>
      <c r="JP39" s="59"/>
      <c r="JQ39" s="59"/>
      <c r="JR39" s="59"/>
      <c r="JS39" s="59"/>
      <c r="JT39" s="59"/>
      <c r="JU39" s="59"/>
      <c r="JV39" s="59"/>
      <c r="JW39" s="59"/>
      <c r="JX39" s="59"/>
      <c r="JY39" s="59"/>
      <c r="JZ39" s="59"/>
      <c r="KA39" s="59"/>
      <c r="KB39" s="59"/>
      <c r="KC39" s="59"/>
      <c r="KD39" s="59"/>
      <c r="KE39" s="59"/>
      <c r="KF39" s="59"/>
      <c r="KG39" s="59"/>
      <c r="KH39" s="59"/>
      <c r="KI39" s="59"/>
      <c r="KJ39" s="59"/>
      <c r="KK39" s="59"/>
      <c r="KL39" s="59"/>
      <c r="KM39" s="59"/>
      <c r="KN39" s="59"/>
      <c r="KO39" s="59"/>
      <c r="KP39" s="59"/>
      <c r="KQ39" s="59"/>
      <c r="KR39" s="59"/>
      <c r="KS39" s="59"/>
      <c r="KT39" s="59"/>
      <c r="KU39" s="59"/>
      <c r="KV39" s="59"/>
      <c r="KW39" s="59"/>
      <c r="KX39" s="59"/>
      <c r="KY39" s="59"/>
      <c r="KZ39" s="59"/>
      <c r="LA39" s="59"/>
      <c r="LB39" s="59"/>
      <c r="LC39" s="59"/>
      <c r="LD39" s="59"/>
      <c r="LE39" s="59"/>
      <c r="LF39" s="59"/>
      <c r="LG39" s="59"/>
      <c r="LH39" s="59"/>
      <c r="LI39" s="59"/>
      <c r="LJ39" s="59"/>
      <c r="LK39" s="59"/>
      <c r="LL39" s="59"/>
      <c r="LM39" s="59"/>
      <c r="LN39" s="59"/>
      <c r="LO39" s="59"/>
      <c r="LP39" s="59"/>
      <c r="LQ39" s="59"/>
      <c r="LR39" s="59"/>
      <c r="LS39" s="59"/>
      <c r="LT39" s="59"/>
      <c r="LU39" s="59"/>
      <c r="LV39" s="59"/>
      <c r="LW39" s="59"/>
      <c r="LX39" s="59"/>
      <c r="LY39" s="59"/>
      <c r="LZ39" s="59"/>
      <c r="MA39" s="59"/>
      <c r="MB39" s="59"/>
      <c r="MC39" s="59"/>
      <c r="MD39" s="59"/>
      <c r="ME39" s="59"/>
      <c r="MF39" s="59"/>
      <c r="MG39" s="59"/>
      <c r="MH39" s="59"/>
      <c r="MI39" s="59"/>
      <c r="MJ39" s="59"/>
      <c r="MK39" s="59"/>
      <c r="ML39" s="59"/>
      <c r="MM39" s="59"/>
      <c r="MN39" s="59"/>
      <c r="MO39" s="59"/>
      <c r="MP39" s="59"/>
      <c r="MQ39" s="59"/>
      <c r="MR39" s="59"/>
      <c r="MS39" s="59"/>
      <c r="MT39" s="59"/>
      <c r="MU39" s="59"/>
      <c r="MV39" s="59"/>
      <c r="MW39" s="59"/>
      <c r="MX39" s="59"/>
      <c r="MY39" s="59"/>
      <c r="MZ39" s="59"/>
      <c r="NA39" s="59"/>
      <c r="NB39" s="59"/>
      <c r="NC39" s="59"/>
      <c r="ND39" s="59"/>
      <c r="NE39" s="59"/>
      <c r="NF39" s="59"/>
      <c r="NG39" s="59"/>
      <c r="NH39" s="59"/>
      <c r="NI39" s="59"/>
      <c r="NJ39" s="59"/>
      <c r="NK39" s="59"/>
      <c r="NL39" s="59"/>
      <c r="NM39" s="59"/>
      <c r="NN39" s="59"/>
      <c r="NO39" s="59"/>
      <c r="NP39" s="59"/>
      <c r="NQ39" s="59"/>
      <c r="NR39" s="59"/>
      <c r="NS39" s="59"/>
      <c r="NT39" s="59"/>
      <c r="NU39" s="59"/>
      <c r="NV39" s="59"/>
      <c r="NW39" s="59"/>
      <c r="NX39" s="59"/>
      <c r="NY39" s="59"/>
      <c r="NZ39" s="59"/>
      <c r="OA39" s="59"/>
      <c r="OB39" s="59"/>
      <c r="OC39" s="59"/>
      <c r="OD39" s="59"/>
      <c r="OE39" s="59"/>
      <c r="OF39" s="59"/>
      <c r="OG39" s="59"/>
      <c r="OH39" s="59"/>
      <c r="OI39" s="59"/>
      <c r="OJ39" s="59"/>
      <c r="OK39" s="59"/>
      <c r="OL39" s="59"/>
      <c r="OM39" s="59"/>
      <c r="ON39" s="59"/>
      <c r="OO39" s="59"/>
      <c r="OP39" s="59"/>
      <c r="OQ39" s="59"/>
      <c r="OR39" s="59"/>
      <c r="OS39" s="59"/>
      <c r="OT39" s="59"/>
      <c r="OU39" s="59"/>
      <c r="OV39" s="59"/>
      <c r="OW39" s="59"/>
      <c r="OX39" s="59"/>
      <c r="OY39" s="59"/>
      <c r="OZ39" s="59"/>
      <c r="PA39" s="59"/>
      <c r="PB39" s="59"/>
      <c r="PC39" s="59"/>
      <c r="PD39" s="59"/>
      <c r="PE39" s="59"/>
      <c r="PF39" s="59"/>
      <c r="PG39" s="59"/>
      <c r="PH39" s="59"/>
      <c r="PI39" s="59"/>
      <c r="PJ39" s="59"/>
      <c r="PK39" s="59"/>
      <c r="PL39" s="59"/>
      <c r="PM39" s="59"/>
      <c r="PN39" s="59"/>
      <c r="PO39" s="59"/>
      <c r="PP39" s="59"/>
      <c r="PQ39" s="59"/>
      <c r="PR39" s="59"/>
      <c r="PS39" s="59"/>
      <c r="PT39" s="59"/>
      <c r="PU39" s="59"/>
      <c r="PV39" s="59"/>
      <c r="PW39" s="59"/>
      <c r="PX39" s="59"/>
      <c r="PY39" s="59"/>
      <c r="PZ39" s="59"/>
      <c r="QA39" s="59"/>
      <c r="QB39" s="59"/>
      <c r="QC39" s="59"/>
      <c r="QD39" s="59"/>
      <c r="QE39" s="59"/>
      <c r="QF39" s="59"/>
      <c r="QG39" s="59"/>
      <c r="QH39" s="59"/>
      <c r="QI39" s="59"/>
      <c r="QJ39" s="59"/>
      <c r="QK39" s="59"/>
      <c r="QL39" s="59"/>
      <c r="QM39" s="59"/>
      <c r="QN39" s="59"/>
      <c r="QO39" s="59"/>
      <c r="QP39" s="59"/>
      <c r="QQ39" s="59"/>
      <c r="QR39" s="59"/>
      <c r="QS39" s="59"/>
      <c r="QT39" s="59"/>
      <c r="QU39" s="59"/>
      <c r="QV39" s="59"/>
      <c r="QW39" s="59"/>
      <c r="QX39" s="59"/>
      <c r="QY39" s="59"/>
      <c r="QZ39" s="59"/>
      <c r="RA39" s="59"/>
      <c r="RB39" s="59"/>
      <c r="RC39" s="59"/>
      <c r="RD39" s="59"/>
      <c r="RE39" s="59"/>
      <c r="RF39" s="59"/>
      <c r="RG39" s="59"/>
      <c r="RH39" s="59"/>
      <c r="RI39" s="59"/>
      <c r="RJ39" s="59"/>
      <c r="RK39" s="59"/>
    </row>
    <row r="40" spans="1:479" ht="22.5" hidden="1" customHeight="1" outlineLevel="1">
      <c r="A40" s="72">
        <v>21</v>
      </c>
      <c r="B40" s="288" t="s">
        <v>735</v>
      </c>
      <c r="C40" s="74" t="s">
        <v>460</v>
      </c>
      <c r="D40" s="74">
        <v>9</v>
      </c>
      <c r="E40" s="289">
        <v>20000</v>
      </c>
      <c r="F40" s="289">
        <f t="shared" si="0"/>
        <v>180000</v>
      </c>
      <c r="G40" s="1965">
        <f>SUM(F40:F42)</f>
        <v>1280000</v>
      </c>
      <c r="H40" s="1987">
        <v>6.3</v>
      </c>
      <c r="I40" s="266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  <c r="BC40" s="59"/>
      <c r="BD40" s="59"/>
      <c r="BE40" s="59"/>
      <c r="BF40" s="59"/>
      <c r="BG40" s="59"/>
      <c r="BH40" s="59"/>
      <c r="BI40" s="59"/>
      <c r="BJ40" s="59"/>
      <c r="BK40" s="59"/>
      <c r="BL40" s="59"/>
      <c r="BM40" s="59"/>
      <c r="BN40" s="59"/>
      <c r="BO40" s="59"/>
      <c r="BP40" s="59"/>
      <c r="BQ40" s="59"/>
      <c r="BR40" s="59"/>
      <c r="BS40" s="59"/>
      <c r="BT40" s="59"/>
      <c r="BU40" s="59"/>
      <c r="BV40" s="59"/>
      <c r="BW40" s="59"/>
      <c r="BX40" s="59"/>
      <c r="BY40" s="59"/>
      <c r="BZ40" s="59"/>
      <c r="CA40" s="59"/>
      <c r="CB40" s="59"/>
      <c r="CC40" s="59"/>
      <c r="CD40" s="59"/>
      <c r="CE40" s="59"/>
      <c r="CF40" s="59"/>
      <c r="CG40" s="59"/>
      <c r="CH40" s="59"/>
      <c r="CI40" s="59"/>
      <c r="CJ40" s="59"/>
      <c r="CK40" s="59"/>
      <c r="CL40" s="59"/>
      <c r="CM40" s="59"/>
      <c r="CN40" s="59"/>
      <c r="CO40" s="59"/>
      <c r="CP40" s="59"/>
      <c r="CQ40" s="59"/>
      <c r="CR40" s="59"/>
      <c r="CS40" s="59"/>
      <c r="CT40" s="59"/>
      <c r="CU40" s="59"/>
      <c r="CV40" s="59"/>
      <c r="CW40" s="59"/>
      <c r="CX40" s="59"/>
      <c r="CY40" s="59"/>
      <c r="CZ40" s="59"/>
      <c r="DA40" s="59"/>
      <c r="DB40" s="59"/>
      <c r="DC40" s="59"/>
      <c r="DD40" s="59"/>
      <c r="DE40" s="59"/>
      <c r="DF40" s="59"/>
      <c r="DG40" s="59"/>
      <c r="DH40" s="59"/>
      <c r="DI40" s="59"/>
      <c r="DJ40" s="59"/>
      <c r="DK40" s="59"/>
      <c r="DL40" s="59"/>
      <c r="DM40" s="59"/>
      <c r="DN40" s="59"/>
      <c r="DO40" s="59"/>
      <c r="DP40" s="59"/>
      <c r="DQ40" s="59"/>
      <c r="DR40" s="59"/>
      <c r="DS40" s="59"/>
      <c r="DT40" s="59"/>
      <c r="DU40" s="59"/>
      <c r="DV40" s="59"/>
      <c r="DW40" s="59"/>
      <c r="DX40" s="59"/>
      <c r="DY40" s="59"/>
      <c r="DZ40" s="59"/>
      <c r="EA40" s="59"/>
      <c r="EB40" s="59"/>
      <c r="EC40" s="59"/>
      <c r="ED40" s="59"/>
      <c r="EE40" s="59"/>
      <c r="EF40" s="59"/>
      <c r="EG40" s="59"/>
      <c r="EH40" s="59"/>
      <c r="EI40" s="59"/>
      <c r="EJ40" s="59"/>
      <c r="EK40" s="59"/>
      <c r="EL40" s="59"/>
      <c r="EM40" s="59"/>
      <c r="EN40" s="59"/>
      <c r="EO40" s="59"/>
      <c r="EP40" s="59"/>
      <c r="EQ40" s="59"/>
      <c r="ER40" s="59"/>
      <c r="ES40" s="59"/>
      <c r="ET40" s="59"/>
      <c r="EU40" s="59"/>
      <c r="EV40" s="59"/>
      <c r="EW40" s="59"/>
      <c r="EX40" s="59"/>
      <c r="EY40" s="59"/>
      <c r="EZ40" s="59"/>
      <c r="FA40" s="59"/>
      <c r="FB40" s="59"/>
      <c r="FC40" s="59"/>
      <c r="FD40" s="59"/>
      <c r="FE40" s="59"/>
      <c r="FF40" s="59"/>
      <c r="FG40" s="59"/>
      <c r="FH40" s="59"/>
      <c r="FI40" s="59"/>
      <c r="FJ40" s="59"/>
      <c r="FK40" s="59"/>
      <c r="FL40" s="59"/>
      <c r="FM40" s="59"/>
      <c r="FN40" s="59"/>
      <c r="FO40" s="59"/>
      <c r="FP40" s="59"/>
      <c r="FQ40" s="59"/>
      <c r="FR40" s="59"/>
      <c r="FS40" s="59"/>
      <c r="FT40" s="59"/>
      <c r="FU40" s="59"/>
      <c r="FV40" s="59"/>
      <c r="FW40" s="59"/>
      <c r="FX40" s="59"/>
      <c r="FY40" s="59"/>
      <c r="FZ40" s="59"/>
      <c r="GA40" s="59"/>
      <c r="GB40" s="59"/>
      <c r="GC40" s="59"/>
      <c r="GD40" s="59"/>
      <c r="GE40" s="59"/>
      <c r="GF40" s="59"/>
      <c r="GG40" s="59"/>
      <c r="GH40" s="59"/>
      <c r="GI40" s="59"/>
      <c r="GJ40" s="59"/>
      <c r="GK40" s="59"/>
      <c r="GL40" s="59"/>
      <c r="GM40" s="59"/>
      <c r="GN40" s="59"/>
      <c r="GO40" s="59"/>
      <c r="GP40" s="59"/>
      <c r="GQ40" s="59"/>
      <c r="GR40" s="59"/>
      <c r="GS40" s="59"/>
      <c r="GT40" s="59"/>
      <c r="GU40" s="59"/>
      <c r="GV40" s="59"/>
      <c r="GW40" s="59"/>
      <c r="GX40" s="59"/>
      <c r="GY40" s="59"/>
      <c r="GZ40" s="59"/>
      <c r="HA40" s="59"/>
      <c r="HB40" s="59"/>
      <c r="HC40" s="59"/>
      <c r="HD40" s="59"/>
      <c r="HE40" s="59"/>
      <c r="HF40" s="59"/>
      <c r="HG40" s="59"/>
      <c r="HH40" s="59"/>
      <c r="HI40" s="59"/>
      <c r="HJ40" s="59"/>
      <c r="HK40" s="59"/>
      <c r="HL40" s="59"/>
      <c r="HM40" s="59"/>
      <c r="HN40" s="59"/>
      <c r="HO40" s="59"/>
      <c r="HP40" s="59"/>
      <c r="HQ40" s="59"/>
      <c r="HR40" s="59"/>
      <c r="HS40" s="59"/>
      <c r="HT40" s="59"/>
      <c r="HU40" s="59"/>
      <c r="HV40" s="59"/>
      <c r="HW40" s="59"/>
      <c r="HX40" s="59"/>
      <c r="HY40" s="59"/>
      <c r="HZ40" s="59"/>
      <c r="IA40" s="59"/>
      <c r="IB40" s="59"/>
      <c r="IC40" s="59"/>
      <c r="ID40" s="59"/>
      <c r="IE40" s="59"/>
      <c r="IF40" s="59"/>
      <c r="IG40" s="59"/>
      <c r="IH40" s="59"/>
      <c r="II40" s="59"/>
      <c r="IJ40" s="59"/>
      <c r="IK40" s="59"/>
      <c r="IL40" s="59"/>
      <c r="IM40" s="59"/>
      <c r="IN40" s="59"/>
      <c r="IO40" s="59"/>
      <c r="IP40" s="59"/>
      <c r="IQ40" s="59"/>
      <c r="IR40" s="59"/>
      <c r="IS40" s="59"/>
      <c r="IT40" s="59"/>
      <c r="IU40" s="59"/>
      <c r="IV40" s="59"/>
      <c r="IW40" s="59"/>
      <c r="IX40" s="59"/>
      <c r="IY40" s="59"/>
      <c r="IZ40" s="59"/>
      <c r="JA40" s="59"/>
      <c r="JB40" s="59"/>
      <c r="JC40" s="59"/>
      <c r="JD40" s="59"/>
      <c r="JE40" s="59"/>
      <c r="JF40" s="59"/>
      <c r="JG40" s="59"/>
      <c r="JH40" s="59"/>
      <c r="JI40" s="59"/>
      <c r="JJ40" s="59"/>
      <c r="JK40" s="59"/>
      <c r="JL40" s="59"/>
      <c r="JM40" s="59"/>
      <c r="JN40" s="59"/>
      <c r="JO40" s="59"/>
      <c r="JP40" s="59"/>
      <c r="JQ40" s="59"/>
      <c r="JR40" s="59"/>
      <c r="JS40" s="59"/>
      <c r="JT40" s="59"/>
      <c r="JU40" s="59"/>
      <c r="JV40" s="59"/>
      <c r="JW40" s="59"/>
      <c r="JX40" s="59"/>
      <c r="JY40" s="59"/>
      <c r="JZ40" s="59"/>
      <c r="KA40" s="59"/>
      <c r="KB40" s="59"/>
      <c r="KC40" s="59"/>
      <c r="KD40" s="59"/>
      <c r="KE40" s="59"/>
      <c r="KF40" s="59"/>
      <c r="KG40" s="59"/>
      <c r="KH40" s="59"/>
      <c r="KI40" s="59"/>
      <c r="KJ40" s="59"/>
      <c r="KK40" s="59"/>
      <c r="KL40" s="59"/>
      <c r="KM40" s="59"/>
      <c r="KN40" s="59"/>
      <c r="KO40" s="59"/>
      <c r="KP40" s="59"/>
      <c r="KQ40" s="59"/>
      <c r="KR40" s="59"/>
      <c r="KS40" s="59"/>
      <c r="KT40" s="59"/>
      <c r="KU40" s="59"/>
      <c r="KV40" s="59"/>
      <c r="KW40" s="59"/>
      <c r="KX40" s="59"/>
      <c r="KY40" s="59"/>
      <c r="KZ40" s="59"/>
      <c r="LA40" s="59"/>
      <c r="LB40" s="59"/>
      <c r="LC40" s="59"/>
      <c r="LD40" s="59"/>
      <c r="LE40" s="59"/>
      <c r="LF40" s="59"/>
      <c r="LG40" s="59"/>
      <c r="LH40" s="59"/>
      <c r="LI40" s="59"/>
      <c r="LJ40" s="59"/>
      <c r="LK40" s="59"/>
      <c r="LL40" s="59"/>
      <c r="LM40" s="59"/>
      <c r="LN40" s="59"/>
      <c r="LO40" s="59"/>
      <c r="LP40" s="59"/>
      <c r="LQ40" s="59"/>
      <c r="LR40" s="59"/>
      <c r="LS40" s="59"/>
      <c r="LT40" s="59"/>
      <c r="LU40" s="59"/>
      <c r="LV40" s="59"/>
      <c r="LW40" s="59"/>
      <c r="LX40" s="59"/>
      <c r="LY40" s="59"/>
      <c r="LZ40" s="59"/>
      <c r="MA40" s="59"/>
      <c r="MB40" s="59"/>
      <c r="MC40" s="59"/>
      <c r="MD40" s="59"/>
      <c r="ME40" s="59"/>
      <c r="MF40" s="59"/>
      <c r="MG40" s="59"/>
      <c r="MH40" s="59"/>
      <c r="MI40" s="59"/>
      <c r="MJ40" s="59"/>
      <c r="MK40" s="59"/>
      <c r="ML40" s="59"/>
      <c r="MM40" s="59"/>
      <c r="MN40" s="59"/>
      <c r="MO40" s="59"/>
      <c r="MP40" s="59"/>
      <c r="MQ40" s="59"/>
      <c r="MR40" s="59"/>
      <c r="MS40" s="59"/>
      <c r="MT40" s="59"/>
      <c r="MU40" s="59"/>
      <c r="MV40" s="59"/>
      <c r="MW40" s="59"/>
      <c r="MX40" s="59"/>
      <c r="MY40" s="59"/>
      <c r="MZ40" s="59"/>
      <c r="NA40" s="59"/>
      <c r="NB40" s="59"/>
      <c r="NC40" s="59"/>
      <c r="ND40" s="59"/>
      <c r="NE40" s="59"/>
      <c r="NF40" s="59"/>
      <c r="NG40" s="59"/>
      <c r="NH40" s="59"/>
      <c r="NI40" s="59"/>
      <c r="NJ40" s="59"/>
      <c r="NK40" s="59"/>
      <c r="NL40" s="59"/>
      <c r="NM40" s="59"/>
      <c r="NN40" s="59"/>
      <c r="NO40" s="59"/>
      <c r="NP40" s="59"/>
      <c r="NQ40" s="59"/>
      <c r="NR40" s="59"/>
      <c r="NS40" s="59"/>
      <c r="NT40" s="59"/>
      <c r="NU40" s="59"/>
      <c r="NV40" s="59"/>
      <c r="NW40" s="59"/>
      <c r="NX40" s="59"/>
      <c r="NY40" s="59"/>
      <c r="NZ40" s="59"/>
      <c r="OA40" s="59"/>
      <c r="OB40" s="59"/>
      <c r="OC40" s="59"/>
      <c r="OD40" s="59"/>
      <c r="OE40" s="59"/>
      <c r="OF40" s="59"/>
      <c r="OG40" s="59"/>
      <c r="OH40" s="59"/>
      <c r="OI40" s="59"/>
      <c r="OJ40" s="59"/>
      <c r="OK40" s="59"/>
      <c r="OL40" s="59"/>
      <c r="OM40" s="59"/>
      <c r="ON40" s="59"/>
      <c r="OO40" s="59"/>
      <c r="OP40" s="59"/>
      <c r="OQ40" s="59"/>
      <c r="OR40" s="59"/>
      <c r="OS40" s="59"/>
      <c r="OT40" s="59"/>
      <c r="OU40" s="59"/>
      <c r="OV40" s="59"/>
      <c r="OW40" s="59"/>
      <c r="OX40" s="59"/>
      <c r="OY40" s="59"/>
      <c r="OZ40" s="59"/>
      <c r="PA40" s="59"/>
      <c r="PB40" s="59"/>
      <c r="PC40" s="59"/>
      <c r="PD40" s="59"/>
      <c r="PE40" s="59"/>
      <c r="PF40" s="59"/>
      <c r="PG40" s="59"/>
      <c r="PH40" s="59"/>
      <c r="PI40" s="59"/>
      <c r="PJ40" s="59"/>
      <c r="PK40" s="59"/>
      <c r="PL40" s="59"/>
      <c r="PM40" s="59"/>
      <c r="PN40" s="59"/>
      <c r="PO40" s="59"/>
      <c r="PP40" s="59"/>
      <c r="PQ40" s="59"/>
      <c r="PR40" s="59"/>
      <c r="PS40" s="59"/>
      <c r="PT40" s="59"/>
      <c r="PU40" s="59"/>
      <c r="PV40" s="59"/>
      <c r="PW40" s="59"/>
      <c r="PX40" s="59"/>
      <c r="PY40" s="59"/>
      <c r="PZ40" s="59"/>
      <c r="QA40" s="59"/>
      <c r="QB40" s="59"/>
      <c r="QC40" s="59"/>
      <c r="QD40" s="59"/>
      <c r="QE40" s="59"/>
      <c r="QF40" s="59"/>
      <c r="QG40" s="59"/>
      <c r="QH40" s="59"/>
      <c r="QI40" s="59"/>
      <c r="QJ40" s="59"/>
      <c r="QK40" s="59"/>
      <c r="QL40" s="59"/>
      <c r="QM40" s="59"/>
      <c r="QN40" s="59"/>
      <c r="QO40" s="59"/>
      <c r="QP40" s="59"/>
      <c r="QQ40" s="59"/>
      <c r="QR40" s="59"/>
      <c r="QS40" s="59"/>
      <c r="QT40" s="59"/>
      <c r="QU40" s="59"/>
      <c r="QV40" s="59"/>
      <c r="QW40" s="59"/>
      <c r="QX40" s="59"/>
      <c r="QY40" s="59"/>
      <c r="QZ40" s="59"/>
      <c r="RA40" s="59"/>
      <c r="RB40" s="59"/>
      <c r="RC40" s="59"/>
      <c r="RD40" s="59"/>
      <c r="RE40" s="59"/>
      <c r="RF40" s="59"/>
      <c r="RG40" s="59"/>
      <c r="RH40" s="59"/>
      <c r="RI40" s="59"/>
      <c r="RJ40" s="59"/>
      <c r="RK40" s="59"/>
    </row>
    <row r="41" spans="1:479" ht="22.5" hidden="1" customHeight="1" outlineLevel="1">
      <c r="A41" s="78">
        <v>22</v>
      </c>
      <c r="B41" s="278" t="s">
        <v>723</v>
      </c>
      <c r="C41" s="80" t="s">
        <v>464</v>
      </c>
      <c r="D41" s="80">
        <v>3</v>
      </c>
      <c r="E41" s="279">
        <v>100000</v>
      </c>
      <c r="F41" s="279">
        <f t="shared" si="0"/>
        <v>300000</v>
      </c>
      <c r="G41" s="1966"/>
      <c r="H41" s="1907"/>
      <c r="I41" s="266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  <c r="BC41" s="59"/>
      <c r="BD41" s="59"/>
      <c r="BE41" s="59"/>
      <c r="BF41" s="59"/>
      <c r="BG41" s="59"/>
      <c r="BH41" s="59"/>
      <c r="BI41" s="59"/>
      <c r="BJ41" s="59"/>
      <c r="BK41" s="59"/>
      <c r="BL41" s="59"/>
      <c r="BM41" s="59"/>
      <c r="BN41" s="59"/>
      <c r="BO41" s="59"/>
      <c r="BP41" s="59"/>
      <c r="BQ41" s="59"/>
      <c r="BR41" s="59"/>
      <c r="BS41" s="59"/>
      <c r="BT41" s="59"/>
      <c r="BU41" s="59"/>
      <c r="BV41" s="59"/>
      <c r="BW41" s="59"/>
      <c r="BX41" s="59"/>
      <c r="BY41" s="59"/>
      <c r="BZ41" s="59"/>
      <c r="CA41" s="59"/>
      <c r="CB41" s="59"/>
      <c r="CC41" s="59"/>
      <c r="CD41" s="59"/>
      <c r="CE41" s="59"/>
      <c r="CF41" s="59"/>
      <c r="CG41" s="59"/>
      <c r="CH41" s="59"/>
      <c r="CI41" s="59"/>
      <c r="CJ41" s="59"/>
      <c r="CK41" s="59"/>
      <c r="CL41" s="59"/>
      <c r="CM41" s="59"/>
      <c r="CN41" s="59"/>
      <c r="CO41" s="59"/>
      <c r="CP41" s="59"/>
      <c r="CQ41" s="59"/>
      <c r="CR41" s="59"/>
      <c r="CS41" s="59"/>
      <c r="CT41" s="59"/>
      <c r="CU41" s="59"/>
      <c r="CV41" s="59"/>
      <c r="CW41" s="59"/>
      <c r="CX41" s="59"/>
      <c r="CY41" s="59"/>
      <c r="CZ41" s="59"/>
      <c r="DA41" s="59"/>
      <c r="DB41" s="59"/>
      <c r="DC41" s="59"/>
      <c r="DD41" s="59"/>
      <c r="DE41" s="59"/>
      <c r="DF41" s="59"/>
      <c r="DG41" s="59"/>
      <c r="DH41" s="59"/>
      <c r="DI41" s="59"/>
      <c r="DJ41" s="59"/>
      <c r="DK41" s="59"/>
      <c r="DL41" s="59"/>
      <c r="DM41" s="59"/>
      <c r="DN41" s="59"/>
      <c r="DO41" s="59"/>
      <c r="DP41" s="59"/>
      <c r="DQ41" s="59"/>
      <c r="DR41" s="59"/>
      <c r="DS41" s="59"/>
      <c r="DT41" s="59"/>
      <c r="DU41" s="59"/>
      <c r="DV41" s="59"/>
      <c r="DW41" s="59"/>
      <c r="DX41" s="59"/>
      <c r="DY41" s="59"/>
      <c r="DZ41" s="59"/>
      <c r="EA41" s="59"/>
      <c r="EB41" s="59"/>
      <c r="EC41" s="59"/>
      <c r="ED41" s="59"/>
      <c r="EE41" s="59"/>
      <c r="EF41" s="59"/>
      <c r="EG41" s="59"/>
      <c r="EH41" s="59"/>
      <c r="EI41" s="59"/>
      <c r="EJ41" s="59"/>
      <c r="EK41" s="59"/>
      <c r="EL41" s="59"/>
      <c r="EM41" s="59"/>
      <c r="EN41" s="59"/>
      <c r="EO41" s="59"/>
      <c r="EP41" s="59"/>
      <c r="EQ41" s="59"/>
      <c r="ER41" s="59"/>
      <c r="ES41" s="59"/>
      <c r="ET41" s="59"/>
      <c r="EU41" s="59"/>
      <c r="EV41" s="59"/>
      <c r="EW41" s="59"/>
      <c r="EX41" s="59"/>
      <c r="EY41" s="59"/>
      <c r="EZ41" s="59"/>
      <c r="FA41" s="59"/>
      <c r="FB41" s="59"/>
      <c r="FC41" s="59"/>
      <c r="FD41" s="59"/>
      <c r="FE41" s="59"/>
      <c r="FF41" s="59"/>
      <c r="FG41" s="59"/>
      <c r="FH41" s="59"/>
      <c r="FI41" s="59"/>
      <c r="FJ41" s="59"/>
      <c r="FK41" s="59"/>
      <c r="FL41" s="59"/>
      <c r="FM41" s="59"/>
      <c r="FN41" s="59"/>
      <c r="FO41" s="59"/>
      <c r="FP41" s="59"/>
      <c r="FQ41" s="59"/>
      <c r="FR41" s="59"/>
      <c r="FS41" s="59"/>
      <c r="FT41" s="59"/>
      <c r="FU41" s="59"/>
      <c r="FV41" s="59"/>
      <c r="FW41" s="59"/>
      <c r="FX41" s="59"/>
      <c r="FY41" s="59"/>
      <c r="FZ41" s="59"/>
      <c r="GA41" s="59"/>
      <c r="GB41" s="59"/>
      <c r="GC41" s="59"/>
      <c r="GD41" s="59"/>
      <c r="GE41" s="59"/>
      <c r="GF41" s="59"/>
      <c r="GG41" s="59"/>
      <c r="GH41" s="59"/>
      <c r="GI41" s="59"/>
      <c r="GJ41" s="59"/>
      <c r="GK41" s="59"/>
      <c r="GL41" s="59"/>
      <c r="GM41" s="59"/>
      <c r="GN41" s="59"/>
      <c r="GO41" s="59"/>
      <c r="GP41" s="59"/>
      <c r="GQ41" s="59"/>
      <c r="GR41" s="59"/>
      <c r="GS41" s="59"/>
      <c r="GT41" s="59"/>
      <c r="GU41" s="59"/>
      <c r="GV41" s="59"/>
      <c r="GW41" s="59"/>
      <c r="GX41" s="59"/>
      <c r="GY41" s="59"/>
      <c r="GZ41" s="59"/>
      <c r="HA41" s="59"/>
      <c r="HB41" s="59"/>
      <c r="HC41" s="59"/>
      <c r="HD41" s="59"/>
      <c r="HE41" s="59"/>
      <c r="HF41" s="59"/>
      <c r="HG41" s="59"/>
      <c r="HH41" s="59"/>
      <c r="HI41" s="59"/>
      <c r="HJ41" s="59"/>
      <c r="HK41" s="59"/>
      <c r="HL41" s="59"/>
      <c r="HM41" s="59"/>
      <c r="HN41" s="59"/>
      <c r="HO41" s="59"/>
      <c r="HP41" s="59"/>
      <c r="HQ41" s="59"/>
      <c r="HR41" s="59"/>
      <c r="HS41" s="59"/>
      <c r="HT41" s="59"/>
      <c r="HU41" s="59"/>
      <c r="HV41" s="59"/>
      <c r="HW41" s="59"/>
      <c r="HX41" s="59"/>
      <c r="HY41" s="59"/>
      <c r="HZ41" s="59"/>
      <c r="IA41" s="59"/>
      <c r="IB41" s="59"/>
      <c r="IC41" s="59"/>
      <c r="ID41" s="59"/>
      <c r="IE41" s="59"/>
      <c r="IF41" s="59"/>
      <c r="IG41" s="59"/>
      <c r="IH41" s="59"/>
      <c r="II41" s="59"/>
      <c r="IJ41" s="59"/>
      <c r="IK41" s="59"/>
      <c r="IL41" s="59"/>
      <c r="IM41" s="59"/>
      <c r="IN41" s="59"/>
      <c r="IO41" s="59"/>
      <c r="IP41" s="59"/>
      <c r="IQ41" s="59"/>
      <c r="IR41" s="59"/>
      <c r="IS41" s="59"/>
      <c r="IT41" s="59"/>
      <c r="IU41" s="59"/>
      <c r="IV41" s="59"/>
      <c r="IW41" s="59"/>
      <c r="IX41" s="59"/>
      <c r="IY41" s="59"/>
      <c r="IZ41" s="59"/>
      <c r="JA41" s="59"/>
      <c r="JB41" s="59"/>
      <c r="JC41" s="59"/>
      <c r="JD41" s="59"/>
      <c r="JE41" s="59"/>
      <c r="JF41" s="59"/>
      <c r="JG41" s="59"/>
      <c r="JH41" s="59"/>
      <c r="JI41" s="59"/>
      <c r="JJ41" s="59"/>
      <c r="JK41" s="59"/>
      <c r="JL41" s="59"/>
      <c r="JM41" s="59"/>
      <c r="JN41" s="59"/>
      <c r="JO41" s="59"/>
      <c r="JP41" s="59"/>
      <c r="JQ41" s="59"/>
      <c r="JR41" s="59"/>
      <c r="JS41" s="59"/>
      <c r="JT41" s="59"/>
      <c r="JU41" s="59"/>
      <c r="JV41" s="59"/>
      <c r="JW41" s="59"/>
      <c r="JX41" s="59"/>
      <c r="JY41" s="59"/>
      <c r="JZ41" s="59"/>
      <c r="KA41" s="59"/>
      <c r="KB41" s="59"/>
      <c r="KC41" s="59"/>
      <c r="KD41" s="59"/>
      <c r="KE41" s="59"/>
      <c r="KF41" s="59"/>
      <c r="KG41" s="59"/>
      <c r="KH41" s="59"/>
      <c r="KI41" s="59"/>
      <c r="KJ41" s="59"/>
      <c r="KK41" s="59"/>
      <c r="KL41" s="59"/>
      <c r="KM41" s="59"/>
      <c r="KN41" s="59"/>
      <c r="KO41" s="59"/>
      <c r="KP41" s="59"/>
      <c r="KQ41" s="59"/>
      <c r="KR41" s="59"/>
      <c r="KS41" s="59"/>
      <c r="KT41" s="59"/>
      <c r="KU41" s="59"/>
      <c r="KV41" s="59"/>
      <c r="KW41" s="59"/>
      <c r="KX41" s="59"/>
      <c r="KY41" s="59"/>
      <c r="KZ41" s="59"/>
      <c r="LA41" s="59"/>
      <c r="LB41" s="59"/>
      <c r="LC41" s="59"/>
      <c r="LD41" s="59"/>
      <c r="LE41" s="59"/>
      <c r="LF41" s="59"/>
      <c r="LG41" s="59"/>
      <c r="LH41" s="59"/>
      <c r="LI41" s="59"/>
      <c r="LJ41" s="59"/>
      <c r="LK41" s="59"/>
      <c r="LL41" s="59"/>
      <c r="LM41" s="59"/>
      <c r="LN41" s="59"/>
      <c r="LO41" s="59"/>
      <c r="LP41" s="59"/>
      <c r="LQ41" s="59"/>
      <c r="LR41" s="59"/>
      <c r="LS41" s="59"/>
      <c r="LT41" s="59"/>
      <c r="LU41" s="59"/>
      <c r="LV41" s="59"/>
      <c r="LW41" s="59"/>
      <c r="LX41" s="59"/>
      <c r="LY41" s="59"/>
      <c r="LZ41" s="59"/>
      <c r="MA41" s="59"/>
      <c r="MB41" s="59"/>
      <c r="MC41" s="59"/>
      <c r="MD41" s="59"/>
      <c r="ME41" s="59"/>
      <c r="MF41" s="59"/>
      <c r="MG41" s="59"/>
      <c r="MH41" s="59"/>
      <c r="MI41" s="59"/>
      <c r="MJ41" s="59"/>
      <c r="MK41" s="59"/>
      <c r="ML41" s="59"/>
      <c r="MM41" s="59"/>
      <c r="MN41" s="59"/>
      <c r="MO41" s="59"/>
      <c r="MP41" s="59"/>
      <c r="MQ41" s="59"/>
      <c r="MR41" s="59"/>
      <c r="MS41" s="59"/>
      <c r="MT41" s="59"/>
      <c r="MU41" s="59"/>
      <c r="MV41" s="59"/>
      <c r="MW41" s="59"/>
      <c r="MX41" s="59"/>
      <c r="MY41" s="59"/>
      <c r="MZ41" s="59"/>
      <c r="NA41" s="59"/>
      <c r="NB41" s="59"/>
      <c r="NC41" s="59"/>
      <c r="ND41" s="59"/>
      <c r="NE41" s="59"/>
      <c r="NF41" s="59"/>
      <c r="NG41" s="59"/>
      <c r="NH41" s="59"/>
      <c r="NI41" s="59"/>
      <c r="NJ41" s="59"/>
      <c r="NK41" s="59"/>
      <c r="NL41" s="59"/>
      <c r="NM41" s="59"/>
      <c r="NN41" s="59"/>
      <c r="NO41" s="59"/>
      <c r="NP41" s="59"/>
      <c r="NQ41" s="59"/>
      <c r="NR41" s="59"/>
      <c r="NS41" s="59"/>
      <c r="NT41" s="59"/>
      <c r="NU41" s="59"/>
      <c r="NV41" s="59"/>
      <c r="NW41" s="59"/>
      <c r="NX41" s="59"/>
      <c r="NY41" s="59"/>
      <c r="NZ41" s="59"/>
      <c r="OA41" s="59"/>
      <c r="OB41" s="59"/>
      <c r="OC41" s="59"/>
      <c r="OD41" s="59"/>
      <c r="OE41" s="59"/>
      <c r="OF41" s="59"/>
      <c r="OG41" s="59"/>
      <c r="OH41" s="59"/>
      <c r="OI41" s="59"/>
      <c r="OJ41" s="59"/>
      <c r="OK41" s="59"/>
      <c r="OL41" s="59"/>
      <c r="OM41" s="59"/>
      <c r="ON41" s="59"/>
      <c r="OO41" s="59"/>
      <c r="OP41" s="59"/>
      <c r="OQ41" s="59"/>
      <c r="OR41" s="59"/>
      <c r="OS41" s="59"/>
      <c r="OT41" s="59"/>
      <c r="OU41" s="59"/>
      <c r="OV41" s="59"/>
      <c r="OW41" s="59"/>
      <c r="OX41" s="59"/>
      <c r="OY41" s="59"/>
      <c r="OZ41" s="59"/>
      <c r="PA41" s="59"/>
      <c r="PB41" s="59"/>
      <c r="PC41" s="59"/>
      <c r="PD41" s="59"/>
      <c r="PE41" s="59"/>
      <c r="PF41" s="59"/>
      <c r="PG41" s="59"/>
      <c r="PH41" s="59"/>
      <c r="PI41" s="59"/>
      <c r="PJ41" s="59"/>
      <c r="PK41" s="59"/>
      <c r="PL41" s="59"/>
      <c r="PM41" s="59"/>
      <c r="PN41" s="59"/>
      <c r="PO41" s="59"/>
      <c r="PP41" s="59"/>
      <c r="PQ41" s="59"/>
      <c r="PR41" s="59"/>
      <c r="PS41" s="59"/>
      <c r="PT41" s="59"/>
      <c r="PU41" s="59"/>
      <c r="PV41" s="59"/>
      <c r="PW41" s="59"/>
      <c r="PX41" s="59"/>
      <c r="PY41" s="59"/>
      <c r="PZ41" s="59"/>
      <c r="QA41" s="59"/>
      <c r="QB41" s="59"/>
      <c r="QC41" s="59"/>
      <c r="QD41" s="59"/>
      <c r="QE41" s="59"/>
      <c r="QF41" s="59"/>
      <c r="QG41" s="59"/>
      <c r="QH41" s="59"/>
      <c r="QI41" s="59"/>
      <c r="QJ41" s="59"/>
      <c r="QK41" s="59"/>
      <c r="QL41" s="59"/>
      <c r="QM41" s="59"/>
      <c r="QN41" s="59"/>
      <c r="QO41" s="59"/>
      <c r="QP41" s="59"/>
      <c r="QQ41" s="59"/>
      <c r="QR41" s="59"/>
      <c r="QS41" s="59"/>
      <c r="QT41" s="59"/>
      <c r="QU41" s="59"/>
      <c r="QV41" s="59"/>
      <c r="QW41" s="59"/>
      <c r="QX41" s="59"/>
      <c r="QY41" s="59"/>
      <c r="QZ41" s="59"/>
      <c r="RA41" s="59"/>
      <c r="RB41" s="59"/>
      <c r="RC41" s="59"/>
      <c r="RD41" s="59"/>
      <c r="RE41" s="59"/>
      <c r="RF41" s="59"/>
      <c r="RG41" s="59"/>
      <c r="RH41" s="59"/>
      <c r="RI41" s="59"/>
      <c r="RJ41" s="59"/>
      <c r="RK41" s="59"/>
    </row>
    <row r="42" spans="1:479" ht="22.5" hidden="1" customHeight="1" outlineLevel="1">
      <c r="A42" s="105">
        <v>23</v>
      </c>
      <c r="B42" s="290" t="s">
        <v>733</v>
      </c>
      <c r="C42" s="92" t="s">
        <v>464</v>
      </c>
      <c r="D42" s="92">
        <v>10</v>
      </c>
      <c r="E42" s="291">
        <v>80000</v>
      </c>
      <c r="F42" s="291">
        <f t="shared" si="0"/>
        <v>800000</v>
      </c>
      <c r="G42" s="1967"/>
      <c r="H42" s="1988"/>
      <c r="I42" s="266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  <c r="BC42" s="59"/>
      <c r="BD42" s="59"/>
      <c r="BE42" s="59"/>
      <c r="BF42" s="59"/>
      <c r="BG42" s="59"/>
      <c r="BH42" s="59"/>
      <c r="BI42" s="59"/>
      <c r="BJ42" s="59"/>
      <c r="BK42" s="59"/>
      <c r="BL42" s="59"/>
      <c r="BM42" s="59"/>
      <c r="BN42" s="59"/>
      <c r="BO42" s="59"/>
      <c r="BP42" s="59"/>
      <c r="BQ42" s="59"/>
      <c r="BR42" s="59"/>
      <c r="BS42" s="59"/>
      <c r="BT42" s="59"/>
      <c r="BU42" s="59"/>
      <c r="BV42" s="59"/>
      <c r="BW42" s="59"/>
      <c r="BX42" s="59"/>
      <c r="BY42" s="59"/>
      <c r="BZ42" s="59"/>
      <c r="CA42" s="59"/>
      <c r="CB42" s="59"/>
      <c r="CC42" s="59"/>
      <c r="CD42" s="59"/>
      <c r="CE42" s="59"/>
      <c r="CF42" s="59"/>
      <c r="CG42" s="59"/>
      <c r="CH42" s="59"/>
      <c r="CI42" s="59"/>
      <c r="CJ42" s="59"/>
      <c r="CK42" s="59"/>
      <c r="CL42" s="59"/>
      <c r="CM42" s="59"/>
      <c r="CN42" s="59"/>
      <c r="CO42" s="59"/>
      <c r="CP42" s="59"/>
      <c r="CQ42" s="59"/>
      <c r="CR42" s="59"/>
      <c r="CS42" s="59"/>
      <c r="CT42" s="59"/>
      <c r="CU42" s="59"/>
      <c r="CV42" s="59"/>
      <c r="CW42" s="59"/>
      <c r="CX42" s="59"/>
      <c r="CY42" s="59"/>
      <c r="CZ42" s="59"/>
      <c r="DA42" s="59"/>
      <c r="DB42" s="59"/>
      <c r="DC42" s="59"/>
      <c r="DD42" s="59"/>
      <c r="DE42" s="59"/>
      <c r="DF42" s="59"/>
      <c r="DG42" s="59"/>
      <c r="DH42" s="59"/>
      <c r="DI42" s="59"/>
      <c r="DJ42" s="59"/>
      <c r="DK42" s="59"/>
      <c r="DL42" s="59"/>
      <c r="DM42" s="59"/>
      <c r="DN42" s="59"/>
      <c r="DO42" s="59"/>
      <c r="DP42" s="59"/>
      <c r="DQ42" s="59"/>
      <c r="DR42" s="59"/>
      <c r="DS42" s="59"/>
      <c r="DT42" s="59"/>
      <c r="DU42" s="59"/>
      <c r="DV42" s="59"/>
      <c r="DW42" s="59"/>
      <c r="DX42" s="59"/>
      <c r="DY42" s="59"/>
      <c r="DZ42" s="59"/>
      <c r="EA42" s="59"/>
      <c r="EB42" s="59"/>
      <c r="EC42" s="59"/>
      <c r="ED42" s="59"/>
      <c r="EE42" s="59"/>
      <c r="EF42" s="59"/>
      <c r="EG42" s="59"/>
      <c r="EH42" s="59"/>
      <c r="EI42" s="59"/>
      <c r="EJ42" s="59"/>
      <c r="EK42" s="59"/>
      <c r="EL42" s="59"/>
      <c r="EM42" s="59"/>
      <c r="EN42" s="59"/>
      <c r="EO42" s="59"/>
      <c r="EP42" s="59"/>
      <c r="EQ42" s="59"/>
      <c r="ER42" s="59"/>
      <c r="ES42" s="59"/>
      <c r="ET42" s="59"/>
      <c r="EU42" s="59"/>
      <c r="EV42" s="59"/>
      <c r="EW42" s="59"/>
      <c r="EX42" s="59"/>
      <c r="EY42" s="59"/>
      <c r="EZ42" s="59"/>
      <c r="FA42" s="59"/>
      <c r="FB42" s="59"/>
      <c r="FC42" s="59"/>
      <c r="FD42" s="59"/>
      <c r="FE42" s="59"/>
      <c r="FF42" s="59"/>
      <c r="FG42" s="59"/>
      <c r="FH42" s="59"/>
      <c r="FI42" s="59"/>
      <c r="FJ42" s="59"/>
      <c r="FK42" s="59"/>
      <c r="FL42" s="59"/>
      <c r="FM42" s="59"/>
      <c r="FN42" s="59"/>
      <c r="FO42" s="59"/>
      <c r="FP42" s="59"/>
      <c r="FQ42" s="59"/>
      <c r="FR42" s="59"/>
      <c r="FS42" s="59"/>
      <c r="FT42" s="59"/>
      <c r="FU42" s="59"/>
      <c r="FV42" s="59"/>
      <c r="FW42" s="59"/>
      <c r="FX42" s="59"/>
      <c r="FY42" s="59"/>
      <c r="FZ42" s="59"/>
      <c r="GA42" s="59"/>
      <c r="GB42" s="59"/>
      <c r="GC42" s="59"/>
      <c r="GD42" s="59"/>
      <c r="GE42" s="59"/>
      <c r="GF42" s="59"/>
      <c r="GG42" s="59"/>
      <c r="GH42" s="59"/>
      <c r="GI42" s="59"/>
      <c r="GJ42" s="59"/>
      <c r="GK42" s="59"/>
      <c r="GL42" s="59"/>
      <c r="GM42" s="59"/>
      <c r="GN42" s="59"/>
      <c r="GO42" s="59"/>
      <c r="GP42" s="59"/>
      <c r="GQ42" s="59"/>
      <c r="GR42" s="59"/>
      <c r="GS42" s="59"/>
      <c r="GT42" s="59"/>
      <c r="GU42" s="59"/>
      <c r="GV42" s="59"/>
      <c r="GW42" s="59"/>
      <c r="GX42" s="59"/>
      <c r="GY42" s="59"/>
      <c r="GZ42" s="59"/>
      <c r="HA42" s="59"/>
      <c r="HB42" s="59"/>
      <c r="HC42" s="59"/>
      <c r="HD42" s="59"/>
      <c r="HE42" s="59"/>
      <c r="HF42" s="59"/>
      <c r="HG42" s="59"/>
      <c r="HH42" s="59"/>
      <c r="HI42" s="59"/>
      <c r="HJ42" s="59"/>
      <c r="HK42" s="59"/>
      <c r="HL42" s="59"/>
      <c r="HM42" s="59"/>
      <c r="HN42" s="59"/>
      <c r="HO42" s="59"/>
      <c r="HP42" s="59"/>
      <c r="HQ42" s="59"/>
      <c r="HR42" s="59"/>
      <c r="HS42" s="59"/>
      <c r="HT42" s="59"/>
      <c r="HU42" s="59"/>
      <c r="HV42" s="59"/>
      <c r="HW42" s="59"/>
      <c r="HX42" s="59"/>
      <c r="HY42" s="59"/>
      <c r="HZ42" s="59"/>
      <c r="IA42" s="59"/>
      <c r="IB42" s="59"/>
      <c r="IC42" s="59"/>
      <c r="ID42" s="59"/>
      <c r="IE42" s="59"/>
      <c r="IF42" s="59"/>
      <c r="IG42" s="59"/>
      <c r="IH42" s="59"/>
      <c r="II42" s="59"/>
      <c r="IJ42" s="59"/>
      <c r="IK42" s="59"/>
      <c r="IL42" s="59"/>
      <c r="IM42" s="59"/>
      <c r="IN42" s="59"/>
      <c r="IO42" s="59"/>
      <c r="IP42" s="59"/>
      <c r="IQ42" s="59"/>
      <c r="IR42" s="59"/>
      <c r="IS42" s="59"/>
      <c r="IT42" s="59"/>
      <c r="IU42" s="59"/>
      <c r="IV42" s="59"/>
      <c r="IW42" s="59"/>
      <c r="IX42" s="59"/>
      <c r="IY42" s="59"/>
      <c r="IZ42" s="59"/>
      <c r="JA42" s="59"/>
      <c r="JB42" s="59"/>
      <c r="JC42" s="59"/>
      <c r="JD42" s="59"/>
      <c r="JE42" s="59"/>
      <c r="JF42" s="59"/>
      <c r="JG42" s="59"/>
      <c r="JH42" s="59"/>
      <c r="JI42" s="59"/>
      <c r="JJ42" s="59"/>
      <c r="JK42" s="59"/>
      <c r="JL42" s="59"/>
      <c r="JM42" s="59"/>
      <c r="JN42" s="59"/>
      <c r="JO42" s="59"/>
      <c r="JP42" s="59"/>
      <c r="JQ42" s="59"/>
      <c r="JR42" s="59"/>
      <c r="JS42" s="59"/>
      <c r="JT42" s="59"/>
      <c r="JU42" s="59"/>
      <c r="JV42" s="59"/>
      <c r="JW42" s="59"/>
      <c r="JX42" s="59"/>
      <c r="JY42" s="59"/>
      <c r="JZ42" s="59"/>
      <c r="KA42" s="59"/>
      <c r="KB42" s="59"/>
      <c r="KC42" s="59"/>
      <c r="KD42" s="59"/>
      <c r="KE42" s="59"/>
      <c r="KF42" s="59"/>
      <c r="KG42" s="59"/>
      <c r="KH42" s="59"/>
      <c r="KI42" s="59"/>
      <c r="KJ42" s="59"/>
      <c r="KK42" s="59"/>
      <c r="KL42" s="59"/>
      <c r="KM42" s="59"/>
      <c r="KN42" s="59"/>
      <c r="KO42" s="59"/>
      <c r="KP42" s="59"/>
      <c r="KQ42" s="59"/>
      <c r="KR42" s="59"/>
      <c r="KS42" s="59"/>
      <c r="KT42" s="59"/>
      <c r="KU42" s="59"/>
      <c r="KV42" s="59"/>
      <c r="KW42" s="59"/>
      <c r="KX42" s="59"/>
      <c r="KY42" s="59"/>
      <c r="KZ42" s="59"/>
      <c r="LA42" s="59"/>
      <c r="LB42" s="59"/>
      <c r="LC42" s="59"/>
      <c r="LD42" s="59"/>
      <c r="LE42" s="59"/>
      <c r="LF42" s="59"/>
      <c r="LG42" s="59"/>
      <c r="LH42" s="59"/>
      <c r="LI42" s="59"/>
      <c r="LJ42" s="59"/>
      <c r="LK42" s="59"/>
      <c r="LL42" s="59"/>
      <c r="LM42" s="59"/>
      <c r="LN42" s="59"/>
      <c r="LO42" s="59"/>
      <c r="LP42" s="59"/>
      <c r="LQ42" s="59"/>
      <c r="LR42" s="59"/>
      <c r="LS42" s="59"/>
      <c r="LT42" s="59"/>
      <c r="LU42" s="59"/>
      <c r="LV42" s="59"/>
      <c r="LW42" s="59"/>
      <c r="LX42" s="59"/>
      <c r="LY42" s="59"/>
      <c r="LZ42" s="59"/>
      <c r="MA42" s="59"/>
      <c r="MB42" s="59"/>
      <c r="MC42" s="59"/>
      <c r="MD42" s="59"/>
      <c r="ME42" s="59"/>
      <c r="MF42" s="59"/>
      <c r="MG42" s="59"/>
      <c r="MH42" s="59"/>
      <c r="MI42" s="59"/>
      <c r="MJ42" s="59"/>
      <c r="MK42" s="59"/>
      <c r="ML42" s="59"/>
      <c r="MM42" s="59"/>
      <c r="MN42" s="59"/>
      <c r="MO42" s="59"/>
      <c r="MP42" s="59"/>
      <c r="MQ42" s="59"/>
      <c r="MR42" s="59"/>
      <c r="MS42" s="59"/>
      <c r="MT42" s="59"/>
      <c r="MU42" s="59"/>
      <c r="MV42" s="59"/>
      <c r="MW42" s="59"/>
      <c r="MX42" s="59"/>
      <c r="MY42" s="59"/>
      <c r="MZ42" s="59"/>
      <c r="NA42" s="59"/>
      <c r="NB42" s="59"/>
      <c r="NC42" s="59"/>
      <c r="ND42" s="59"/>
      <c r="NE42" s="59"/>
      <c r="NF42" s="59"/>
      <c r="NG42" s="59"/>
      <c r="NH42" s="59"/>
      <c r="NI42" s="59"/>
      <c r="NJ42" s="59"/>
      <c r="NK42" s="59"/>
      <c r="NL42" s="59"/>
      <c r="NM42" s="59"/>
      <c r="NN42" s="59"/>
      <c r="NO42" s="59"/>
      <c r="NP42" s="59"/>
      <c r="NQ42" s="59"/>
      <c r="NR42" s="59"/>
      <c r="NS42" s="59"/>
      <c r="NT42" s="59"/>
      <c r="NU42" s="59"/>
      <c r="NV42" s="59"/>
      <c r="NW42" s="59"/>
      <c r="NX42" s="59"/>
      <c r="NY42" s="59"/>
      <c r="NZ42" s="59"/>
      <c r="OA42" s="59"/>
      <c r="OB42" s="59"/>
      <c r="OC42" s="59"/>
      <c r="OD42" s="59"/>
      <c r="OE42" s="59"/>
      <c r="OF42" s="59"/>
      <c r="OG42" s="59"/>
      <c r="OH42" s="59"/>
      <c r="OI42" s="59"/>
      <c r="OJ42" s="59"/>
      <c r="OK42" s="59"/>
      <c r="OL42" s="59"/>
      <c r="OM42" s="59"/>
      <c r="ON42" s="59"/>
      <c r="OO42" s="59"/>
      <c r="OP42" s="59"/>
      <c r="OQ42" s="59"/>
      <c r="OR42" s="59"/>
      <c r="OS42" s="59"/>
      <c r="OT42" s="59"/>
      <c r="OU42" s="59"/>
      <c r="OV42" s="59"/>
      <c r="OW42" s="59"/>
      <c r="OX42" s="59"/>
      <c r="OY42" s="59"/>
      <c r="OZ42" s="59"/>
      <c r="PA42" s="59"/>
      <c r="PB42" s="59"/>
      <c r="PC42" s="59"/>
      <c r="PD42" s="59"/>
      <c r="PE42" s="59"/>
      <c r="PF42" s="59"/>
      <c r="PG42" s="59"/>
      <c r="PH42" s="59"/>
      <c r="PI42" s="59"/>
      <c r="PJ42" s="59"/>
      <c r="PK42" s="59"/>
      <c r="PL42" s="59"/>
      <c r="PM42" s="59"/>
      <c r="PN42" s="59"/>
      <c r="PO42" s="59"/>
      <c r="PP42" s="59"/>
      <c r="PQ42" s="59"/>
      <c r="PR42" s="59"/>
      <c r="PS42" s="59"/>
      <c r="PT42" s="59"/>
      <c r="PU42" s="59"/>
      <c r="PV42" s="59"/>
      <c r="PW42" s="59"/>
      <c r="PX42" s="59"/>
      <c r="PY42" s="59"/>
      <c r="PZ42" s="59"/>
      <c r="QA42" s="59"/>
      <c r="QB42" s="59"/>
      <c r="QC42" s="59"/>
      <c r="QD42" s="59"/>
      <c r="QE42" s="59"/>
      <c r="QF42" s="59"/>
      <c r="QG42" s="59"/>
      <c r="QH42" s="59"/>
      <c r="QI42" s="59"/>
      <c r="QJ42" s="59"/>
      <c r="QK42" s="59"/>
      <c r="QL42" s="59"/>
      <c r="QM42" s="59"/>
      <c r="QN42" s="59"/>
      <c r="QO42" s="59"/>
      <c r="QP42" s="59"/>
      <c r="QQ42" s="59"/>
      <c r="QR42" s="59"/>
      <c r="QS42" s="59"/>
      <c r="QT42" s="59"/>
      <c r="QU42" s="59"/>
      <c r="QV42" s="59"/>
      <c r="QW42" s="59"/>
      <c r="QX42" s="59"/>
      <c r="QY42" s="59"/>
      <c r="QZ42" s="59"/>
      <c r="RA42" s="59"/>
      <c r="RB42" s="59"/>
      <c r="RC42" s="59"/>
      <c r="RD42" s="59"/>
      <c r="RE42" s="59"/>
      <c r="RF42" s="59"/>
      <c r="RG42" s="59"/>
      <c r="RH42" s="59"/>
      <c r="RI42" s="59"/>
      <c r="RJ42" s="59"/>
      <c r="RK42" s="59"/>
    </row>
    <row r="43" spans="1:479" ht="22.5" hidden="1" customHeight="1" outlineLevel="1">
      <c r="A43" s="72">
        <v>24</v>
      </c>
      <c r="B43" s="288" t="s">
        <v>736</v>
      </c>
      <c r="C43" s="74" t="s">
        <v>737</v>
      </c>
      <c r="D43" s="74">
        <v>1</v>
      </c>
      <c r="E43" s="289">
        <v>50000</v>
      </c>
      <c r="F43" s="289">
        <f t="shared" si="0"/>
        <v>50000</v>
      </c>
      <c r="G43" s="1965">
        <f>SUM(F43:F45)</f>
        <v>410000</v>
      </c>
      <c r="H43" s="1987" t="s">
        <v>738</v>
      </c>
      <c r="I43" s="266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  <c r="BC43" s="59"/>
      <c r="BD43" s="59"/>
      <c r="BE43" s="59"/>
      <c r="BF43" s="59"/>
      <c r="BG43" s="59"/>
      <c r="BH43" s="59"/>
      <c r="BI43" s="59"/>
      <c r="BJ43" s="59"/>
      <c r="BK43" s="59"/>
      <c r="BL43" s="59"/>
      <c r="BM43" s="59"/>
      <c r="BN43" s="59"/>
      <c r="BO43" s="59"/>
      <c r="BP43" s="59"/>
      <c r="BQ43" s="59"/>
      <c r="BR43" s="59"/>
      <c r="BS43" s="59"/>
      <c r="BT43" s="59"/>
      <c r="BU43" s="59"/>
      <c r="BV43" s="59"/>
      <c r="BW43" s="59"/>
      <c r="BX43" s="59"/>
      <c r="BY43" s="59"/>
      <c r="BZ43" s="59"/>
      <c r="CA43" s="59"/>
      <c r="CB43" s="59"/>
      <c r="CC43" s="59"/>
      <c r="CD43" s="59"/>
      <c r="CE43" s="59"/>
      <c r="CF43" s="59"/>
      <c r="CG43" s="59"/>
      <c r="CH43" s="59"/>
      <c r="CI43" s="59"/>
      <c r="CJ43" s="59"/>
      <c r="CK43" s="59"/>
      <c r="CL43" s="59"/>
      <c r="CM43" s="59"/>
      <c r="CN43" s="59"/>
      <c r="CO43" s="59"/>
      <c r="CP43" s="59"/>
      <c r="CQ43" s="59"/>
      <c r="CR43" s="59"/>
      <c r="CS43" s="59"/>
      <c r="CT43" s="59"/>
      <c r="CU43" s="59"/>
      <c r="CV43" s="59"/>
      <c r="CW43" s="59"/>
      <c r="CX43" s="59"/>
      <c r="CY43" s="59"/>
      <c r="CZ43" s="59"/>
      <c r="DA43" s="59"/>
      <c r="DB43" s="59"/>
      <c r="DC43" s="59"/>
      <c r="DD43" s="59"/>
      <c r="DE43" s="59"/>
      <c r="DF43" s="59"/>
      <c r="DG43" s="59"/>
      <c r="DH43" s="59"/>
      <c r="DI43" s="59"/>
      <c r="DJ43" s="59"/>
      <c r="DK43" s="59"/>
      <c r="DL43" s="59"/>
      <c r="DM43" s="59"/>
      <c r="DN43" s="59"/>
      <c r="DO43" s="59"/>
      <c r="DP43" s="59"/>
      <c r="DQ43" s="59"/>
      <c r="DR43" s="59"/>
      <c r="DS43" s="59"/>
      <c r="DT43" s="59"/>
      <c r="DU43" s="59"/>
      <c r="DV43" s="59"/>
      <c r="DW43" s="59"/>
      <c r="DX43" s="59"/>
      <c r="DY43" s="59"/>
      <c r="DZ43" s="59"/>
      <c r="EA43" s="59"/>
      <c r="EB43" s="59"/>
      <c r="EC43" s="59"/>
      <c r="ED43" s="59"/>
      <c r="EE43" s="59"/>
      <c r="EF43" s="59"/>
      <c r="EG43" s="59"/>
      <c r="EH43" s="59"/>
      <c r="EI43" s="59"/>
      <c r="EJ43" s="59"/>
      <c r="EK43" s="59"/>
      <c r="EL43" s="59"/>
      <c r="EM43" s="59"/>
      <c r="EN43" s="59"/>
      <c r="EO43" s="59"/>
      <c r="EP43" s="59"/>
      <c r="EQ43" s="59"/>
      <c r="ER43" s="59"/>
      <c r="ES43" s="59"/>
      <c r="ET43" s="59"/>
      <c r="EU43" s="59"/>
      <c r="EV43" s="59"/>
      <c r="EW43" s="59"/>
      <c r="EX43" s="59"/>
      <c r="EY43" s="59"/>
      <c r="EZ43" s="59"/>
      <c r="FA43" s="59"/>
      <c r="FB43" s="59"/>
      <c r="FC43" s="59"/>
      <c r="FD43" s="59"/>
      <c r="FE43" s="59"/>
      <c r="FF43" s="59"/>
      <c r="FG43" s="59"/>
      <c r="FH43" s="59"/>
      <c r="FI43" s="59"/>
      <c r="FJ43" s="59"/>
      <c r="FK43" s="59"/>
      <c r="FL43" s="59"/>
      <c r="FM43" s="59"/>
      <c r="FN43" s="59"/>
      <c r="FO43" s="59"/>
      <c r="FP43" s="59"/>
      <c r="FQ43" s="59"/>
      <c r="FR43" s="59"/>
      <c r="FS43" s="59"/>
      <c r="FT43" s="59"/>
      <c r="FU43" s="59"/>
      <c r="FV43" s="59"/>
      <c r="FW43" s="59"/>
      <c r="FX43" s="59"/>
      <c r="FY43" s="59"/>
      <c r="FZ43" s="59"/>
      <c r="GA43" s="59"/>
      <c r="GB43" s="59"/>
      <c r="GC43" s="59"/>
      <c r="GD43" s="59"/>
      <c r="GE43" s="59"/>
      <c r="GF43" s="59"/>
      <c r="GG43" s="59"/>
      <c r="GH43" s="59"/>
      <c r="GI43" s="59"/>
      <c r="GJ43" s="59"/>
      <c r="GK43" s="59"/>
      <c r="GL43" s="59"/>
      <c r="GM43" s="59"/>
      <c r="GN43" s="59"/>
      <c r="GO43" s="59"/>
      <c r="GP43" s="59"/>
      <c r="GQ43" s="59"/>
      <c r="GR43" s="59"/>
      <c r="GS43" s="59"/>
      <c r="GT43" s="59"/>
      <c r="GU43" s="59"/>
      <c r="GV43" s="59"/>
      <c r="GW43" s="59"/>
      <c r="GX43" s="59"/>
      <c r="GY43" s="59"/>
      <c r="GZ43" s="59"/>
      <c r="HA43" s="59"/>
      <c r="HB43" s="59"/>
      <c r="HC43" s="59"/>
      <c r="HD43" s="59"/>
      <c r="HE43" s="59"/>
      <c r="HF43" s="59"/>
      <c r="HG43" s="59"/>
      <c r="HH43" s="59"/>
      <c r="HI43" s="59"/>
      <c r="HJ43" s="59"/>
      <c r="HK43" s="59"/>
      <c r="HL43" s="59"/>
      <c r="HM43" s="59"/>
      <c r="HN43" s="59"/>
      <c r="HO43" s="59"/>
      <c r="HP43" s="59"/>
      <c r="HQ43" s="59"/>
      <c r="HR43" s="59"/>
      <c r="HS43" s="59"/>
      <c r="HT43" s="59"/>
      <c r="HU43" s="59"/>
      <c r="HV43" s="59"/>
      <c r="HW43" s="59"/>
      <c r="HX43" s="59"/>
      <c r="HY43" s="59"/>
      <c r="HZ43" s="59"/>
      <c r="IA43" s="59"/>
      <c r="IB43" s="59"/>
      <c r="IC43" s="59"/>
      <c r="ID43" s="59"/>
      <c r="IE43" s="59"/>
      <c r="IF43" s="59"/>
      <c r="IG43" s="59"/>
      <c r="IH43" s="59"/>
      <c r="II43" s="59"/>
      <c r="IJ43" s="59"/>
      <c r="IK43" s="59"/>
      <c r="IL43" s="59"/>
      <c r="IM43" s="59"/>
      <c r="IN43" s="59"/>
      <c r="IO43" s="59"/>
      <c r="IP43" s="59"/>
      <c r="IQ43" s="59"/>
      <c r="IR43" s="59"/>
      <c r="IS43" s="59"/>
      <c r="IT43" s="59"/>
      <c r="IU43" s="59"/>
      <c r="IV43" s="59"/>
      <c r="IW43" s="59"/>
      <c r="IX43" s="59"/>
      <c r="IY43" s="59"/>
      <c r="IZ43" s="59"/>
      <c r="JA43" s="59"/>
      <c r="JB43" s="59"/>
      <c r="JC43" s="59"/>
      <c r="JD43" s="59"/>
      <c r="JE43" s="59"/>
      <c r="JF43" s="59"/>
      <c r="JG43" s="59"/>
      <c r="JH43" s="59"/>
      <c r="JI43" s="59"/>
      <c r="JJ43" s="59"/>
      <c r="JK43" s="59"/>
      <c r="JL43" s="59"/>
      <c r="JM43" s="59"/>
      <c r="JN43" s="59"/>
      <c r="JO43" s="59"/>
      <c r="JP43" s="59"/>
      <c r="JQ43" s="59"/>
      <c r="JR43" s="59"/>
      <c r="JS43" s="59"/>
      <c r="JT43" s="59"/>
      <c r="JU43" s="59"/>
      <c r="JV43" s="59"/>
      <c r="JW43" s="59"/>
      <c r="JX43" s="59"/>
      <c r="JY43" s="59"/>
      <c r="JZ43" s="59"/>
      <c r="KA43" s="59"/>
      <c r="KB43" s="59"/>
      <c r="KC43" s="59"/>
      <c r="KD43" s="59"/>
      <c r="KE43" s="59"/>
      <c r="KF43" s="59"/>
      <c r="KG43" s="59"/>
      <c r="KH43" s="59"/>
      <c r="KI43" s="59"/>
      <c r="KJ43" s="59"/>
      <c r="KK43" s="59"/>
      <c r="KL43" s="59"/>
      <c r="KM43" s="59"/>
      <c r="KN43" s="59"/>
      <c r="KO43" s="59"/>
      <c r="KP43" s="59"/>
      <c r="KQ43" s="59"/>
      <c r="KR43" s="59"/>
      <c r="KS43" s="59"/>
      <c r="KT43" s="59"/>
      <c r="KU43" s="59"/>
      <c r="KV43" s="59"/>
      <c r="KW43" s="59"/>
      <c r="KX43" s="59"/>
      <c r="KY43" s="59"/>
      <c r="KZ43" s="59"/>
      <c r="LA43" s="59"/>
      <c r="LB43" s="59"/>
      <c r="LC43" s="59"/>
      <c r="LD43" s="59"/>
      <c r="LE43" s="59"/>
      <c r="LF43" s="59"/>
      <c r="LG43" s="59"/>
      <c r="LH43" s="59"/>
      <c r="LI43" s="59"/>
      <c r="LJ43" s="59"/>
      <c r="LK43" s="59"/>
      <c r="LL43" s="59"/>
      <c r="LM43" s="59"/>
      <c r="LN43" s="59"/>
      <c r="LO43" s="59"/>
      <c r="LP43" s="59"/>
      <c r="LQ43" s="59"/>
      <c r="LR43" s="59"/>
      <c r="LS43" s="59"/>
      <c r="LT43" s="59"/>
      <c r="LU43" s="59"/>
      <c r="LV43" s="59"/>
      <c r="LW43" s="59"/>
      <c r="LX43" s="59"/>
      <c r="LY43" s="59"/>
      <c r="LZ43" s="59"/>
      <c r="MA43" s="59"/>
      <c r="MB43" s="59"/>
      <c r="MC43" s="59"/>
      <c r="MD43" s="59"/>
      <c r="ME43" s="59"/>
      <c r="MF43" s="59"/>
      <c r="MG43" s="59"/>
      <c r="MH43" s="59"/>
      <c r="MI43" s="59"/>
      <c r="MJ43" s="59"/>
      <c r="MK43" s="59"/>
      <c r="ML43" s="59"/>
      <c r="MM43" s="59"/>
      <c r="MN43" s="59"/>
      <c r="MO43" s="59"/>
      <c r="MP43" s="59"/>
      <c r="MQ43" s="59"/>
      <c r="MR43" s="59"/>
      <c r="MS43" s="59"/>
      <c r="MT43" s="59"/>
      <c r="MU43" s="59"/>
      <c r="MV43" s="59"/>
      <c r="MW43" s="59"/>
      <c r="MX43" s="59"/>
      <c r="MY43" s="59"/>
      <c r="MZ43" s="59"/>
      <c r="NA43" s="59"/>
      <c r="NB43" s="59"/>
      <c r="NC43" s="59"/>
      <c r="ND43" s="59"/>
      <c r="NE43" s="59"/>
      <c r="NF43" s="59"/>
      <c r="NG43" s="59"/>
      <c r="NH43" s="59"/>
      <c r="NI43" s="59"/>
      <c r="NJ43" s="59"/>
      <c r="NK43" s="59"/>
      <c r="NL43" s="59"/>
      <c r="NM43" s="59"/>
      <c r="NN43" s="59"/>
      <c r="NO43" s="59"/>
      <c r="NP43" s="59"/>
      <c r="NQ43" s="59"/>
      <c r="NR43" s="59"/>
      <c r="NS43" s="59"/>
      <c r="NT43" s="59"/>
      <c r="NU43" s="59"/>
      <c r="NV43" s="59"/>
      <c r="NW43" s="59"/>
      <c r="NX43" s="59"/>
      <c r="NY43" s="59"/>
      <c r="NZ43" s="59"/>
      <c r="OA43" s="59"/>
      <c r="OB43" s="59"/>
      <c r="OC43" s="59"/>
      <c r="OD43" s="59"/>
      <c r="OE43" s="59"/>
      <c r="OF43" s="59"/>
      <c r="OG43" s="59"/>
      <c r="OH43" s="59"/>
      <c r="OI43" s="59"/>
      <c r="OJ43" s="59"/>
      <c r="OK43" s="59"/>
      <c r="OL43" s="59"/>
      <c r="OM43" s="59"/>
      <c r="ON43" s="59"/>
      <c r="OO43" s="59"/>
      <c r="OP43" s="59"/>
      <c r="OQ43" s="59"/>
      <c r="OR43" s="59"/>
      <c r="OS43" s="59"/>
      <c r="OT43" s="59"/>
      <c r="OU43" s="59"/>
      <c r="OV43" s="59"/>
      <c r="OW43" s="59"/>
      <c r="OX43" s="59"/>
      <c r="OY43" s="59"/>
      <c r="OZ43" s="59"/>
      <c r="PA43" s="59"/>
      <c r="PB43" s="59"/>
      <c r="PC43" s="59"/>
      <c r="PD43" s="59"/>
      <c r="PE43" s="59"/>
      <c r="PF43" s="59"/>
      <c r="PG43" s="59"/>
      <c r="PH43" s="59"/>
      <c r="PI43" s="59"/>
      <c r="PJ43" s="59"/>
      <c r="PK43" s="59"/>
      <c r="PL43" s="59"/>
      <c r="PM43" s="59"/>
      <c r="PN43" s="59"/>
      <c r="PO43" s="59"/>
      <c r="PP43" s="59"/>
      <c r="PQ43" s="59"/>
      <c r="PR43" s="59"/>
      <c r="PS43" s="59"/>
      <c r="PT43" s="59"/>
      <c r="PU43" s="59"/>
      <c r="PV43" s="59"/>
      <c r="PW43" s="59"/>
      <c r="PX43" s="59"/>
      <c r="PY43" s="59"/>
      <c r="PZ43" s="59"/>
      <c r="QA43" s="59"/>
      <c r="QB43" s="59"/>
      <c r="QC43" s="59"/>
      <c r="QD43" s="59"/>
      <c r="QE43" s="59"/>
      <c r="QF43" s="59"/>
      <c r="QG43" s="59"/>
      <c r="QH43" s="59"/>
      <c r="QI43" s="59"/>
      <c r="QJ43" s="59"/>
      <c r="QK43" s="59"/>
      <c r="QL43" s="59"/>
      <c r="QM43" s="59"/>
      <c r="QN43" s="59"/>
      <c r="QO43" s="59"/>
      <c r="QP43" s="59"/>
      <c r="QQ43" s="59"/>
      <c r="QR43" s="59"/>
      <c r="QS43" s="59"/>
      <c r="QT43" s="59"/>
      <c r="QU43" s="59"/>
      <c r="QV43" s="59"/>
      <c r="QW43" s="59"/>
      <c r="QX43" s="59"/>
      <c r="QY43" s="59"/>
      <c r="QZ43" s="59"/>
      <c r="RA43" s="59"/>
      <c r="RB43" s="59"/>
      <c r="RC43" s="59"/>
      <c r="RD43" s="59"/>
      <c r="RE43" s="59"/>
      <c r="RF43" s="59"/>
      <c r="RG43" s="59"/>
      <c r="RH43" s="59"/>
      <c r="RI43" s="59"/>
      <c r="RJ43" s="59"/>
      <c r="RK43" s="59"/>
    </row>
    <row r="44" spans="1:479" ht="22.5" hidden="1" customHeight="1" outlineLevel="1">
      <c r="A44" s="78">
        <v>25</v>
      </c>
      <c r="B44" s="278" t="s">
        <v>720</v>
      </c>
      <c r="C44" s="80" t="s">
        <v>528</v>
      </c>
      <c r="D44" s="80">
        <v>20</v>
      </c>
      <c r="E44" s="279">
        <v>12000</v>
      </c>
      <c r="F44" s="279">
        <f t="shared" si="0"/>
        <v>240000</v>
      </c>
      <c r="G44" s="1966"/>
      <c r="H44" s="1907"/>
      <c r="I44" s="266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  <c r="BC44" s="59"/>
      <c r="BD44" s="59"/>
      <c r="BE44" s="59"/>
      <c r="BF44" s="59"/>
      <c r="BG44" s="59"/>
      <c r="BH44" s="59"/>
      <c r="BI44" s="59"/>
      <c r="BJ44" s="59"/>
      <c r="BK44" s="59"/>
      <c r="BL44" s="59"/>
      <c r="BM44" s="59"/>
      <c r="BN44" s="59"/>
      <c r="BO44" s="59"/>
      <c r="BP44" s="59"/>
      <c r="BQ44" s="59"/>
      <c r="BR44" s="59"/>
      <c r="BS44" s="59"/>
      <c r="BT44" s="59"/>
      <c r="BU44" s="59"/>
      <c r="BV44" s="59"/>
      <c r="BW44" s="59"/>
      <c r="BX44" s="59"/>
      <c r="BY44" s="59"/>
      <c r="BZ44" s="59"/>
      <c r="CA44" s="59"/>
      <c r="CB44" s="59"/>
      <c r="CC44" s="59"/>
      <c r="CD44" s="59"/>
      <c r="CE44" s="59"/>
      <c r="CF44" s="59"/>
      <c r="CG44" s="59"/>
      <c r="CH44" s="59"/>
      <c r="CI44" s="59"/>
      <c r="CJ44" s="59"/>
      <c r="CK44" s="59"/>
      <c r="CL44" s="59"/>
      <c r="CM44" s="59"/>
      <c r="CN44" s="59"/>
      <c r="CO44" s="59"/>
      <c r="CP44" s="59"/>
      <c r="CQ44" s="59"/>
      <c r="CR44" s="59"/>
      <c r="CS44" s="59"/>
      <c r="CT44" s="59"/>
      <c r="CU44" s="59"/>
      <c r="CV44" s="59"/>
      <c r="CW44" s="59"/>
      <c r="CX44" s="59"/>
      <c r="CY44" s="59"/>
      <c r="CZ44" s="59"/>
      <c r="DA44" s="59"/>
      <c r="DB44" s="59"/>
      <c r="DC44" s="59"/>
      <c r="DD44" s="59"/>
      <c r="DE44" s="59"/>
      <c r="DF44" s="59"/>
      <c r="DG44" s="59"/>
      <c r="DH44" s="59"/>
      <c r="DI44" s="59"/>
      <c r="DJ44" s="59"/>
      <c r="DK44" s="59"/>
      <c r="DL44" s="59"/>
      <c r="DM44" s="59"/>
      <c r="DN44" s="59"/>
      <c r="DO44" s="59"/>
      <c r="DP44" s="59"/>
      <c r="DQ44" s="59"/>
      <c r="DR44" s="59"/>
      <c r="DS44" s="59"/>
      <c r="DT44" s="59"/>
      <c r="DU44" s="59"/>
      <c r="DV44" s="59"/>
      <c r="DW44" s="59"/>
      <c r="DX44" s="59"/>
      <c r="DY44" s="59"/>
      <c r="DZ44" s="59"/>
      <c r="EA44" s="59"/>
      <c r="EB44" s="59"/>
      <c r="EC44" s="59"/>
      <c r="ED44" s="59"/>
      <c r="EE44" s="59"/>
      <c r="EF44" s="59"/>
      <c r="EG44" s="59"/>
      <c r="EH44" s="59"/>
      <c r="EI44" s="59"/>
      <c r="EJ44" s="59"/>
      <c r="EK44" s="59"/>
      <c r="EL44" s="59"/>
      <c r="EM44" s="59"/>
      <c r="EN44" s="59"/>
      <c r="EO44" s="59"/>
      <c r="EP44" s="59"/>
      <c r="EQ44" s="59"/>
      <c r="ER44" s="59"/>
      <c r="ES44" s="59"/>
      <c r="ET44" s="59"/>
      <c r="EU44" s="59"/>
      <c r="EV44" s="59"/>
      <c r="EW44" s="59"/>
      <c r="EX44" s="59"/>
      <c r="EY44" s="59"/>
      <c r="EZ44" s="59"/>
      <c r="FA44" s="59"/>
      <c r="FB44" s="59"/>
      <c r="FC44" s="59"/>
      <c r="FD44" s="59"/>
      <c r="FE44" s="59"/>
      <c r="FF44" s="59"/>
      <c r="FG44" s="59"/>
      <c r="FH44" s="59"/>
      <c r="FI44" s="59"/>
      <c r="FJ44" s="59"/>
      <c r="FK44" s="59"/>
      <c r="FL44" s="59"/>
      <c r="FM44" s="59"/>
      <c r="FN44" s="59"/>
      <c r="FO44" s="59"/>
      <c r="FP44" s="59"/>
      <c r="FQ44" s="59"/>
      <c r="FR44" s="59"/>
      <c r="FS44" s="59"/>
      <c r="FT44" s="59"/>
      <c r="FU44" s="59"/>
      <c r="FV44" s="59"/>
      <c r="FW44" s="59"/>
      <c r="FX44" s="59"/>
      <c r="FY44" s="59"/>
      <c r="FZ44" s="59"/>
      <c r="GA44" s="59"/>
      <c r="GB44" s="59"/>
      <c r="GC44" s="59"/>
      <c r="GD44" s="59"/>
      <c r="GE44" s="59"/>
      <c r="GF44" s="59"/>
      <c r="GG44" s="59"/>
      <c r="GH44" s="59"/>
      <c r="GI44" s="59"/>
      <c r="GJ44" s="59"/>
      <c r="GK44" s="59"/>
      <c r="GL44" s="59"/>
      <c r="GM44" s="59"/>
      <c r="GN44" s="59"/>
      <c r="GO44" s="59"/>
      <c r="GP44" s="59"/>
      <c r="GQ44" s="59"/>
      <c r="GR44" s="59"/>
      <c r="GS44" s="59"/>
      <c r="GT44" s="59"/>
      <c r="GU44" s="59"/>
      <c r="GV44" s="59"/>
      <c r="GW44" s="59"/>
      <c r="GX44" s="59"/>
      <c r="GY44" s="59"/>
      <c r="GZ44" s="59"/>
      <c r="HA44" s="59"/>
      <c r="HB44" s="59"/>
      <c r="HC44" s="59"/>
      <c r="HD44" s="59"/>
      <c r="HE44" s="59"/>
      <c r="HF44" s="59"/>
      <c r="HG44" s="59"/>
      <c r="HH44" s="59"/>
      <c r="HI44" s="59"/>
      <c r="HJ44" s="59"/>
      <c r="HK44" s="59"/>
      <c r="HL44" s="59"/>
      <c r="HM44" s="59"/>
      <c r="HN44" s="59"/>
      <c r="HO44" s="59"/>
      <c r="HP44" s="59"/>
      <c r="HQ44" s="59"/>
      <c r="HR44" s="59"/>
      <c r="HS44" s="59"/>
      <c r="HT44" s="59"/>
      <c r="HU44" s="59"/>
      <c r="HV44" s="59"/>
      <c r="HW44" s="59"/>
      <c r="HX44" s="59"/>
      <c r="HY44" s="59"/>
      <c r="HZ44" s="59"/>
      <c r="IA44" s="59"/>
      <c r="IB44" s="59"/>
      <c r="IC44" s="59"/>
      <c r="ID44" s="59"/>
      <c r="IE44" s="59"/>
      <c r="IF44" s="59"/>
      <c r="IG44" s="59"/>
      <c r="IH44" s="59"/>
      <c r="II44" s="59"/>
      <c r="IJ44" s="59"/>
      <c r="IK44" s="59"/>
      <c r="IL44" s="59"/>
      <c r="IM44" s="59"/>
      <c r="IN44" s="59"/>
      <c r="IO44" s="59"/>
      <c r="IP44" s="59"/>
      <c r="IQ44" s="59"/>
      <c r="IR44" s="59"/>
      <c r="IS44" s="59"/>
      <c r="IT44" s="59"/>
      <c r="IU44" s="59"/>
      <c r="IV44" s="59"/>
      <c r="IW44" s="59"/>
      <c r="IX44" s="59"/>
      <c r="IY44" s="59"/>
      <c r="IZ44" s="59"/>
      <c r="JA44" s="59"/>
      <c r="JB44" s="59"/>
      <c r="JC44" s="59"/>
      <c r="JD44" s="59"/>
      <c r="JE44" s="59"/>
      <c r="JF44" s="59"/>
      <c r="JG44" s="59"/>
      <c r="JH44" s="59"/>
      <c r="JI44" s="59"/>
      <c r="JJ44" s="59"/>
      <c r="JK44" s="59"/>
      <c r="JL44" s="59"/>
      <c r="JM44" s="59"/>
      <c r="JN44" s="59"/>
      <c r="JO44" s="59"/>
      <c r="JP44" s="59"/>
      <c r="JQ44" s="59"/>
      <c r="JR44" s="59"/>
      <c r="JS44" s="59"/>
      <c r="JT44" s="59"/>
      <c r="JU44" s="59"/>
      <c r="JV44" s="59"/>
      <c r="JW44" s="59"/>
      <c r="JX44" s="59"/>
      <c r="JY44" s="59"/>
      <c r="JZ44" s="59"/>
      <c r="KA44" s="59"/>
      <c r="KB44" s="59"/>
      <c r="KC44" s="59"/>
      <c r="KD44" s="59"/>
      <c r="KE44" s="59"/>
      <c r="KF44" s="59"/>
      <c r="KG44" s="59"/>
      <c r="KH44" s="59"/>
      <c r="KI44" s="59"/>
      <c r="KJ44" s="59"/>
      <c r="KK44" s="59"/>
      <c r="KL44" s="59"/>
      <c r="KM44" s="59"/>
      <c r="KN44" s="59"/>
      <c r="KO44" s="59"/>
      <c r="KP44" s="59"/>
      <c r="KQ44" s="59"/>
      <c r="KR44" s="59"/>
      <c r="KS44" s="59"/>
      <c r="KT44" s="59"/>
      <c r="KU44" s="59"/>
      <c r="KV44" s="59"/>
      <c r="KW44" s="59"/>
      <c r="KX44" s="59"/>
      <c r="KY44" s="59"/>
      <c r="KZ44" s="59"/>
      <c r="LA44" s="59"/>
      <c r="LB44" s="59"/>
      <c r="LC44" s="59"/>
      <c r="LD44" s="59"/>
      <c r="LE44" s="59"/>
      <c r="LF44" s="59"/>
      <c r="LG44" s="59"/>
      <c r="LH44" s="59"/>
      <c r="LI44" s="59"/>
      <c r="LJ44" s="59"/>
      <c r="LK44" s="59"/>
      <c r="LL44" s="59"/>
      <c r="LM44" s="59"/>
      <c r="LN44" s="59"/>
      <c r="LO44" s="59"/>
      <c r="LP44" s="59"/>
      <c r="LQ44" s="59"/>
      <c r="LR44" s="59"/>
      <c r="LS44" s="59"/>
      <c r="LT44" s="59"/>
      <c r="LU44" s="59"/>
      <c r="LV44" s="59"/>
      <c r="LW44" s="59"/>
      <c r="LX44" s="59"/>
      <c r="LY44" s="59"/>
      <c r="LZ44" s="59"/>
      <c r="MA44" s="59"/>
      <c r="MB44" s="59"/>
      <c r="MC44" s="59"/>
      <c r="MD44" s="59"/>
      <c r="ME44" s="59"/>
      <c r="MF44" s="59"/>
      <c r="MG44" s="59"/>
      <c r="MH44" s="59"/>
      <c r="MI44" s="59"/>
      <c r="MJ44" s="59"/>
      <c r="MK44" s="59"/>
      <c r="ML44" s="59"/>
      <c r="MM44" s="59"/>
      <c r="MN44" s="59"/>
      <c r="MO44" s="59"/>
      <c r="MP44" s="59"/>
      <c r="MQ44" s="59"/>
      <c r="MR44" s="59"/>
      <c r="MS44" s="59"/>
      <c r="MT44" s="59"/>
      <c r="MU44" s="59"/>
      <c r="MV44" s="59"/>
      <c r="MW44" s="59"/>
      <c r="MX44" s="59"/>
      <c r="MY44" s="59"/>
      <c r="MZ44" s="59"/>
      <c r="NA44" s="59"/>
      <c r="NB44" s="59"/>
      <c r="NC44" s="59"/>
      <c r="ND44" s="59"/>
      <c r="NE44" s="59"/>
      <c r="NF44" s="59"/>
      <c r="NG44" s="59"/>
      <c r="NH44" s="59"/>
      <c r="NI44" s="59"/>
      <c r="NJ44" s="59"/>
      <c r="NK44" s="59"/>
      <c r="NL44" s="59"/>
      <c r="NM44" s="59"/>
      <c r="NN44" s="59"/>
      <c r="NO44" s="59"/>
      <c r="NP44" s="59"/>
      <c r="NQ44" s="59"/>
      <c r="NR44" s="59"/>
      <c r="NS44" s="59"/>
      <c r="NT44" s="59"/>
      <c r="NU44" s="59"/>
      <c r="NV44" s="59"/>
      <c r="NW44" s="59"/>
      <c r="NX44" s="59"/>
      <c r="NY44" s="59"/>
      <c r="NZ44" s="59"/>
      <c r="OA44" s="59"/>
      <c r="OB44" s="59"/>
      <c r="OC44" s="59"/>
      <c r="OD44" s="59"/>
      <c r="OE44" s="59"/>
      <c r="OF44" s="59"/>
      <c r="OG44" s="59"/>
      <c r="OH44" s="59"/>
      <c r="OI44" s="59"/>
      <c r="OJ44" s="59"/>
      <c r="OK44" s="59"/>
      <c r="OL44" s="59"/>
      <c r="OM44" s="59"/>
      <c r="ON44" s="59"/>
      <c r="OO44" s="59"/>
      <c r="OP44" s="59"/>
      <c r="OQ44" s="59"/>
      <c r="OR44" s="59"/>
      <c r="OS44" s="59"/>
      <c r="OT44" s="59"/>
      <c r="OU44" s="59"/>
      <c r="OV44" s="59"/>
      <c r="OW44" s="59"/>
      <c r="OX44" s="59"/>
      <c r="OY44" s="59"/>
      <c r="OZ44" s="59"/>
      <c r="PA44" s="59"/>
      <c r="PB44" s="59"/>
      <c r="PC44" s="59"/>
      <c r="PD44" s="59"/>
      <c r="PE44" s="59"/>
      <c r="PF44" s="59"/>
      <c r="PG44" s="59"/>
      <c r="PH44" s="59"/>
      <c r="PI44" s="59"/>
      <c r="PJ44" s="59"/>
      <c r="PK44" s="59"/>
      <c r="PL44" s="59"/>
      <c r="PM44" s="59"/>
      <c r="PN44" s="59"/>
      <c r="PO44" s="59"/>
      <c r="PP44" s="59"/>
      <c r="PQ44" s="59"/>
      <c r="PR44" s="59"/>
      <c r="PS44" s="59"/>
      <c r="PT44" s="59"/>
      <c r="PU44" s="59"/>
      <c r="PV44" s="59"/>
      <c r="PW44" s="59"/>
      <c r="PX44" s="59"/>
      <c r="PY44" s="59"/>
      <c r="PZ44" s="59"/>
      <c r="QA44" s="59"/>
      <c r="QB44" s="59"/>
      <c r="QC44" s="59"/>
      <c r="QD44" s="59"/>
      <c r="QE44" s="59"/>
      <c r="QF44" s="59"/>
      <c r="QG44" s="59"/>
      <c r="QH44" s="59"/>
      <c r="QI44" s="59"/>
      <c r="QJ44" s="59"/>
      <c r="QK44" s="59"/>
      <c r="QL44" s="59"/>
      <c r="QM44" s="59"/>
      <c r="QN44" s="59"/>
      <c r="QO44" s="59"/>
      <c r="QP44" s="59"/>
      <c r="QQ44" s="59"/>
      <c r="QR44" s="59"/>
      <c r="QS44" s="59"/>
      <c r="QT44" s="59"/>
      <c r="QU44" s="59"/>
      <c r="QV44" s="59"/>
      <c r="QW44" s="59"/>
      <c r="QX44" s="59"/>
      <c r="QY44" s="59"/>
      <c r="QZ44" s="59"/>
      <c r="RA44" s="59"/>
      <c r="RB44" s="59"/>
      <c r="RC44" s="59"/>
      <c r="RD44" s="59"/>
      <c r="RE44" s="59"/>
      <c r="RF44" s="59"/>
      <c r="RG44" s="59"/>
      <c r="RH44" s="59"/>
      <c r="RI44" s="59"/>
      <c r="RJ44" s="59"/>
      <c r="RK44" s="59"/>
    </row>
    <row r="45" spans="1:479" ht="22.5" hidden="1" customHeight="1" outlineLevel="1">
      <c r="A45" s="105">
        <v>26</v>
      </c>
      <c r="B45" s="290" t="s">
        <v>739</v>
      </c>
      <c r="C45" s="92" t="s">
        <v>740</v>
      </c>
      <c r="D45" s="92">
        <v>1</v>
      </c>
      <c r="E45" s="291">
        <v>120000</v>
      </c>
      <c r="F45" s="291">
        <f t="shared" si="0"/>
        <v>120000</v>
      </c>
      <c r="G45" s="1967"/>
      <c r="H45" s="1988"/>
      <c r="I45" s="266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  <c r="BC45" s="59"/>
      <c r="BD45" s="59"/>
      <c r="BE45" s="59"/>
      <c r="BF45" s="59"/>
      <c r="BG45" s="59"/>
      <c r="BH45" s="59"/>
      <c r="BI45" s="59"/>
      <c r="BJ45" s="59"/>
      <c r="BK45" s="59"/>
      <c r="BL45" s="59"/>
      <c r="BM45" s="59"/>
      <c r="BN45" s="59"/>
      <c r="BO45" s="59"/>
      <c r="BP45" s="59"/>
      <c r="BQ45" s="59"/>
      <c r="BR45" s="59"/>
      <c r="BS45" s="59"/>
      <c r="BT45" s="59"/>
      <c r="BU45" s="59"/>
      <c r="BV45" s="59"/>
      <c r="BW45" s="59"/>
      <c r="BX45" s="59"/>
      <c r="BY45" s="59"/>
      <c r="BZ45" s="59"/>
      <c r="CA45" s="59"/>
      <c r="CB45" s="59"/>
      <c r="CC45" s="59"/>
      <c r="CD45" s="59"/>
      <c r="CE45" s="59"/>
      <c r="CF45" s="59"/>
      <c r="CG45" s="59"/>
      <c r="CH45" s="59"/>
      <c r="CI45" s="59"/>
      <c r="CJ45" s="59"/>
      <c r="CK45" s="59"/>
      <c r="CL45" s="59"/>
      <c r="CM45" s="59"/>
      <c r="CN45" s="59"/>
      <c r="CO45" s="59"/>
      <c r="CP45" s="59"/>
      <c r="CQ45" s="59"/>
      <c r="CR45" s="59"/>
      <c r="CS45" s="59"/>
      <c r="CT45" s="59"/>
      <c r="CU45" s="59"/>
      <c r="CV45" s="59"/>
      <c r="CW45" s="59"/>
      <c r="CX45" s="59"/>
      <c r="CY45" s="59"/>
      <c r="CZ45" s="59"/>
      <c r="DA45" s="59"/>
      <c r="DB45" s="59"/>
      <c r="DC45" s="59"/>
      <c r="DD45" s="59"/>
      <c r="DE45" s="59"/>
      <c r="DF45" s="59"/>
      <c r="DG45" s="59"/>
      <c r="DH45" s="59"/>
      <c r="DI45" s="59"/>
      <c r="DJ45" s="59"/>
      <c r="DK45" s="59"/>
      <c r="DL45" s="59"/>
      <c r="DM45" s="59"/>
      <c r="DN45" s="59"/>
      <c r="DO45" s="59"/>
      <c r="DP45" s="59"/>
      <c r="DQ45" s="59"/>
      <c r="DR45" s="59"/>
      <c r="DS45" s="59"/>
      <c r="DT45" s="59"/>
      <c r="DU45" s="59"/>
      <c r="DV45" s="59"/>
      <c r="DW45" s="59"/>
      <c r="DX45" s="59"/>
      <c r="DY45" s="59"/>
      <c r="DZ45" s="59"/>
      <c r="EA45" s="59"/>
      <c r="EB45" s="59"/>
      <c r="EC45" s="59"/>
      <c r="ED45" s="59"/>
      <c r="EE45" s="59"/>
      <c r="EF45" s="59"/>
      <c r="EG45" s="59"/>
      <c r="EH45" s="59"/>
      <c r="EI45" s="59"/>
      <c r="EJ45" s="59"/>
      <c r="EK45" s="59"/>
      <c r="EL45" s="59"/>
      <c r="EM45" s="59"/>
      <c r="EN45" s="59"/>
      <c r="EO45" s="59"/>
      <c r="EP45" s="59"/>
      <c r="EQ45" s="59"/>
      <c r="ER45" s="59"/>
      <c r="ES45" s="59"/>
      <c r="ET45" s="59"/>
      <c r="EU45" s="59"/>
      <c r="EV45" s="59"/>
      <c r="EW45" s="59"/>
      <c r="EX45" s="59"/>
      <c r="EY45" s="59"/>
      <c r="EZ45" s="59"/>
      <c r="FA45" s="59"/>
      <c r="FB45" s="59"/>
      <c r="FC45" s="59"/>
      <c r="FD45" s="59"/>
      <c r="FE45" s="59"/>
      <c r="FF45" s="59"/>
      <c r="FG45" s="59"/>
      <c r="FH45" s="59"/>
      <c r="FI45" s="59"/>
      <c r="FJ45" s="59"/>
      <c r="FK45" s="59"/>
      <c r="FL45" s="59"/>
      <c r="FM45" s="59"/>
      <c r="FN45" s="59"/>
      <c r="FO45" s="59"/>
      <c r="FP45" s="59"/>
      <c r="FQ45" s="59"/>
      <c r="FR45" s="59"/>
      <c r="FS45" s="59"/>
      <c r="FT45" s="59"/>
      <c r="FU45" s="59"/>
      <c r="FV45" s="59"/>
      <c r="FW45" s="59"/>
      <c r="FX45" s="59"/>
      <c r="FY45" s="59"/>
      <c r="FZ45" s="59"/>
      <c r="GA45" s="59"/>
      <c r="GB45" s="59"/>
      <c r="GC45" s="59"/>
      <c r="GD45" s="59"/>
      <c r="GE45" s="59"/>
      <c r="GF45" s="59"/>
      <c r="GG45" s="59"/>
      <c r="GH45" s="59"/>
      <c r="GI45" s="59"/>
      <c r="GJ45" s="59"/>
      <c r="GK45" s="59"/>
      <c r="GL45" s="59"/>
      <c r="GM45" s="59"/>
      <c r="GN45" s="59"/>
      <c r="GO45" s="59"/>
      <c r="GP45" s="59"/>
      <c r="GQ45" s="59"/>
      <c r="GR45" s="59"/>
      <c r="GS45" s="59"/>
      <c r="GT45" s="59"/>
      <c r="GU45" s="59"/>
      <c r="GV45" s="59"/>
      <c r="GW45" s="59"/>
      <c r="GX45" s="59"/>
      <c r="GY45" s="59"/>
      <c r="GZ45" s="59"/>
      <c r="HA45" s="59"/>
      <c r="HB45" s="59"/>
      <c r="HC45" s="59"/>
      <c r="HD45" s="59"/>
      <c r="HE45" s="59"/>
      <c r="HF45" s="59"/>
      <c r="HG45" s="59"/>
      <c r="HH45" s="59"/>
      <c r="HI45" s="59"/>
      <c r="HJ45" s="59"/>
      <c r="HK45" s="59"/>
      <c r="HL45" s="59"/>
      <c r="HM45" s="59"/>
      <c r="HN45" s="59"/>
      <c r="HO45" s="59"/>
      <c r="HP45" s="59"/>
      <c r="HQ45" s="59"/>
      <c r="HR45" s="59"/>
      <c r="HS45" s="59"/>
      <c r="HT45" s="59"/>
      <c r="HU45" s="59"/>
      <c r="HV45" s="59"/>
      <c r="HW45" s="59"/>
      <c r="HX45" s="59"/>
      <c r="HY45" s="59"/>
      <c r="HZ45" s="59"/>
      <c r="IA45" s="59"/>
      <c r="IB45" s="59"/>
      <c r="IC45" s="59"/>
      <c r="ID45" s="59"/>
      <c r="IE45" s="59"/>
      <c r="IF45" s="59"/>
      <c r="IG45" s="59"/>
      <c r="IH45" s="59"/>
      <c r="II45" s="59"/>
      <c r="IJ45" s="59"/>
      <c r="IK45" s="59"/>
      <c r="IL45" s="59"/>
      <c r="IM45" s="59"/>
      <c r="IN45" s="59"/>
      <c r="IO45" s="59"/>
      <c r="IP45" s="59"/>
      <c r="IQ45" s="59"/>
      <c r="IR45" s="59"/>
      <c r="IS45" s="59"/>
      <c r="IT45" s="59"/>
      <c r="IU45" s="59"/>
      <c r="IV45" s="59"/>
      <c r="IW45" s="59"/>
      <c r="IX45" s="59"/>
      <c r="IY45" s="59"/>
      <c r="IZ45" s="59"/>
      <c r="JA45" s="59"/>
      <c r="JB45" s="59"/>
      <c r="JC45" s="59"/>
      <c r="JD45" s="59"/>
      <c r="JE45" s="59"/>
      <c r="JF45" s="59"/>
      <c r="JG45" s="59"/>
      <c r="JH45" s="59"/>
      <c r="JI45" s="59"/>
      <c r="JJ45" s="59"/>
      <c r="JK45" s="59"/>
      <c r="JL45" s="59"/>
      <c r="JM45" s="59"/>
      <c r="JN45" s="59"/>
      <c r="JO45" s="59"/>
      <c r="JP45" s="59"/>
      <c r="JQ45" s="59"/>
      <c r="JR45" s="59"/>
      <c r="JS45" s="59"/>
      <c r="JT45" s="59"/>
      <c r="JU45" s="59"/>
      <c r="JV45" s="59"/>
      <c r="JW45" s="59"/>
      <c r="JX45" s="59"/>
      <c r="JY45" s="59"/>
      <c r="JZ45" s="59"/>
      <c r="KA45" s="59"/>
      <c r="KB45" s="59"/>
      <c r="KC45" s="59"/>
      <c r="KD45" s="59"/>
      <c r="KE45" s="59"/>
      <c r="KF45" s="59"/>
      <c r="KG45" s="59"/>
      <c r="KH45" s="59"/>
      <c r="KI45" s="59"/>
      <c r="KJ45" s="59"/>
      <c r="KK45" s="59"/>
      <c r="KL45" s="59"/>
      <c r="KM45" s="59"/>
      <c r="KN45" s="59"/>
      <c r="KO45" s="59"/>
      <c r="KP45" s="59"/>
      <c r="KQ45" s="59"/>
      <c r="KR45" s="59"/>
      <c r="KS45" s="59"/>
      <c r="KT45" s="59"/>
      <c r="KU45" s="59"/>
      <c r="KV45" s="59"/>
      <c r="KW45" s="59"/>
      <c r="KX45" s="59"/>
      <c r="KY45" s="59"/>
      <c r="KZ45" s="59"/>
      <c r="LA45" s="59"/>
      <c r="LB45" s="59"/>
      <c r="LC45" s="59"/>
      <c r="LD45" s="59"/>
      <c r="LE45" s="59"/>
      <c r="LF45" s="59"/>
      <c r="LG45" s="59"/>
      <c r="LH45" s="59"/>
      <c r="LI45" s="59"/>
      <c r="LJ45" s="59"/>
      <c r="LK45" s="59"/>
      <c r="LL45" s="59"/>
      <c r="LM45" s="59"/>
      <c r="LN45" s="59"/>
      <c r="LO45" s="59"/>
      <c r="LP45" s="59"/>
      <c r="LQ45" s="59"/>
      <c r="LR45" s="59"/>
      <c r="LS45" s="59"/>
      <c r="LT45" s="59"/>
      <c r="LU45" s="59"/>
      <c r="LV45" s="59"/>
      <c r="LW45" s="59"/>
      <c r="LX45" s="59"/>
      <c r="LY45" s="59"/>
      <c r="LZ45" s="59"/>
      <c r="MA45" s="59"/>
      <c r="MB45" s="59"/>
      <c r="MC45" s="59"/>
      <c r="MD45" s="59"/>
      <c r="ME45" s="59"/>
      <c r="MF45" s="59"/>
      <c r="MG45" s="59"/>
      <c r="MH45" s="59"/>
      <c r="MI45" s="59"/>
      <c r="MJ45" s="59"/>
      <c r="MK45" s="59"/>
      <c r="ML45" s="59"/>
      <c r="MM45" s="59"/>
      <c r="MN45" s="59"/>
      <c r="MO45" s="59"/>
      <c r="MP45" s="59"/>
      <c r="MQ45" s="59"/>
      <c r="MR45" s="59"/>
      <c r="MS45" s="59"/>
      <c r="MT45" s="59"/>
      <c r="MU45" s="59"/>
      <c r="MV45" s="59"/>
      <c r="MW45" s="59"/>
      <c r="MX45" s="59"/>
      <c r="MY45" s="59"/>
      <c r="MZ45" s="59"/>
      <c r="NA45" s="59"/>
      <c r="NB45" s="59"/>
      <c r="NC45" s="59"/>
      <c r="ND45" s="59"/>
      <c r="NE45" s="59"/>
      <c r="NF45" s="59"/>
      <c r="NG45" s="59"/>
      <c r="NH45" s="59"/>
      <c r="NI45" s="59"/>
      <c r="NJ45" s="59"/>
      <c r="NK45" s="59"/>
      <c r="NL45" s="59"/>
      <c r="NM45" s="59"/>
      <c r="NN45" s="59"/>
      <c r="NO45" s="59"/>
      <c r="NP45" s="59"/>
      <c r="NQ45" s="59"/>
      <c r="NR45" s="59"/>
      <c r="NS45" s="59"/>
      <c r="NT45" s="59"/>
      <c r="NU45" s="59"/>
      <c r="NV45" s="59"/>
      <c r="NW45" s="59"/>
      <c r="NX45" s="59"/>
      <c r="NY45" s="59"/>
      <c r="NZ45" s="59"/>
      <c r="OA45" s="59"/>
      <c r="OB45" s="59"/>
      <c r="OC45" s="59"/>
      <c r="OD45" s="59"/>
      <c r="OE45" s="59"/>
      <c r="OF45" s="59"/>
      <c r="OG45" s="59"/>
      <c r="OH45" s="59"/>
      <c r="OI45" s="59"/>
      <c r="OJ45" s="59"/>
      <c r="OK45" s="59"/>
      <c r="OL45" s="59"/>
      <c r="OM45" s="59"/>
      <c r="ON45" s="59"/>
      <c r="OO45" s="59"/>
      <c r="OP45" s="59"/>
      <c r="OQ45" s="59"/>
      <c r="OR45" s="59"/>
      <c r="OS45" s="59"/>
      <c r="OT45" s="59"/>
      <c r="OU45" s="59"/>
      <c r="OV45" s="59"/>
      <c r="OW45" s="59"/>
      <c r="OX45" s="59"/>
      <c r="OY45" s="59"/>
      <c r="OZ45" s="59"/>
      <c r="PA45" s="59"/>
      <c r="PB45" s="59"/>
      <c r="PC45" s="59"/>
      <c r="PD45" s="59"/>
      <c r="PE45" s="59"/>
      <c r="PF45" s="59"/>
      <c r="PG45" s="59"/>
      <c r="PH45" s="59"/>
      <c r="PI45" s="59"/>
      <c r="PJ45" s="59"/>
      <c r="PK45" s="59"/>
      <c r="PL45" s="59"/>
      <c r="PM45" s="59"/>
      <c r="PN45" s="59"/>
      <c r="PO45" s="59"/>
      <c r="PP45" s="59"/>
      <c r="PQ45" s="59"/>
      <c r="PR45" s="59"/>
      <c r="PS45" s="59"/>
      <c r="PT45" s="59"/>
      <c r="PU45" s="59"/>
      <c r="PV45" s="59"/>
      <c r="PW45" s="59"/>
      <c r="PX45" s="59"/>
      <c r="PY45" s="59"/>
      <c r="PZ45" s="59"/>
      <c r="QA45" s="59"/>
      <c r="QB45" s="59"/>
      <c r="QC45" s="59"/>
      <c r="QD45" s="59"/>
      <c r="QE45" s="59"/>
      <c r="QF45" s="59"/>
      <c r="QG45" s="59"/>
      <c r="QH45" s="59"/>
      <c r="QI45" s="59"/>
      <c r="QJ45" s="59"/>
      <c r="QK45" s="59"/>
      <c r="QL45" s="59"/>
      <c r="QM45" s="59"/>
      <c r="QN45" s="59"/>
      <c r="QO45" s="59"/>
      <c r="QP45" s="59"/>
      <c r="QQ45" s="59"/>
      <c r="QR45" s="59"/>
      <c r="QS45" s="59"/>
      <c r="QT45" s="59"/>
      <c r="QU45" s="59"/>
      <c r="QV45" s="59"/>
      <c r="QW45" s="59"/>
      <c r="QX45" s="59"/>
      <c r="QY45" s="59"/>
      <c r="QZ45" s="59"/>
      <c r="RA45" s="59"/>
      <c r="RB45" s="59"/>
      <c r="RC45" s="59"/>
      <c r="RD45" s="59"/>
      <c r="RE45" s="59"/>
      <c r="RF45" s="59"/>
      <c r="RG45" s="59"/>
      <c r="RH45" s="59"/>
      <c r="RI45" s="59"/>
      <c r="RJ45" s="59"/>
      <c r="RK45" s="59"/>
    </row>
    <row r="46" spans="1:479" ht="22.5" hidden="1" customHeight="1" outlineLevel="1">
      <c r="A46" s="78">
        <v>27</v>
      </c>
      <c r="B46" s="278" t="s">
        <v>741</v>
      </c>
      <c r="C46" s="80" t="s">
        <v>464</v>
      </c>
      <c r="D46" s="80">
        <v>20</v>
      </c>
      <c r="E46" s="279">
        <v>10000</v>
      </c>
      <c r="F46" s="279">
        <v>200000</v>
      </c>
      <c r="G46" s="292">
        <v>7325000</v>
      </c>
      <c r="H46" s="293">
        <v>7.3</v>
      </c>
      <c r="I46" s="266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  <c r="BC46" s="59"/>
      <c r="BD46" s="59"/>
      <c r="BE46" s="59"/>
      <c r="BF46" s="59"/>
      <c r="BG46" s="59"/>
      <c r="BH46" s="59"/>
      <c r="BI46" s="59"/>
      <c r="BJ46" s="59"/>
      <c r="BK46" s="59"/>
      <c r="BL46" s="59"/>
      <c r="BM46" s="59"/>
      <c r="BN46" s="59"/>
      <c r="BO46" s="59"/>
      <c r="BP46" s="59"/>
      <c r="BQ46" s="59"/>
      <c r="BR46" s="59"/>
      <c r="BS46" s="59"/>
      <c r="BT46" s="59"/>
      <c r="BU46" s="59"/>
      <c r="BV46" s="59"/>
      <c r="BW46" s="59"/>
      <c r="BX46" s="59"/>
      <c r="BY46" s="59"/>
      <c r="BZ46" s="59"/>
      <c r="CA46" s="59"/>
      <c r="CB46" s="59"/>
      <c r="CC46" s="59"/>
      <c r="CD46" s="59"/>
      <c r="CE46" s="59"/>
      <c r="CF46" s="59"/>
      <c r="CG46" s="59"/>
      <c r="CH46" s="59"/>
      <c r="CI46" s="59"/>
      <c r="CJ46" s="59"/>
      <c r="CK46" s="59"/>
      <c r="CL46" s="59"/>
      <c r="CM46" s="59"/>
      <c r="CN46" s="59"/>
      <c r="CO46" s="59"/>
      <c r="CP46" s="59"/>
      <c r="CQ46" s="59"/>
      <c r="CR46" s="59"/>
      <c r="CS46" s="59"/>
      <c r="CT46" s="59"/>
      <c r="CU46" s="59"/>
      <c r="CV46" s="59"/>
      <c r="CW46" s="59"/>
      <c r="CX46" s="59"/>
      <c r="CY46" s="59"/>
      <c r="CZ46" s="59"/>
      <c r="DA46" s="59"/>
      <c r="DB46" s="59"/>
      <c r="DC46" s="59"/>
      <c r="DD46" s="59"/>
      <c r="DE46" s="59"/>
      <c r="DF46" s="59"/>
      <c r="DG46" s="59"/>
      <c r="DH46" s="59"/>
      <c r="DI46" s="59"/>
      <c r="DJ46" s="59"/>
      <c r="DK46" s="59"/>
      <c r="DL46" s="59"/>
      <c r="DM46" s="59"/>
      <c r="DN46" s="59"/>
      <c r="DO46" s="59"/>
      <c r="DP46" s="59"/>
      <c r="DQ46" s="59"/>
      <c r="DR46" s="59"/>
      <c r="DS46" s="59"/>
      <c r="DT46" s="59"/>
      <c r="DU46" s="59"/>
      <c r="DV46" s="59"/>
      <c r="DW46" s="59"/>
      <c r="DX46" s="59"/>
      <c r="DY46" s="59"/>
      <c r="DZ46" s="59"/>
      <c r="EA46" s="59"/>
      <c r="EB46" s="59"/>
      <c r="EC46" s="59"/>
      <c r="ED46" s="59"/>
      <c r="EE46" s="59"/>
      <c r="EF46" s="59"/>
      <c r="EG46" s="59"/>
      <c r="EH46" s="59"/>
      <c r="EI46" s="59"/>
      <c r="EJ46" s="59"/>
      <c r="EK46" s="59"/>
      <c r="EL46" s="59"/>
      <c r="EM46" s="59"/>
      <c r="EN46" s="59"/>
      <c r="EO46" s="59"/>
      <c r="EP46" s="59"/>
      <c r="EQ46" s="59"/>
      <c r="ER46" s="59"/>
      <c r="ES46" s="59"/>
      <c r="ET46" s="59"/>
      <c r="EU46" s="59"/>
      <c r="EV46" s="59"/>
      <c r="EW46" s="59"/>
      <c r="EX46" s="59"/>
      <c r="EY46" s="59"/>
      <c r="EZ46" s="59"/>
      <c r="FA46" s="59"/>
      <c r="FB46" s="59"/>
      <c r="FC46" s="59"/>
      <c r="FD46" s="59"/>
      <c r="FE46" s="59"/>
      <c r="FF46" s="59"/>
      <c r="FG46" s="59"/>
      <c r="FH46" s="59"/>
      <c r="FI46" s="59"/>
      <c r="FJ46" s="59"/>
      <c r="FK46" s="59"/>
      <c r="FL46" s="59"/>
      <c r="FM46" s="59"/>
      <c r="FN46" s="59"/>
      <c r="FO46" s="59"/>
      <c r="FP46" s="59"/>
      <c r="FQ46" s="59"/>
      <c r="FR46" s="59"/>
      <c r="FS46" s="59"/>
      <c r="FT46" s="59"/>
      <c r="FU46" s="59"/>
      <c r="FV46" s="59"/>
      <c r="FW46" s="59"/>
      <c r="FX46" s="59"/>
      <c r="FY46" s="59"/>
      <c r="FZ46" s="59"/>
      <c r="GA46" s="59"/>
      <c r="GB46" s="59"/>
      <c r="GC46" s="59"/>
      <c r="GD46" s="59"/>
      <c r="GE46" s="59"/>
      <c r="GF46" s="59"/>
      <c r="GG46" s="59"/>
      <c r="GH46" s="59"/>
      <c r="GI46" s="59"/>
      <c r="GJ46" s="59"/>
      <c r="GK46" s="59"/>
      <c r="GL46" s="59"/>
      <c r="GM46" s="59"/>
      <c r="GN46" s="59"/>
      <c r="GO46" s="59"/>
      <c r="GP46" s="59"/>
      <c r="GQ46" s="59"/>
      <c r="GR46" s="59"/>
      <c r="GS46" s="59"/>
      <c r="GT46" s="59"/>
      <c r="GU46" s="59"/>
      <c r="GV46" s="59"/>
      <c r="GW46" s="59"/>
      <c r="GX46" s="59"/>
      <c r="GY46" s="59"/>
      <c r="GZ46" s="59"/>
      <c r="HA46" s="59"/>
      <c r="HB46" s="59"/>
      <c r="HC46" s="59"/>
      <c r="HD46" s="59"/>
      <c r="HE46" s="59"/>
      <c r="HF46" s="59"/>
      <c r="HG46" s="59"/>
      <c r="HH46" s="59"/>
      <c r="HI46" s="59"/>
      <c r="HJ46" s="59"/>
      <c r="HK46" s="59"/>
      <c r="HL46" s="59"/>
      <c r="HM46" s="59"/>
      <c r="HN46" s="59"/>
      <c r="HO46" s="59"/>
      <c r="HP46" s="59"/>
      <c r="HQ46" s="59"/>
      <c r="HR46" s="59"/>
      <c r="HS46" s="59"/>
      <c r="HT46" s="59"/>
      <c r="HU46" s="59"/>
      <c r="HV46" s="59"/>
      <c r="HW46" s="59"/>
      <c r="HX46" s="59"/>
      <c r="HY46" s="59"/>
      <c r="HZ46" s="59"/>
      <c r="IA46" s="59"/>
      <c r="IB46" s="59"/>
      <c r="IC46" s="59"/>
      <c r="ID46" s="59"/>
      <c r="IE46" s="59"/>
      <c r="IF46" s="59"/>
      <c r="IG46" s="59"/>
      <c r="IH46" s="59"/>
      <c r="II46" s="59"/>
      <c r="IJ46" s="59"/>
      <c r="IK46" s="59"/>
      <c r="IL46" s="59"/>
      <c r="IM46" s="59"/>
      <c r="IN46" s="59"/>
      <c r="IO46" s="59"/>
      <c r="IP46" s="59"/>
      <c r="IQ46" s="59"/>
      <c r="IR46" s="59"/>
      <c r="IS46" s="59"/>
      <c r="IT46" s="59"/>
      <c r="IU46" s="59"/>
      <c r="IV46" s="59"/>
      <c r="IW46" s="59"/>
      <c r="IX46" s="59"/>
      <c r="IY46" s="59"/>
      <c r="IZ46" s="59"/>
      <c r="JA46" s="59"/>
      <c r="JB46" s="59"/>
      <c r="JC46" s="59"/>
      <c r="JD46" s="59"/>
      <c r="JE46" s="59"/>
      <c r="JF46" s="59"/>
      <c r="JG46" s="59"/>
      <c r="JH46" s="59"/>
      <c r="JI46" s="59"/>
      <c r="JJ46" s="59"/>
      <c r="JK46" s="59"/>
      <c r="JL46" s="59"/>
      <c r="JM46" s="59"/>
      <c r="JN46" s="59"/>
      <c r="JO46" s="59"/>
      <c r="JP46" s="59"/>
      <c r="JQ46" s="59"/>
      <c r="JR46" s="59"/>
      <c r="JS46" s="59"/>
      <c r="JT46" s="59"/>
      <c r="JU46" s="59"/>
      <c r="JV46" s="59"/>
      <c r="JW46" s="59"/>
      <c r="JX46" s="59"/>
      <c r="JY46" s="59"/>
      <c r="JZ46" s="59"/>
      <c r="KA46" s="59"/>
      <c r="KB46" s="59"/>
      <c r="KC46" s="59"/>
      <c r="KD46" s="59"/>
      <c r="KE46" s="59"/>
      <c r="KF46" s="59"/>
      <c r="KG46" s="59"/>
      <c r="KH46" s="59"/>
      <c r="KI46" s="59"/>
      <c r="KJ46" s="59"/>
      <c r="KK46" s="59"/>
      <c r="KL46" s="59"/>
      <c r="KM46" s="59"/>
      <c r="KN46" s="59"/>
      <c r="KO46" s="59"/>
      <c r="KP46" s="59"/>
      <c r="KQ46" s="59"/>
      <c r="KR46" s="59"/>
      <c r="KS46" s="59"/>
      <c r="KT46" s="59"/>
      <c r="KU46" s="59"/>
      <c r="KV46" s="59"/>
      <c r="KW46" s="59"/>
      <c r="KX46" s="59"/>
      <c r="KY46" s="59"/>
      <c r="KZ46" s="59"/>
      <c r="LA46" s="59"/>
      <c r="LB46" s="59"/>
      <c r="LC46" s="59"/>
      <c r="LD46" s="59"/>
      <c r="LE46" s="59"/>
      <c r="LF46" s="59"/>
      <c r="LG46" s="59"/>
      <c r="LH46" s="59"/>
      <c r="LI46" s="59"/>
      <c r="LJ46" s="59"/>
      <c r="LK46" s="59"/>
      <c r="LL46" s="59"/>
      <c r="LM46" s="59"/>
      <c r="LN46" s="59"/>
      <c r="LO46" s="59"/>
      <c r="LP46" s="59"/>
      <c r="LQ46" s="59"/>
      <c r="LR46" s="59"/>
      <c r="LS46" s="59"/>
      <c r="LT46" s="59"/>
      <c r="LU46" s="59"/>
      <c r="LV46" s="59"/>
      <c r="LW46" s="59"/>
      <c r="LX46" s="59"/>
      <c r="LY46" s="59"/>
      <c r="LZ46" s="59"/>
      <c r="MA46" s="59"/>
      <c r="MB46" s="59"/>
      <c r="MC46" s="59"/>
      <c r="MD46" s="59"/>
      <c r="ME46" s="59"/>
      <c r="MF46" s="59"/>
      <c r="MG46" s="59"/>
      <c r="MH46" s="59"/>
      <c r="MI46" s="59"/>
      <c r="MJ46" s="59"/>
      <c r="MK46" s="59"/>
      <c r="ML46" s="59"/>
      <c r="MM46" s="59"/>
      <c r="MN46" s="59"/>
      <c r="MO46" s="59"/>
      <c r="MP46" s="59"/>
      <c r="MQ46" s="59"/>
      <c r="MR46" s="59"/>
      <c r="MS46" s="59"/>
      <c r="MT46" s="59"/>
      <c r="MU46" s="59"/>
      <c r="MV46" s="59"/>
      <c r="MW46" s="59"/>
      <c r="MX46" s="59"/>
      <c r="MY46" s="59"/>
      <c r="MZ46" s="59"/>
      <c r="NA46" s="59"/>
      <c r="NB46" s="59"/>
      <c r="NC46" s="59"/>
      <c r="ND46" s="59"/>
      <c r="NE46" s="59"/>
      <c r="NF46" s="59"/>
      <c r="NG46" s="59"/>
      <c r="NH46" s="59"/>
      <c r="NI46" s="59"/>
      <c r="NJ46" s="59"/>
      <c r="NK46" s="59"/>
      <c r="NL46" s="59"/>
      <c r="NM46" s="59"/>
      <c r="NN46" s="59"/>
      <c r="NO46" s="59"/>
      <c r="NP46" s="59"/>
      <c r="NQ46" s="59"/>
      <c r="NR46" s="59"/>
      <c r="NS46" s="59"/>
      <c r="NT46" s="59"/>
      <c r="NU46" s="59"/>
      <c r="NV46" s="59"/>
      <c r="NW46" s="59"/>
      <c r="NX46" s="59"/>
      <c r="NY46" s="59"/>
      <c r="NZ46" s="59"/>
      <c r="OA46" s="59"/>
      <c r="OB46" s="59"/>
      <c r="OC46" s="59"/>
      <c r="OD46" s="59"/>
      <c r="OE46" s="59"/>
      <c r="OF46" s="59"/>
      <c r="OG46" s="59"/>
      <c r="OH46" s="59"/>
      <c r="OI46" s="59"/>
      <c r="OJ46" s="59"/>
      <c r="OK46" s="59"/>
      <c r="OL46" s="59"/>
      <c r="OM46" s="59"/>
      <c r="ON46" s="59"/>
      <c r="OO46" s="59"/>
      <c r="OP46" s="59"/>
      <c r="OQ46" s="59"/>
      <c r="OR46" s="59"/>
      <c r="OS46" s="59"/>
      <c r="OT46" s="59"/>
      <c r="OU46" s="59"/>
      <c r="OV46" s="59"/>
      <c r="OW46" s="59"/>
      <c r="OX46" s="59"/>
      <c r="OY46" s="59"/>
      <c r="OZ46" s="59"/>
      <c r="PA46" s="59"/>
      <c r="PB46" s="59"/>
      <c r="PC46" s="59"/>
      <c r="PD46" s="59"/>
      <c r="PE46" s="59"/>
      <c r="PF46" s="59"/>
      <c r="PG46" s="59"/>
      <c r="PH46" s="59"/>
      <c r="PI46" s="59"/>
      <c r="PJ46" s="59"/>
      <c r="PK46" s="59"/>
      <c r="PL46" s="59"/>
      <c r="PM46" s="59"/>
      <c r="PN46" s="59"/>
      <c r="PO46" s="59"/>
      <c r="PP46" s="59"/>
      <c r="PQ46" s="59"/>
      <c r="PR46" s="59"/>
      <c r="PS46" s="59"/>
      <c r="PT46" s="59"/>
      <c r="PU46" s="59"/>
      <c r="PV46" s="59"/>
      <c r="PW46" s="59"/>
      <c r="PX46" s="59"/>
      <c r="PY46" s="59"/>
      <c r="PZ46" s="59"/>
      <c r="QA46" s="59"/>
      <c r="QB46" s="59"/>
      <c r="QC46" s="59"/>
      <c r="QD46" s="59"/>
      <c r="QE46" s="59"/>
      <c r="QF46" s="59"/>
      <c r="QG46" s="59"/>
      <c r="QH46" s="59"/>
      <c r="QI46" s="59"/>
      <c r="QJ46" s="59"/>
      <c r="QK46" s="59"/>
      <c r="QL46" s="59"/>
      <c r="QM46" s="59"/>
      <c r="QN46" s="59"/>
      <c r="QO46" s="59"/>
      <c r="QP46" s="59"/>
      <c r="QQ46" s="59"/>
      <c r="QR46" s="59"/>
      <c r="QS46" s="59"/>
      <c r="QT46" s="59"/>
      <c r="QU46" s="59"/>
      <c r="QV46" s="59"/>
      <c r="QW46" s="59"/>
      <c r="QX46" s="59"/>
      <c r="QY46" s="59"/>
      <c r="QZ46" s="59"/>
      <c r="RA46" s="59"/>
      <c r="RB46" s="59"/>
      <c r="RC46" s="59"/>
      <c r="RD46" s="59"/>
      <c r="RE46" s="59"/>
      <c r="RF46" s="59"/>
      <c r="RG46" s="59"/>
      <c r="RH46" s="59"/>
      <c r="RI46" s="59"/>
      <c r="RJ46" s="59"/>
      <c r="RK46" s="59"/>
    </row>
    <row r="47" spans="1:479" ht="22.5" hidden="1" customHeight="1" outlineLevel="1">
      <c r="A47" s="78">
        <v>28</v>
      </c>
      <c r="B47" s="278" t="s">
        <v>731</v>
      </c>
      <c r="C47" s="80" t="s">
        <v>495</v>
      </c>
      <c r="D47" s="80">
        <v>15</v>
      </c>
      <c r="E47" s="279">
        <v>45000</v>
      </c>
      <c r="F47" s="279">
        <v>675000</v>
      </c>
      <c r="G47" s="292"/>
      <c r="H47" s="293"/>
      <c r="I47" s="54"/>
      <c r="K47" s="3"/>
    </row>
    <row r="48" spans="1:479" ht="22.5" hidden="1" customHeight="1" outlineLevel="1">
      <c r="A48" s="78">
        <v>29</v>
      </c>
      <c r="B48" s="278" t="s">
        <v>742</v>
      </c>
      <c r="C48" s="80" t="s">
        <v>495</v>
      </c>
      <c r="D48" s="80">
        <v>45</v>
      </c>
      <c r="E48" s="279">
        <v>70000</v>
      </c>
      <c r="F48" s="279">
        <v>3150000</v>
      </c>
      <c r="G48" s="292"/>
      <c r="H48" s="293"/>
      <c r="I48" s="54"/>
      <c r="K48" s="3"/>
    </row>
    <row r="49" spans="1:11" ht="22.5" hidden="1" customHeight="1" outlineLevel="1">
      <c r="A49" s="78">
        <v>30</v>
      </c>
      <c r="B49" s="278" t="s">
        <v>743</v>
      </c>
      <c r="C49" s="80" t="s">
        <v>495</v>
      </c>
      <c r="D49" s="80">
        <v>15</v>
      </c>
      <c r="E49" s="279">
        <v>100000</v>
      </c>
      <c r="F49" s="279">
        <v>1500000</v>
      </c>
      <c r="G49" s="292"/>
      <c r="H49" s="293"/>
      <c r="I49" s="54"/>
      <c r="K49" s="3"/>
    </row>
    <row r="50" spans="1:11" ht="22.5" hidden="1" customHeight="1" outlineLevel="1">
      <c r="A50" s="78">
        <v>31</v>
      </c>
      <c r="B50" s="278" t="s">
        <v>744</v>
      </c>
      <c r="C50" s="80" t="s">
        <v>464</v>
      </c>
      <c r="D50" s="80">
        <v>200</v>
      </c>
      <c r="E50" s="279">
        <v>6000</v>
      </c>
      <c r="F50" s="279">
        <v>1200000</v>
      </c>
      <c r="G50" s="292"/>
      <c r="H50" s="293"/>
      <c r="I50" s="54"/>
      <c r="K50" s="3"/>
    </row>
    <row r="51" spans="1:11" ht="22.5" hidden="1" customHeight="1" outlineLevel="1">
      <c r="A51" s="78">
        <v>32</v>
      </c>
      <c r="B51" s="278" t="s">
        <v>745</v>
      </c>
      <c r="C51" s="80" t="s">
        <v>464</v>
      </c>
      <c r="D51" s="80">
        <v>300</v>
      </c>
      <c r="E51" s="279">
        <v>2000</v>
      </c>
      <c r="F51" s="279">
        <v>600000</v>
      </c>
      <c r="G51" s="292"/>
      <c r="H51" s="293"/>
      <c r="I51" s="54"/>
      <c r="K51" s="3"/>
    </row>
    <row r="52" spans="1:11" ht="22.5" hidden="1" customHeight="1" outlineLevel="1">
      <c r="A52" s="78">
        <v>33</v>
      </c>
      <c r="B52" s="278" t="s">
        <v>746</v>
      </c>
      <c r="C52" s="80" t="s">
        <v>737</v>
      </c>
      <c r="D52" s="80">
        <v>1</v>
      </c>
      <c r="E52" s="279">
        <v>40000</v>
      </c>
      <c r="F52" s="279">
        <v>40000</v>
      </c>
      <c r="G52" s="292">
        <v>485000</v>
      </c>
      <c r="H52" s="293" t="s">
        <v>747</v>
      </c>
      <c r="I52" s="54"/>
      <c r="K52" s="3"/>
    </row>
    <row r="53" spans="1:11" ht="22.5" hidden="1" customHeight="1" outlineLevel="1">
      <c r="A53" s="78">
        <v>34</v>
      </c>
      <c r="B53" s="278" t="s">
        <v>748</v>
      </c>
      <c r="C53" s="80" t="s">
        <v>464</v>
      </c>
      <c r="D53" s="80">
        <v>1</v>
      </c>
      <c r="E53" s="279">
        <v>40000</v>
      </c>
      <c r="F53" s="279">
        <v>40000</v>
      </c>
      <c r="G53" s="292"/>
      <c r="H53" s="293"/>
      <c r="I53" s="54"/>
      <c r="K53" s="3"/>
    </row>
    <row r="54" spans="1:11" ht="22.5" hidden="1" customHeight="1" outlineLevel="1">
      <c r="A54" s="78">
        <v>35</v>
      </c>
      <c r="B54" s="278" t="s">
        <v>749</v>
      </c>
      <c r="C54" s="80" t="s">
        <v>464</v>
      </c>
      <c r="D54" s="80">
        <v>1</v>
      </c>
      <c r="E54" s="279">
        <v>45000</v>
      </c>
      <c r="F54" s="279">
        <v>45000</v>
      </c>
      <c r="G54" s="292"/>
      <c r="H54" s="293"/>
      <c r="I54" s="54"/>
      <c r="K54" s="3"/>
    </row>
    <row r="55" spans="1:11" ht="22.5" hidden="1" customHeight="1" outlineLevel="1">
      <c r="A55" s="84">
        <v>36</v>
      </c>
      <c r="B55" s="294" t="s">
        <v>750</v>
      </c>
      <c r="C55" s="86" t="s">
        <v>464</v>
      </c>
      <c r="D55" s="86">
        <v>3</v>
      </c>
      <c r="E55" s="295">
        <v>120000</v>
      </c>
      <c r="F55" s="295">
        <v>360000</v>
      </c>
      <c r="G55" s="292"/>
      <c r="H55" s="293"/>
      <c r="I55" s="54"/>
      <c r="K55" s="3"/>
    </row>
    <row r="56" spans="1:11" ht="22.5" hidden="1" customHeight="1" outlineLevel="1">
      <c r="A56" s="72">
        <v>37</v>
      </c>
      <c r="B56" s="288" t="s">
        <v>548</v>
      </c>
      <c r="C56" s="74" t="s">
        <v>458</v>
      </c>
      <c r="D56" s="74">
        <v>2000</v>
      </c>
      <c r="E56" s="289">
        <v>4000</v>
      </c>
      <c r="F56" s="289">
        <f t="shared" ref="F56:F94" si="1">E56*D56</f>
        <v>8000000</v>
      </c>
      <c r="G56" s="1965">
        <f>SUM(F56:F65)</f>
        <v>21820000</v>
      </c>
      <c r="H56" s="1987">
        <v>9.3000000000000007</v>
      </c>
      <c r="I56" s="54"/>
      <c r="K56" s="3"/>
    </row>
    <row r="57" spans="1:11" ht="22.5" hidden="1" customHeight="1" outlineLevel="1">
      <c r="A57" s="78">
        <v>38</v>
      </c>
      <c r="B57" s="278" t="s">
        <v>524</v>
      </c>
      <c r="C57" s="80" t="s">
        <v>464</v>
      </c>
      <c r="D57" s="80">
        <v>100</v>
      </c>
      <c r="E57" s="279">
        <v>13000</v>
      </c>
      <c r="F57" s="279">
        <f t="shared" si="1"/>
        <v>1300000</v>
      </c>
      <c r="G57" s="1966"/>
      <c r="H57" s="1907"/>
      <c r="I57" s="54"/>
      <c r="K57" s="3"/>
    </row>
    <row r="58" spans="1:11" ht="22.5" hidden="1" customHeight="1" outlineLevel="1">
      <c r="A58" s="146">
        <v>39</v>
      </c>
      <c r="B58" s="278" t="s">
        <v>751</v>
      </c>
      <c r="C58" s="80" t="s">
        <v>464</v>
      </c>
      <c r="D58" s="80">
        <v>30</v>
      </c>
      <c r="E58" s="279">
        <v>150000</v>
      </c>
      <c r="F58" s="279">
        <f t="shared" si="1"/>
        <v>4500000</v>
      </c>
      <c r="G58" s="1966"/>
      <c r="H58" s="1907"/>
      <c r="I58" s="54"/>
      <c r="K58" s="3"/>
    </row>
    <row r="59" spans="1:11" ht="22.5" hidden="1" customHeight="1" outlineLevel="1">
      <c r="A59" s="78">
        <v>40</v>
      </c>
      <c r="B59" s="278" t="s">
        <v>752</v>
      </c>
      <c r="C59" s="80" t="s">
        <v>464</v>
      </c>
      <c r="D59" s="80">
        <v>30</v>
      </c>
      <c r="E59" s="279">
        <v>25000</v>
      </c>
      <c r="F59" s="279">
        <f t="shared" si="1"/>
        <v>750000</v>
      </c>
      <c r="G59" s="1966"/>
      <c r="H59" s="1907"/>
      <c r="I59" s="54"/>
      <c r="K59" s="3"/>
    </row>
    <row r="60" spans="1:11" ht="22.5" hidden="1" customHeight="1" outlineLevel="1">
      <c r="A60" s="146">
        <v>41</v>
      </c>
      <c r="B60" s="278" t="s">
        <v>753</v>
      </c>
      <c r="C60" s="80" t="s">
        <v>740</v>
      </c>
      <c r="D60" s="80">
        <v>3</v>
      </c>
      <c r="E60" s="279">
        <v>140000</v>
      </c>
      <c r="F60" s="279">
        <f t="shared" si="1"/>
        <v>420000</v>
      </c>
      <c r="G60" s="1966"/>
      <c r="H60" s="1907"/>
      <c r="I60" s="54"/>
      <c r="K60" s="3"/>
    </row>
    <row r="61" spans="1:11" ht="22.5" hidden="1" customHeight="1" outlineLevel="1">
      <c r="A61" s="78">
        <v>42</v>
      </c>
      <c r="B61" s="278" t="s">
        <v>735</v>
      </c>
      <c r="C61" s="80" t="s">
        <v>460</v>
      </c>
      <c r="D61" s="80">
        <v>5</v>
      </c>
      <c r="E61" s="279">
        <v>20000</v>
      </c>
      <c r="F61" s="279">
        <f t="shared" si="1"/>
        <v>100000</v>
      </c>
      <c r="G61" s="1966"/>
      <c r="H61" s="1907"/>
      <c r="I61" s="54"/>
      <c r="K61" s="3"/>
    </row>
    <row r="62" spans="1:11" ht="22.5" hidden="1" customHeight="1" outlineLevel="1">
      <c r="A62" s="146">
        <v>43</v>
      </c>
      <c r="B62" s="278" t="s">
        <v>754</v>
      </c>
      <c r="C62" s="80" t="s">
        <v>485</v>
      </c>
      <c r="D62" s="80">
        <v>10</v>
      </c>
      <c r="E62" s="279">
        <v>110000</v>
      </c>
      <c r="F62" s="279">
        <f t="shared" si="1"/>
        <v>1100000</v>
      </c>
      <c r="G62" s="1966"/>
      <c r="H62" s="1907"/>
      <c r="I62" s="54"/>
      <c r="K62" s="3"/>
    </row>
    <row r="63" spans="1:11" ht="22.5" hidden="1" customHeight="1" outlineLevel="1">
      <c r="A63" s="78">
        <v>44</v>
      </c>
      <c r="B63" s="278" t="s">
        <v>755</v>
      </c>
      <c r="C63" s="80" t="s">
        <v>464</v>
      </c>
      <c r="D63" s="80">
        <v>20</v>
      </c>
      <c r="E63" s="279">
        <v>10000</v>
      </c>
      <c r="F63" s="279">
        <f t="shared" si="1"/>
        <v>200000</v>
      </c>
      <c r="G63" s="1966"/>
      <c r="H63" s="1907"/>
      <c r="I63" s="54"/>
      <c r="K63" s="3"/>
    </row>
    <row r="64" spans="1:11" ht="22.5" hidden="1" customHeight="1" outlineLevel="1">
      <c r="A64" s="146">
        <v>45</v>
      </c>
      <c r="B64" s="278" t="s">
        <v>756</v>
      </c>
      <c r="C64" s="80" t="s">
        <v>464</v>
      </c>
      <c r="D64" s="80">
        <v>2</v>
      </c>
      <c r="E64" s="279">
        <v>600000</v>
      </c>
      <c r="F64" s="279">
        <f t="shared" si="1"/>
        <v>1200000</v>
      </c>
      <c r="G64" s="1966"/>
      <c r="H64" s="1907"/>
      <c r="I64" s="54"/>
      <c r="K64" s="3"/>
    </row>
    <row r="65" spans="1:11" ht="22.5" hidden="1" customHeight="1" outlineLevel="1">
      <c r="A65" s="105">
        <v>46</v>
      </c>
      <c r="B65" s="290" t="s">
        <v>757</v>
      </c>
      <c r="C65" s="92" t="s">
        <v>495</v>
      </c>
      <c r="D65" s="92">
        <v>5</v>
      </c>
      <c r="E65" s="291">
        <v>850000</v>
      </c>
      <c r="F65" s="291">
        <f t="shared" si="1"/>
        <v>4250000</v>
      </c>
      <c r="G65" s="1967"/>
      <c r="H65" s="1988"/>
      <c r="I65" s="54"/>
      <c r="K65" s="3"/>
    </row>
    <row r="66" spans="1:11" ht="22.5" hidden="1" customHeight="1" outlineLevel="1">
      <c r="A66" s="72">
        <v>47</v>
      </c>
      <c r="B66" s="288" t="s">
        <v>633</v>
      </c>
      <c r="C66" s="74" t="s">
        <v>464</v>
      </c>
      <c r="D66" s="74">
        <v>200</v>
      </c>
      <c r="E66" s="289">
        <v>3000</v>
      </c>
      <c r="F66" s="289">
        <f t="shared" si="1"/>
        <v>600000</v>
      </c>
      <c r="G66" s="1965">
        <f>SUM(F66:F71)</f>
        <v>5950000</v>
      </c>
      <c r="H66" s="1987">
        <v>12.3</v>
      </c>
      <c r="I66" s="54"/>
      <c r="K66" s="3"/>
    </row>
    <row r="67" spans="1:11" hidden="1" outlineLevel="1">
      <c r="A67" s="78">
        <v>48</v>
      </c>
      <c r="B67" s="278" t="s">
        <v>758</v>
      </c>
      <c r="C67" s="80" t="s">
        <v>464</v>
      </c>
      <c r="D67" s="80">
        <v>100</v>
      </c>
      <c r="E67" s="279">
        <v>15000</v>
      </c>
      <c r="F67" s="279">
        <f t="shared" si="1"/>
        <v>1500000</v>
      </c>
      <c r="G67" s="1966"/>
      <c r="H67" s="1907"/>
      <c r="K67" s="3"/>
    </row>
    <row r="68" spans="1:11" hidden="1" outlineLevel="1">
      <c r="A68" s="146">
        <v>49</v>
      </c>
      <c r="B68" s="278" t="s">
        <v>720</v>
      </c>
      <c r="C68" s="80" t="s">
        <v>467</v>
      </c>
      <c r="D68" s="80">
        <v>5</v>
      </c>
      <c r="E68" s="279">
        <v>450000</v>
      </c>
      <c r="F68" s="279">
        <f t="shared" si="1"/>
        <v>2250000</v>
      </c>
      <c r="G68" s="1966"/>
      <c r="H68" s="1907"/>
    </row>
    <row r="69" spans="1:11" hidden="1" outlineLevel="1">
      <c r="A69" s="78">
        <v>50</v>
      </c>
      <c r="B69" s="278" t="s">
        <v>759</v>
      </c>
      <c r="C69" s="80" t="s">
        <v>485</v>
      </c>
      <c r="D69" s="80">
        <v>2</v>
      </c>
      <c r="E69" s="279">
        <v>425000</v>
      </c>
      <c r="F69" s="279">
        <f t="shared" si="1"/>
        <v>850000</v>
      </c>
      <c r="G69" s="1966"/>
      <c r="H69" s="1907"/>
    </row>
    <row r="70" spans="1:11" hidden="1" outlineLevel="1">
      <c r="A70" s="146">
        <v>51</v>
      </c>
      <c r="B70" s="278" t="s">
        <v>479</v>
      </c>
      <c r="C70" s="80" t="s">
        <v>464</v>
      </c>
      <c r="D70" s="80">
        <v>10</v>
      </c>
      <c r="E70" s="279">
        <v>35000</v>
      </c>
      <c r="F70" s="279">
        <f t="shared" si="1"/>
        <v>350000</v>
      </c>
      <c r="G70" s="1966"/>
      <c r="H70" s="1907"/>
    </row>
    <row r="71" spans="1:11" hidden="1" outlineLevel="1">
      <c r="A71" s="105">
        <v>52</v>
      </c>
      <c r="B71" s="290" t="s">
        <v>480</v>
      </c>
      <c r="C71" s="92" t="s">
        <v>464</v>
      </c>
      <c r="D71" s="92">
        <v>10</v>
      </c>
      <c r="E71" s="291">
        <v>40000</v>
      </c>
      <c r="F71" s="291">
        <f t="shared" si="1"/>
        <v>400000</v>
      </c>
      <c r="G71" s="1967"/>
      <c r="H71" s="1988"/>
    </row>
    <row r="72" spans="1:11" ht="18.75" hidden="1" customHeight="1" outlineLevel="1">
      <c r="A72" s="72">
        <v>53</v>
      </c>
      <c r="B72" s="288" t="s">
        <v>733</v>
      </c>
      <c r="C72" s="74" t="s">
        <v>464</v>
      </c>
      <c r="D72" s="74">
        <v>10</v>
      </c>
      <c r="E72" s="289">
        <v>80000</v>
      </c>
      <c r="F72" s="289">
        <f t="shared" si="1"/>
        <v>800000</v>
      </c>
      <c r="G72" s="1965">
        <f>SUM(F72:F73)</f>
        <v>1050000</v>
      </c>
      <c r="H72" s="1987">
        <v>13.3</v>
      </c>
      <c r="K72" s="5"/>
    </row>
    <row r="73" spans="1:11" ht="18.75" hidden="1" customHeight="1" outlineLevel="1">
      <c r="A73" s="89">
        <v>54</v>
      </c>
      <c r="B73" s="296" t="s">
        <v>760</v>
      </c>
      <c r="C73" s="297" t="s">
        <v>761</v>
      </c>
      <c r="D73" s="297">
        <v>10</v>
      </c>
      <c r="E73" s="298">
        <v>25000</v>
      </c>
      <c r="F73" s="298">
        <f t="shared" si="1"/>
        <v>250000</v>
      </c>
      <c r="G73" s="1967"/>
      <c r="H73" s="1988"/>
      <c r="K73" s="5"/>
    </row>
    <row r="74" spans="1:11" ht="18.75" hidden="1" customHeight="1" outlineLevel="1">
      <c r="A74" s="72">
        <v>55</v>
      </c>
      <c r="B74" s="288" t="s">
        <v>762</v>
      </c>
      <c r="C74" s="74" t="s">
        <v>562</v>
      </c>
      <c r="D74" s="74">
        <v>10</v>
      </c>
      <c r="E74" s="289">
        <v>150000</v>
      </c>
      <c r="F74" s="289">
        <f t="shared" si="1"/>
        <v>1500000</v>
      </c>
      <c r="G74" s="1965">
        <f>SUM(F74:F80)</f>
        <v>8170000</v>
      </c>
      <c r="H74" s="1987">
        <v>14.3</v>
      </c>
      <c r="K74" s="5"/>
    </row>
    <row r="75" spans="1:11" ht="18.75" hidden="1" customHeight="1" outlineLevel="1">
      <c r="A75" s="146">
        <v>56</v>
      </c>
      <c r="B75" s="274" t="s">
        <v>503</v>
      </c>
      <c r="C75" s="275" t="s">
        <v>467</v>
      </c>
      <c r="D75" s="275">
        <v>10</v>
      </c>
      <c r="E75" s="276">
        <v>65000</v>
      </c>
      <c r="F75" s="276">
        <f t="shared" si="1"/>
        <v>650000</v>
      </c>
      <c r="G75" s="1966"/>
      <c r="H75" s="1907"/>
      <c r="K75" s="5"/>
    </row>
    <row r="76" spans="1:11" ht="18.75" hidden="1" customHeight="1" outlineLevel="1">
      <c r="A76" s="146">
        <v>57</v>
      </c>
      <c r="B76" s="274" t="s">
        <v>567</v>
      </c>
      <c r="C76" s="275" t="s">
        <v>458</v>
      </c>
      <c r="D76" s="275">
        <v>30</v>
      </c>
      <c r="E76" s="276">
        <v>50000</v>
      </c>
      <c r="F76" s="276">
        <f t="shared" si="1"/>
        <v>1500000</v>
      </c>
      <c r="G76" s="1966"/>
      <c r="H76" s="1907"/>
      <c r="K76" s="5"/>
    </row>
    <row r="77" spans="1:11" ht="18.75" hidden="1" customHeight="1" outlineLevel="1">
      <c r="A77" s="146">
        <v>58</v>
      </c>
      <c r="B77" s="274" t="s">
        <v>763</v>
      </c>
      <c r="C77" s="275" t="s">
        <v>460</v>
      </c>
      <c r="D77" s="275">
        <v>4</v>
      </c>
      <c r="E77" s="276">
        <v>200000</v>
      </c>
      <c r="F77" s="276">
        <f t="shared" si="1"/>
        <v>800000</v>
      </c>
      <c r="G77" s="1966"/>
      <c r="H77" s="1907"/>
      <c r="K77" s="5"/>
    </row>
    <row r="78" spans="1:11" ht="18.75" hidden="1" customHeight="1" outlineLevel="1">
      <c r="A78" s="146">
        <v>59</v>
      </c>
      <c r="B78" s="274" t="s">
        <v>764</v>
      </c>
      <c r="C78" s="275" t="s">
        <v>477</v>
      </c>
      <c r="D78" s="275">
        <v>1</v>
      </c>
      <c r="E78" s="276">
        <v>1200000</v>
      </c>
      <c r="F78" s="276">
        <f t="shared" si="1"/>
        <v>1200000</v>
      </c>
      <c r="G78" s="1966"/>
      <c r="H78" s="1907"/>
      <c r="K78" s="5"/>
    </row>
    <row r="79" spans="1:11" ht="18.75" hidden="1" customHeight="1" outlineLevel="1">
      <c r="A79" s="146">
        <v>60</v>
      </c>
      <c r="B79" s="274" t="s">
        <v>659</v>
      </c>
      <c r="C79" s="275" t="s">
        <v>460</v>
      </c>
      <c r="D79" s="275">
        <v>6</v>
      </c>
      <c r="E79" s="276">
        <v>20000</v>
      </c>
      <c r="F79" s="276">
        <f t="shared" si="1"/>
        <v>120000</v>
      </c>
      <c r="G79" s="1966"/>
      <c r="H79" s="1907"/>
      <c r="K79" s="5"/>
    </row>
    <row r="80" spans="1:11" ht="18.75" hidden="1" customHeight="1" outlineLevel="1">
      <c r="A80" s="89">
        <v>61</v>
      </c>
      <c r="B80" s="296" t="s">
        <v>765</v>
      </c>
      <c r="C80" s="297" t="s">
        <v>464</v>
      </c>
      <c r="D80" s="297">
        <v>20</v>
      </c>
      <c r="E80" s="298">
        <v>120000</v>
      </c>
      <c r="F80" s="298">
        <f t="shared" si="1"/>
        <v>2400000</v>
      </c>
      <c r="G80" s="1967"/>
      <c r="H80" s="1988"/>
      <c r="K80" s="5"/>
    </row>
    <row r="81" spans="1:11" ht="18.75" hidden="1" customHeight="1" outlineLevel="1">
      <c r="A81" s="72">
        <v>62</v>
      </c>
      <c r="B81" s="288" t="s">
        <v>754</v>
      </c>
      <c r="C81" s="74" t="s">
        <v>485</v>
      </c>
      <c r="D81" s="74">
        <v>10</v>
      </c>
      <c r="E81" s="289">
        <v>110000</v>
      </c>
      <c r="F81" s="289">
        <f t="shared" si="1"/>
        <v>1100000</v>
      </c>
      <c r="G81" s="1965">
        <f>SUM(F81:F83)</f>
        <v>2900000</v>
      </c>
      <c r="H81" s="1987">
        <v>15.3</v>
      </c>
      <c r="K81" s="5"/>
    </row>
    <row r="82" spans="1:11" ht="18.75" hidden="1" customHeight="1" outlineLevel="1">
      <c r="A82" s="146">
        <v>63</v>
      </c>
      <c r="B82" s="274" t="s">
        <v>729</v>
      </c>
      <c r="C82" s="275" t="s">
        <v>485</v>
      </c>
      <c r="D82" s="275">
        <v>2</v>
      </c>
      <c r="E82" s="276">
        <v>450000</v>
      </c>
      <c r="F82" s="276">
        <f t="shared" si="1"/>
        <v>900000</v>
      </c>
      <c r="G82" s="1966"/>
      <c r="H82" s="1907"/>
      <c r="K82" s="5"/>
    </row>
    <row r="83" spans="1:11" ht="18.75" hidden="1" customHeight="1" outlineLevel="1">
      <c r="A83" s="89">
        <v>64</v>
      </c>
      <c r="B83" s="296" t="s">
        <v>766</v>
      </c>
      <c r="C83" s="297" t="s">
        <v>464</v>
      </c>
      <c r="D83" s="297">
        <v>30</v>
      </c>
      <c r="E83" s="298">
        <v>30000</v>
      </c>
      <c r="F83" s="298">
        <f t="shared" si="1"/>
        <v>900000</v>
      </c>
      <c r="G83" s="1967"/>
      <c r="H83" s="1988"/>
      <c r="K83" s="5"/>
    </row>
    <row r="84" spans="1:11" ht="18.75" hidden="1" customHeight="1" outlineLevel="1">
      <c r="A84" s="299">
        <v>65</v>
      </c>
      <c r="B84" s="300" t="s">
        <v>767</v>
      </c>
      <c r="C84" s="301" t="s">
        <v>464</v>
      </c>
      <c r="D84" s="301">
        <v>2</v>
      </c>
      <c r="E84" s="302">
        <v>120000</v>
      </c>
      <c r="F84" s="302">
        <f t="shared" si="1"/>
        <v>240000</v>
      </c>
      <c r="G84" s="303">
        <f>SUM(F84)</f>
        <v>240000</v>
      </c>
      <c r="H84" s="304">
        <v>16.3</v>
      </c>
      <c r="K84" s="5"/>
    </row>
    <row r="85" spans="1:11" ht="18.75" hidden="1" customHeight="1" outlineLevel="1">
      <c r="A85" s="72">
        <v>66</v>
      </c>
      <c r="B85" s="288" t="s">
        <v>768</v>
      </c>
      <c r="C85" s="74" t="s">
        <v>464</v>
      </c>
      <c r="D85" s="74">
        <v>5</v>
      </c>
      <c r="E85" s="289">
        <v>200000</v>
      </c>
      <c r="F85" s="289">
        <f t="shared" si="1"/>
        <v>1000000</v>
      </c>
      <c r="G85" s="1965">
        <f>SUM(F85:F87)</f>
        <v>13300000</v>
      </c>
      <c r="H85" s="1987">
        <v>17.3</v>
      </c>
      <c r="K85" s="5"/>
    </row>
    <row r="86" spans="1:11" ht="18.75" hidden="1" customHeight="1" outlineLevel="1">
      <c r="A86" s="146">
        <v>67</v>
      </c>
      <c r="B86" s="274" t="s">
        <v>769</v>
      </c>
      <c r="C86" s="275" t="s">
        <v>464</v>
      </c>
      <c r="D86" s="275">
        <v>1</v>
      </c>
      <c r="E86" s="276">
        <v>300000</v>
      </c>
      <c r="F86" s="276">
        <f t="shared" si="1"/>
        <v>300000</v>
      </c>
      <c r="G86" s="1966"/>
      <c r="H86" s="1907"/>
      <c r="K86" s="5"/>
    </row>
    <row r="87" spans="1:11" ht="18.75" hidden="1" customHeight="1" outlineLevel="1">
      <c r="A87" s="89">
        <v>68</v>
      </c>
      <c r="B87" s="296" t="s">
        <v>770</v>
      </c>
      <c r="C87" s="297" t="s">
        <v>477</v>
      </c>
      <c r="D87" s="297">
        <v>10</v>
      </c>
      <c r="E87" s="298">
        <v>1200000</v>
      </c>
      <c r="F87" s="298">
        <f t="shared" si="1"/>
        <v>12000000</v>
      </c>
      <c r="G87" s="1967"/>
      <c r="H87" s="1988"/>
      <c r="K87" s="5"/>
    </row>
    <row r="88" spans="1:11" ht="18.75" hidden="1" customHeight="1" outlineLevel="1">
      <c r="A88" s="72">
        <v>69</v>
      </c>
      <c r="B88" s="288" t="s">
        <v>771</v>
      </c>
      <c r="C88" s="74" t="s">
        <v>460</v>
      </c>
      <c r="D88" s="74">
        <v>10</v>
      </c>
      <c r="E88" s="289">
        <v>20000</v>
      </c>
      <c r="F88" s="289">
        <f t="shared" si="1"/>
        <v>200000</v>
      </c>
      <c r="G88" s="1965">
        <f>SUM(F88:F92)</f>
        <v>1915000</v>
      </c>
      <c r="H88" s="1987">
        <v>19.3</v>
      </c>
      <c r="K88" s="5"/>
    </row>
    <row r="89" spans="1:11" ht="18.75" hidden="1" customHeight="1" outlineLevel="1">
      <c r="A89" s="146">
        <v>70</v>
      </c>
      <c r="B89" s="274" t="s">
        <v>534</v>
      </c>
      <c r="C89" s="275" t="s">
        <v>462</v>
      </c>
      <c r="D89" s="275">
        <v>50</v>
      </c>
      <c r="E89" s="276">
        <v>20000</v>
      </c>
      <c r="F89" s="276">
        <f t="shared" si="1"/>
        <v>1000000</v>
      </c>
      <c r="G89" s="1966"/>
      <c r="H89" s="1907"/>
      <c r="K89" s="5"/>
    </row>
    <row r="90" spans="1:11" ht="18.75" hidden="1" customHeight="1" outlineLevel="1">
      <c r="A90" s="146">
        <v>71</v>
      </c>
      <c r="B90" s="274" t="s">
        <v>772</v>
      </c>
      <c r="C90" s="275" t="s">
        <v>464</v>
      </c>
      <c r="D90" s="275">
        <v>10</v>
      </c>
      <c r="E90" s="276">
        <v>25000</v>
      </c>
      <c r="F90" s="276">
        <f t="shared" si="1"/>
        <v>250000</v>
      </c>
      <c r="G90" s="1966"/>
      <c r="H90" s="1907"/>
      <c r="K90" s="5"/>
    </row>
    <row r="91" spans="1:11" ht="18.75" hidden="1" customHeight="1" outlineLevel="1">
      <c r="A91" s="146">
        <v>72</v>
      </c>
      <c r="B91" s="274" t="s">
        <v>773</v>
      </c>
      <c r="C91" s="275" t="s">
        <v>464</v>
      </c>
      <c r="D91" s="275">
        <v>10</v>
      </c>
      <c r="E91" s="276">
        <v>40000</v>
      </c>
      <c r="F91" s="276">
        <f t="shared" si="1"/>
        <v>400000</v>
      </c>
      <c r="G91" s="1966"/>
      <c r="H91" s="1907"/>
      <c r="K91" s="5"/>
    </row>
    <row r="92" spans="1:11" ht="18.75" hidden="1" customHeight="1" outlineLevel="1">
      <c r="A92" s="89">
        <v>73</v>
      </c>
      <c r="B92" s="296" t="s">
        <v>585</v>
      </c>
      <c r="C92" s="297" t="s">
        <v>737</v>
      </c>
      <c r="D92" s="297">
        <v>1</v>
      </c>
      <c r="E92" s="298">
        <v>65000</v>
      </c>
      <c r="F92" s="298">
        <f t="shared" si="1"/>
        <v>65000</v>
      </c>
      <c r="G92" s="1967"/>
      <c r="H92" s="1988"/>
      <c r="K92" s="5"/>
    </row>
    <row r="93" spans="1:11" ht="18.75" hidden="1" customHeight="1" outlineLevel="1">
      <c r="A93" s="72">
        <v>74</v>
      </c>
      <c r="B93" s="288" t="s">
        <v>774</v>
      </c>
      <c r="C93" s="74" t="s">
        <v>562</v>
      </c>
      <c r="D93" s="74">
        <v>12</v>
      </c>
      <c r="E93" s="289">
        <v>120000</v>
      </c>
      <c r="F93" s="289">
        <f t="shared" si="1"/>
        <v>1440000</v>
      </c>
      <c r="G93" s="1965">
        <f>SUM(F93:F94)</f>
        <v>2140000</v>
      </c>
      <c r="H93" s="1987" t="s">
        <v>775</v>
      </c>
      <c r="K93" s="5"/>
    </row>
    <row r="94" spans="1:11" ht="18.75" hidden="1" customHeight="1" outlineLevel="1">
      <c r="A94" s="83">
        <v>75</v>
      </c>
      <c r="B94" s="294" t="s">
        <v>776</v>
      </c>
      <c r="C94" s="86" t="s">
        <v>579</v>
      </c>
      <c r="D94" s="86">
        <v>10</v>
      </c>
      <c r="E94" s="295">
        <v>70000</v>
      </c>
      <c r="F94" s="295">
        <f t="shared" si="1"/>
        <v>700000</v>
      </c>
      <c r="G94" s="1966"/>
      <c r="H94" s="1907"/>
      <c r="K94" s="5"/>
    </row>
    <row r="95" spans="1:11" ht="18.75" hidden="1" customHeight="1" outlineLevel="1">
      <c r="A95" s="220">
        <v>76</v>
      </c>
      <c r="B95" s="221" t="s">
        <v>777</v>
      </c>
      <c r="C95" s="222" t="s">
        <v>732</v>
      </c>
      <c r="D95" s="222">
        <v>40</v>
      </c>
      <c r="E95" s="223">
        <v>70000</v>
      </c>
      <c r="F95" s="223">
        <v>2800000</v>
      </c>
      <c r="G95" s="1968">
        <v>4400000</v>
      </c>
      <c r="H95" s="1998">
        <v>20.3</v>
      </c>
      <c r="K95" s="5"/>
    </row>
    <row r="96" spans="1:11" ht="18.75" hidden="1" customHeight="1" outlineLevel="1">
      <c r="A96" s="220">
        <v>77</v>
      </c>
      <c r="B96" s="221" t="s">
        <v>744</v>
      </c>
      <c r="C96" s="222" t="s">
        <v>464</v>
      </c>
      <c r="D96" s="222">
        <v>200</v>
      </c>
      <c r="E96" s="223">
        <v>6000</v>
      </c>
      <c r="F96" s="223">
        <v>1200000</v>
      </c>
      <c r="G96" s="1968"/>
      <c r="H96" s="1986"/>
      <c r="K96" s="5"/>
    </row>
    <row r="97" spans="1:11" ht="18.75" hidden="1" customHeight="1" outlineLevel="1">
      <c r="A97" s="220">
        <v>78</v>
      </c>
      <c r="B97" s="226" t="s">
        <v>745</v>
      </c>
      <c r="C97" s="227" t="s">
        <v>464</v>
      </c>
      <c r="D97" s="227">
        <v>200</v>
      </c>
      <c r="E97" s="228">
        <v>2000</v>
      </c>
      <c r="F97" s="228">
        <v>400000</v>
      </c>
      <c r="G97" s="1969"/>
      <c r="H97" s="1986"/>
      <c r="K97" s="5"/>
    </row>
    <row r="98" spans="1:11" ht="18.75" hidden="1" customHeight="1" outlineLevel="1">
      <c r="A98" s="305">
        <v>79</v>
      </c>
      <c r="B98" s="306" t="s">
        <v>730</v>
      </c>
      <c r="C98" s="307" t="s">
        <v>485</v>
      </c>
      <c r="D98" s="307">
        <v>4</v>
      </c>
      <c r="E98" s="308">
        <v>875000</v>
      </c>
      <c r="F98" s="308">
        <v>3500000</v>
      </c>
      <c r="G98" s="1970">
        <v>12750000</v>
      </c>
      <c r="H98" s="1999">
        <v>21.3</v>
      </c>
      <c r="K98" s="5"/>
    </row>
    <row r="99" spans="1:11" ht="18.75" hidden="1" customHeight="1" outlineLevel="1">
      <c r="A99" s="305">
        <v>80</v>
      </c>
      <c r="B99" s="309" t="s">
        <v>778</v>
      </c>
      <c r="C99" s="310" t="s">
        <v>485</v>
      </c>
      <c r="D99" s="310">
        <v>3</v>
      </c>
      <c r="E99" s="311">
        <v>425000</v>
      </c>
      <c r="F99" s="311">
        <v>1275000</v>
      </c>
      <c r="G99" s="1971"/>
      <c r="H99" s="2000"/>
      <c r="K99" s="5"/>
    </row>
    <row r="100" spans="1:11" ht="18.75" hidden="1" customHeight="1" outlineLevel="1">
      <c r="A100" s="305">
        <v>81</v>
      </c>
      <c r="B100" s="309" t="s">
        <v>779</v>
      </c>
      <c r="C100" s="310" t="s">
        <v>495</v>
      </c>
      <c r="D100" s="310">
        <v>5</v>
      </c>
      <c r="E100" s="311">
        <v>85000</v>
      </c>
      <c r="F100" s="311">
        <v>425000</v>
      </c>
      <c r="G100" s="1971"/>
      <c r="H100" s="2000"/>
      <c r="K100" s="5"/>
    </row>
    <row r="101" spans="1:11" ht="18.75" hidden="1" customHeight="1" outlineLevel="1">
      <c r="A101" s="305">
        <v>82</v>
      </c>
      <c r="B101" s="309" t="s">
        <v>720</v>
      </c>
      <c r="C101" s="310" t="s">
        <v>467</v>
      </c>
      <c r="D101" s="310">
        <v>5</v>
      </c>
      <c r="E101" s="311">
        <v>450000</v>
      </c>
      <c r="F101" s="311">
        <v>2250000</v>
      </c>
      <c r="G101" s="1971"/>
      <c r="H101" s="2000"/>
      <c r="K101" s="5"/>
    </row>
    <row r="102" spans="1:11" ht="18.75" hidden="1" customHeight="1" outlineLevel="1">
      <c r="A102" s="305">
        <v>83</v>
      </c>
      <c r="B102" s="309" t="s">
        <v>722</v>
      </c>
      <c r="C102" s="310" t="s">
        <v>464</v>
      </c>
      <c r="D102" s="310">
        <v>50</v>
      </c>
      <c r="E102" s="311">
        <v>6000</v>
      </c>
      <c r="F102" s="311">
        <v>300000</v>
      </c>
      <c r="G102" s="1971"/>
      <c r="H102" s="2000"/>
      <c r="K102" s="5"/>
    </row>
    <row r="103" spans="1:11" ht="18.75" hidden="1" customHeight="1" outlineLevel="1">
      <c r="A103" s="305">
        <v>84</v>
      </c>
      <c r="B103" s="309" t="s">
        <v>780</v>
      </c>
      <c r="C103" s="310" t="s">
        <v>464</v>
      </c>
      <c r="D103" s="310">
        <v>100</v>
      </c>
      <c r="E103" s="311">
        <v>20000</v>
      </c>
      <c r="F103" s="311">
        <v>2000000</v>
      </c>
      <c r="G103" s="1971"/>
      <c r="H103" s="2000"/>
      <c r="K103" s="5"/>
    </row>
    <row r="104" spans="1:11" ht="18.75" hidden="1" customHeight="1" outlineLevel="1">
      <c r="A104" s="305">
        <v>85</v>
      </c>
      <c r="B104" s="309" t="s">
        <v>734</v>
      </c>
      <c r="C104" s="310" t="s">
        <v>464</v>
      </c>
      <c r="D104" s="310">
        <v>10</v>
      </c>
      <c r="E104" s="311">
        <v>120000</v>
      </c>
      <c r="F104" s="311">
        <v>1200000</v>
      </c>
      <c r="G104" s="1971"/>
      <c r="H104" s="2000"/>
      <c r="K104" s="5"/>
    </row>
    <row r="105" spans="1:11" ht="18.75" hidden="1" customHeight="1" outlineLevel="1">
      <c r="A105" s="305">
        <v>86</v>
      </c>
      <c r="B105" s="312" t="s">
        <v>781</v>
      </c>
      <c r="C105" s="313" t="s">
        <v>464</v>
      </c>
      <c r="D105" s="313">
        <v>30</v>
      </c>
      <c r="E105" s="314">
        <v>60000</v>
      </c>
      <c r="F105" s="314">
        <v>1800000</v>
      </c>
      <c r="G105" s="1972"/>
      <c r="H105" s="2001"/>
      <c r="K105" s="5"/>
    </row>
    <row r="106" spans="1:11" ht="18.75" hidden="1" customHeight="1" outlineLevel="1">
      <c r="A106" s="72">
        <v>87</v>
      </c>
      <c r="B106" s="315" t="s">
        <v>754</v>
      </c>
      <c r="C106" s="316" t="s">
        <v>485</v>
      </c>
      <c r="D106" s="316">
        <v>10</v>
      </c>
      <c r="E106" s="76">
        <v>110000</v>
      </c>
      <c r="F106" s="76">
        <f t="shared" ref="F106:F125" si="2">E106*D106</f>
        <v>1100000</v>
      </c>
      <c r="G106" s="1973">
        <f>SUM(F106:F107)</f>
        <v>1140000</v>
      </c>
      <c r="H106" s="1989">
        <v>22.3</v>
      </c>
      <c r="K106" s="5"/>
    </row>
    <row r="107" spans="1:11" ht="18.75" hidden="1" customHeight="1" outlineLevel="1">
      <c r="A107" s="89">
        <v>88</v>
      </c>
      <c r="B107" s="317" t="s">
        <v>659</v>
      </c>
      <c r="C107" s="318" t="s">
        <v>460</v>
      </c>
      <c r="D107" s="318">
        <v>2</v>
      </c>
      <c r="E107" s="94">
        <v>20000</v>
      </c>
      <c r="F107" s="94">
        <f t="shared" si="2"/>
        <v>40000</v>
      </c>
      <c r="G107" s="1974"/>
      <c r="H107" s="1991"/>
      <c r="K107" s="5"/>
    </row>
    <row r="108" spans="1:11" ht="18.75" hidden="1" customHeight="1" outlineLevel="1">
      <c r="A108" s="72">
        <v>89</v>
      </c>
      <c r="B108" s="315" t="s">
        <v>766</v>
      </c>
      <c r="C108" s="316" t="s">
        <v>464</v>
      </c>
      <c r="D108" s="316">
        <v>20</v>
      </c>
      <c r="E108" s="76">
        <v>30000</v>
      </c>
      <c r="F108" s="76">
        <f t="shared" si="2"/>
        <v>600000</v>
      </c>
      <c r="G108" s="1973">
        <f>SUM(F108:F109)</f>
        <v>660000</v>
      </c>
      <c r="H108" s="1989">
        <v>23.3</v>
      </c>
      <c r="K108" s="5"/>
    </row>
    <row r="109" spans="1:11" ht="18.75" hidden="1" customHeight="1" outlineLevel="1">
      <c r="A109" s="89">
        <v>90</v>
      </c>
      <c r="B109" s="317" t="s">
        <v>659</v>
      </c>
      <c r="C109" s="318" t="s">
        <v>460</v>
      </c>
      <c r="D109" s="318">
        <v>3</v>
      </c>
      <c r="E109" s="94">
        <v>20000</v>
      </c>
      <c r="F109" s="94">
        <f t="shared" si="2"/>
        <v>60000</v>
      </c>
      <c r="G109" s="1974"/>
      <c r="H109" s="1991"/>
      <c r="K109" s="5"/>
    </row>
    <row r="110" spans="1:11" ht="18.75" hidden="1" customHeight="1" outlineLevel="1">
      <c r="A110" s="72">
        <v>91</v>
      </c>
      <c r="B110" s="315" t="s">
        <v>744</v>
      </c>
      <c r="C110" s="316" t="s">
        <v>464</v>
      </c>
      <c r="D110" s="316">
        <v>130</v>
      </c>
      <c r="E110" s="76">
        <v>6000</v>
      </c>
      <c r="F110" s="76">
        <f t="shared" si="2"/>
        <v>780000</v>
      </c>
      <c r="G110" s="1973">
        <f>SUM(F110:F112)</f>
        <v>1240000</v>
      </c>
      <c r="H110" s="1989">
        <v>24.3</v>
      </c>
      <c r="K110" s="5"/>
    </row>
    <row r="111" spans="1:11" ht="18.75" hidden="1" customHeight="1" outlineLevel="1">
      <c r="A111" s="146">
        <v>92</v>
      </c>
      <c r="B111" s="319" t="s">
        <v>745</v>
      </c>
      <c r="C111" s="320" t="s">
        <v>464</v>
      </c>
      <c r="D111" s="320">
        <v>130</v>
      </c>
      <c r="E111" s="82">
        <v>2000</v>
      </c>
      <c r="F111" s="82">
        <f t="shared" si="2"/>
        <v>260000</v>
      </c>
      <c r="G111" s="1975"/>
      <c r="H111" s="1990"/>
      <c r="K111" s="5"/>
    </row>
    <row r="112" spans="1:11" ht="18.75" hidden="1" customHeight="1" outlineLevel="1">
      <c r="A112" s="89">
        <v>93</v>
      </c>
      <c r="B112" s="317" t="s">
        <v>782</v>
      </c>
      <c r="C112" s="318" t="s">
        <v>464</v>
      </c>
      <c r="D112" s="318">
        <v>100</v>
      </c>
      <c r="E112" s="94">
        <v>2000</v>
      </c>
      <c r="F112" s="94">
        <f t="shared" si="2"/>
        <v>200000</v>
      </c>
      <c r="G112" s="1974"/>
      <c r="H112" s="1991"/>
      <c r="K112" s="5"/>
    </row>
    <row r="113" spans="1:11" ht="18.75" hidden="1" customHeight="1" outlineLevel="1">
      <c r="A113" s="72">
        <v>94</v>
      </c>
      <c r="B113" s="315" t="s">
        <v>633</v>
      </c>
      <c r="C113" s="316" t="s">
        <v>464</v>
      </c>
      <c r="D113" s="316">
        <v>200</v>
      </c>
      <c r="E113" s="76">
        <v>3000</v>
      </c>
      <c r="F113" s="76">
        <f t="shared" si="2"/>
        <v>600000</v>
      </c>
      <c r="G113" s="1973">
        <f>SUM(F113:F118)</f>
        <v>4730000</v>
      </c>
      <c r="H113" s="1989">
        <v>26.3</v>
      </c>
      <c r="K113" s="5"/>
    </row>
    <row r="114" spans="1:11" ht="18.75" hidden="1" customHeight="1" outlineLevel="1">
      <c r="A114" s="146">
        <v>95</v>
      </c>
      <c r="B114" s="319" t="s">
        <v>783</v>
      </c>
      <c r="C114" s="320" t="s">
        <v>495</v>
      </c>
      <c r="D114" s="320">
        <v>2</v>
      </c>
      <c r="E114" s="82">
        <v>150000</v>
      </c>
      <c r="F114" s="82">
        <f t="shared" si="2"/>
        <v>300000</v>
      </c>
      <c r="G114" s="1975"/>
      <c r="H114" s="1990"/>
      <c r="K114" s="5"/>
    </row>
    <row r="115" spans="1:11" ht="18.75" hidden="1" customHeight="1" outlineLevel="1">
      <c r="A115" s="146">
        <v>96</v>
      </c>
      <c r="B115" s="319" t="s">
        <v>721</v>
      </c>
      <c r="C115" s="320" t="s">
        <v>467</v>
      </c>
      <c r="D115" s="320">
        <v>5</v>
      </c>
      <c r="E115" s="82">
        <v>400000</v>
      </c>
      <c r="F115" s="82">
        <f t="shared" si="2"/>
        <v>2000000</v>
      </c>
      <c r="G115" s="1975"/>
      <c r="H115" s="1990"/>
      <c r="K115" s="5"/>
    </row>
    <row r="116" spans="1:11" ht="18.75" hidden="1" customHeight="1" outlineLevel="1">
      <c r="A116" s="146">
        <v>97</v>
      </c>
      <c r="B116" s="319" t="s">
        <v>606</v>
      </c>
      <c r="C116" s="320" t="s">
        <v>467</v>
      </c>
      <c r="D116" s="320">
        <v>3</v>
      </c>
      <c r="E116" s="82">
        <v>220000</v>
      </c>
      <c r="F116" s="82">
        <f t="shared" si="2"/>
        <v>660000</v>
      </c>
      <c r="G116" s="1975"/>
      <c r="H116" s="1990"/>
      <c r="K116" s="5"/>
    </row>
    <row r="117" spans="1:11" ht="18.75" hidden="1" customHeight="1" outlineLevel="1">
      <c r="A117" s="146">
        <v>98</v>
      </c>
      <c r="B117" s="319" t="s">
        <v>784</v>
      </c>
      <c r="C117" s="320" t="s">
        <v>464</v>
      </c>
      <c r="D117" s="320">
        <v>30</v>
      </c>
      <c r="E117" s="82">
        <v>25000</v>
      </c>
      <c r="F117" s="82">
        <f t="shared" si="2"/>
        <v>750000</v>
      </c>
      <c r="G117" s="1975"/>
      <c r="H117" s="1990"/>
      <c r="K117" s="5"/>
    </row>
    <row r="118" spans="1:11" ht="18.75" hidden="1" customHeight="1" outlineLevel="1">
      <c r="A118" s="89">
        <v>99</v>
      </c>
      <c r="B118" s="317" t="s">
        <v>753</v>
      </c>
      <c r="C118" s="318" t="s">
        <v>740</v>
      </c>
      <c r="D118" s="318">
        <v>3</v>
      </c>
      <c r="E118" s="94">
        <v>140000</v>
      </c>
      <c r="F118" s="94">
        <f t="shared" si="2"/>
        <v>420000</v>
      </c>
      <c r="G118" s="1974"/>
      <c r="H118" s="1991"/>
      <c r="K118" s="5"/>
    </row>
    <row r="119" spans="1:11" ht="18.75" hidden="1" customHeight="1" outlineLevel="1">
      <c r="A119" s="72">
        <v>100</v>
      </c>
      <c r="B119" s="321" t="s">
        <v>771</v>
      </c>
      <c r="C119" s="316" t="s">
        <v>460</v>
      </c>
      <c r="D119" s="316">
        <v>8</v>
      </c>
      <c r="E119" s="76">
        <v>20000</v>
      </c>
      <c r="F119" s="76">
        <f t="shared" si="2"/>
        <v>160000</v>
      </c>
      <c r="G119" s="1973">
        <f>SUM(F119:F125)</f>
        <v>1460000</v>
      </c>
      <c r="H119" s="1989">
        <v>28.3</v>
      </c>
      <c r="K119" s="5"/>
    </row>
    <row r="120" spans="1:11" ht="18.75" hidden="1" customHeight="1" outlineLevel="1">
      <c r="A120" s="146">
        <v>101</v>
      </c>
      <c r="B120" s="322" t="s">
        <v>785</v>
      </c>
      <c r="C120" s="320" t="s">
        <v>464</v>
      </c>
      <c r="D120" s="320">
        <v>2</v>
      </c>
      <c r="E120" s="82">
        <v>60000</v>
      </c>
      <c r="F120" s="82">
        <f t="shared" si="2"/>
        <v>120000</v>
      </c>
      <c r="G120" s="1975"/>
      <c r="H120" s="1990"/>
      <c r="K120" s="5"/>
    </row>
    <row r="121" spans="1:11" ht="18.75" hidden="1" customHeight="1" outlineLevel="1">
      <c r="A121" s="146">
        <v>102</v>
      </c>
      <c r="B121" s="322" t="s">
        <v>777</v>
      </c>
      <c r="C121" s="320" t="s">
        <v>464</v>
      </c>
      <c r="D121" s="320">
        <v>10</v>
      </c>
      <c r="E121" s="82">
        <v>70000</v>
      </c>
      <c r="F121" s="82">
        <f t="shared" si="2"/>
        <v>700000</v>
      </c>
      <c r="G121" s="1975"/>
      <c r="H121" s="1990"/>
      <c r="K121" s="5"/>
    </row>
    <row r="122" spans="1:11" ht="18.75" hidden="1" customHeight="1" outlineLevel="1">
      <c r="A122" s="146">
        <v>103</v>
      </c>
      <c r="B122" s="322" t="s">
        <v>744</v>
      </c>
      <c r="C122" s="320" t="s">
        <v>464</v>
      </c>
      <c r="D122" s="320">
        <v>30</v>
      </c>
      <c r="E122" s="82">
        <v>6000</v>
      </c>
      <c r="F122" s="82">
        <f t="shared" si="2"/>
        <v>180000</v>
      </c>
      <c r="G122" s="1975"/>
      <c r="H122" s="1990"/>
      <c r="K122" s="5"/>
    </row>
    <row r="123" spans="1:11" ht="18.75" hidden="1" customHeight="1" outlineLevel="1">
      <c r="A123" s="146">
        <v>104</v>
      </c>
      <c r="B123" s="322" t="s">
        <v>786</v>
      </c>
      <c r="C123" s="320" t="s">
        <v>464</v>
      </c>
      <c r="D123" s="320">
        <v>30</v>
      </c>
      <c r="E123" s="82">
        <v>2000</v>
      </c>
      <c r="F123" s="82">
        <f t="shared" si="2"/>
        <v>60000</v>
      </c>
      <c r="G123" s="1975"/>
      <c r="H123" s="1990"/>
      <c r="K123" s="5"/>
    </row>
    <row r="124" spans="1:11" ht="18.75" hidden="1" customHeight="1" outlineLevel="1">
      <c r="A124" s="146">
        <v>105</v>
      </c>
      <c r="B124" s="322" t="s">
        <v>787</v>
      </c>
      <c r="C124" s="320" t="s">
        <v>464</v>
      </c>
      <c r="D124" s="320">
        <v>80</v>
      </c>
      <c r="E124" s="82">
        <v>2000</v>
      </c>
      <c r="F124" s="82">
        <f t="shared" si="2"/>
        <v>160000</v>
      </c>
      <c r="G124" s="1975"/>
      <c r="H124" s="1990"/>
      <c r="K124" s="5"/>
    </row>
    <row r="125" spans="1:11" ht="18.75" hidden="1" customHeight="1" outlineLevel="1">
      <c r="A125" s="89">
        <v>106</v>
      </c>
      <c r="B125" s="323" t="s">
        <v>748</v>
      </c>
      <c r="C125" s="318" t="s">
        <v>464</v>
      </c>
      <c r="D125" s="318">
        <v>2</v>
      </c>
      <c r="E125" s="94">
        <v>40000</v>
      </c>
      <c r="F125" s="94">
        <f t="shared" si="2"/>
        <v>80000</v>
      </c>
      <c r="G125" s="1974"/>
      <c r="H125" s="1991"/>
      <c r="K125" s="5"/>
    </row>
    <row r="126" spans="1:11" ht="18.75" hidden="1" customHeight="1" outlineLevel="1">
      <c r="A126" s="77">
        <v>107</v>
      </c>
      <c r="B126" s="324" t="s">
        <v>788</v>
      </c>
      <c r="C126" s="325" t="s">
        <v>637</v>
      </c>
      <c r="D126" s="325">
        <v>3</v>
      </c>
      <c r="E126" s="326">
        <v>350000</v>
      </c>
      <c r="F126" s="326">
        <v>1050000</v>
      </c>
      <c r="G126" s="1976">
        <v>2040000</v>
      </c>
      <c r="H126" s="1992" t="s">
        <v>789</v>
      </c>
      <c r="K126" s="5"/>
    </row>
    <row r="127" spans="1:11" ht="18.75" hidden="1" customHeight="1" outlineLevel="1">
      <c r="A127" s="83">
        <v>108</v>
      </c>
      <c r="B127" s="327" t="s">
        <v>790</v>
      </c>
      <c r="C127" s="328" t="s">
        <v>791</v>
      </c>
      <c r="D127" s="328">
        <v>1</v>
      </c>
      <c r="E127" s="329">
        <v>400000</v>
      </c>
      <c r="F127" s="329">
        <v>400000</v>
      </c>
      <c r="G127" s="1977"/>
      <c r="H127" s="1993"/>
      <c r="K127" s="5"/>
    </row>
    <row r="128" spans="1:11" ht="18.75" hidden="1" customHeight="1" outlineLevel="1">
      <c r="A128" s="83">
        <v>109</v>
      </c>
      <c r="B128" s="327" t="s">
        <v>792</v>
      </c>
      <c r="C128" s="328" t="s">
        <v>637</v>
      </c>
      <c r="D128" s="328">
        <v>3</v>
      </c>
      <c r="E128" s="329">
        <v>60000</v>
      </c>
      <c r="F128" s="329">
        <v>180000</v>
      </c>
      <c r="G128" s="1977"/>
      <c r="H128" s="1993"/>
      <c r="K128" s="5"/>
    </row>
    <row r="129" spans="1:11" ht="18.75" hidden="1" customHeight="1" outlineLevel="1">
      <c r="A129" s="83">
        <v>110</v>
      </c>
      <c r="B129" s="327" t="s">
        <v>793</v>
      </c>
      <c r="C129" s="328" t="s">
        <v>637</v>
      </c>
      <c r="D129" s="328">
        <v>10</v>
      </c>
      <c r="E129" s="329">
        <v>20000</v>
      </c>
      <c r="F129" s="329">
        <v>200000</v>
      </c>
      <c r="G129" s="1978"/>
      <c r="H129" s="1993"/>
      <c r="K129" s="5"/>
    </row>
    <row r="130" spans="1:11" ht="18.75" hidden="1" customHeight="1" outlineLevel="1">
      <c r="A130" s="83">
        <v>111</v>
      </c>
      <c r="B130" s="327" t="s">
        <v>794</v>
      </c>
      <c r="C130" s="328" t="s">
        <v>464</v>
      </c>
      <c r="D130" s="328">
        <v>10</v>
      </c>
      <c r="E130" s="329">
        <v>15000</v>
      </c>
      <c r="F130" s="329">
        <v>150000</v>
      </c>
      <c r="G130" s="1977"/>
      <c r="H130" s="1993"/>
      <c r="K130" s="5"/>
    </row>
    <row r="131" spans="1:11" ht="18.75" hidden="1" customHeight="1" outlineLevel="1">
      <c r="A131" s="89">
        <v>112</v>
      </c>
      <c r="B131" s="330" t="s">
        <v>795</v>
      </c>
      <c r="C131" s="331" t="s">
        <v>637</v>
      </c>
      <c r="D131" s="331">
        <v>20</v>
      </c>
      <c r="E131" s="332">
        <v>3000</v>
      </c>
      <c r="F131" s="332">
        <v>60000</v>
      </c>
      <c r="G131" s="1979"/>
      <c r="H131" s="1994"/>
      <c r="K131" s="5"/>
    </row>
    <row r="132" spans="1:11" hidden="1" outlineLevel="1">
      <c r="A132" s="1959" t="s">
        <v>456</v>
      </c>
      <c r="B132" s="1960"/>
      <c r="C132" s="1960"/>
      <c r="D132" s="1960"/>
      <c r="E132" s="1961"/>
      <c r="F132" s="236">
        <f>SUM(F20:F131)</f>
        <v>115810000</v>
      </c>
      <c r="G132" s="236">
        <f>SUM(G20:G131)</f>
        <v>115810000</v>
      </c>
      <c r="H132" s="132"/>
    </row>
    <row r="133" spans="1:11" hidden="1" outlineLevel="1">
      <c r="A133" s="1879" t="s">
        <v>48</v>
      </c>
      <c r="B133" s="1880"/>
      <c r="C133" s="1880"/>
      <c r="D133" s="1880"/>
      <c r="E133" s="1881"/>
      <c r="F133" s="216">
        <f>F132*0.1</f>
        <v>11581000</v>
      </c>
      <c r="G133" s="216">
        <f>G132*0.1</f>
        <v>11581000</v>
      </c>
      <c r="H133" s="134"/>
    </row>
    <row r="134" spans="1:11" ht="18" collapsed="1" thickBot="1">
      <c r="A134" s="1891" t="s">
        <v>60</v>
      </c>
      <c r="B134" s="1892"/>
      <c r="C134" s="1892"/>
      <c r="D134" s="1892"/>
      <c r="E134" s="1893"/>
      <c r="F134" s="286">
        <f>SUM(F132:F133)</f>
        <v>127391000</v>
      </c>
      <c r="G134" s="286">
        <f>SUM(G132:G133)</f>
        <v>127391000</v>
      </c>
      <c r="H134" s="287"/>
    </row>
    <row r="135" spans="1:11" hidden="1" outlineLevel="1">
      <c r="A135" s="72">
        <v>1</v>
      </c>
      <c r="B135" s="288" t="s">
        <v>796</v>
      </c>
      <c r="C135" s="74" t="s">
        <v>797</v>
      </c>
      <c r="D135" s="74">
        <v>5</v>
      </c>
      <c r="E135" s="289">
        <v>20000</v>
      </c>
      <c r="F135" s="289">
        <f t="shared" ref="F135:F198" si="3">E135*D135</f>
        <v>100000</v>
      </c>
      <c r="G135" s="1962">
        <f>SUM(F135:F141)</f>
        <v>3785000</v>
      </c>
      <c r="H135" s="1995" t="s">
        <v>798</v>
      </c>
      <c r="K135" s="5"/>
    </row>
    <row r="136" spans="1:11" hidden="1" outlineLevel="1">
      <c r="A136" s="78">
        <v>2</v>
      </c>
      <c r="B136" s="278" t="s">
        <v>799</v>
      </c>
      <c r="C136" s="80" t="s">
        <v>702</v>
      </c>
      <c r="D136" s="80">
        <v>4</v>
      </c>
      <c r="E136" s="279">
        <v>110000</v>
      </c>
      <c r="F136" s="279">
        <f t="shared" si="3"/>
        <v>440000</v>
      </c>
      <c r="G136" s="1963"/>
      <c r="H136" s="1996"/>
      <c r="K136" s="5"/>
    </row>
    <row r="137" spans="1:11" hidden="1" outlineLevel="1">
      <c r="A137" s="78">
        <v>3</v>
      </c>
      <c r="B137" s="278" t="s">
        <v>800</v>
      </c>
      <c r="C137" s="80" t="s">
        <v>702</v>
      </c>
      <c r="D137" s="80">
        <v>1</v>
      </c>
      <c r="E137" s="279">
        <v>120000</v>
      </c>
      <c r="F137" s="279">
        <f t="shared" si="3"/>
        <v>120000</v>
      </c>
      <c r="G137" s="1963"/>
      <c r="H137" s="1996"/>
      <c r="K137" s="5"/>
    </row>
    <row r="138" spans="1:11" hidden="1" outlineLevel="1">
      <c r="A138" s="78">
        <v>4</v>
      </c>
      <c r="B138" s="278" t="s">
        <v>801</v>
      </c>
      <c r="C138" s="80" t="s">
        <v>791</v>
      </c>
      <c r="D138" s="80">
        <v>5</v>
      </c>
      <c r="E138" s="279">
        <v>450000</v>
      </c>
      <c r="F138" s="279">
        <f t="shared" si="3"/>
        <v>2250000</v>
      </c>
      <c r="G138" s="1963"/>
      <c r="H138" s="1996"/>
      <c r="K138" s="5"/>
    </row>
    <row r="139" spans="1:11" hidden="1" outlineLevel="1">
      <c r="A139" s="78">
        <v>5</v>
      </c>
      <c r="B139" s="278" t="s">
        <v>802</v>
      </c>
      <c r="C139" s="80" t="s">
        <v>637</v>
      </c>
      <c r="D139" s="80">
        <v>30</v>
      </c>
      <c r="E139" s="279">
        <v>25000</v>
      </c>
      <c r="F139" s="279">
        <f t="shared" si="3"/>
        <v>750000</v>
      </c>
      <c r="G139" s="1963"/>
      <c r="H139" s="1996"/>
      <c r="K139" s="5"/>
    </row>
    <row r="140" spans="1:11" hidden="1" outlineLevel="1">
      <c r="A140" s="78">
        <v>6</v>
      </c>
      <c r="B140" s="278" t="s">
        <v>803</v>
      </c>
      <c r="C140" s="80" t="s">
        <v>791</v>
      </c>
      <c r="D140" s="80">
        <v>1</v>
      </c>
      <c r="E140" s="279">
        <v>65000</v>
      </c>
      <c r="F140" s="279">
        <f t="shared" si="3"/>
        <v>65000</v>
      </c>
      <c r="G140" s="1963"/>
      <c r="H140" s="1996"/>
      <c r="K140" s="5"/>
    </row>
    <row r="141" spans="1:11" hidden="1" outlineLevel="1">
      <c r="A141" s="105">
        <v>7</v>
      </c>
      <c r="B141" s="290" t="s">
        <v>804</v>
      </c>
      <c r="C141" s="92" t="s">
        <v>791</v>
      </c>
      <c r="D141" s="92">
        <v>1</v>
      </c>
      <c r="E141" s="291">
        <v>60000</v>
      </c>
      <c r="F141" s="291">
        <f t="shared" si="3"/>
        <v>60000</v>
      </c>
      <c r="G141" s="1964"/>
      <c r="H141" s="1997"/>
      <c r="K141" s="5"/>
    </row>
    <row r="142" spans="1:11" hidden="1" outlineLevel="1">
      <c r="A142" s="333">
        <v>8</v>
      </c>
      <c r="B142" s="334" t="s">
        <v>796</v>
      </c>
      <c r="C142" s="74" t="s">
        <v>797</v>
      </c>
      <c r="D142" s="335">
        <v>8</v>
      </c>
      <c r="E142" s="75">
        <v>20000</v>
      </c>
      <c r="F142" s="75">
        <f t="shared" si="3"/>
        <v>160000</v>
      </c>
      <c r="G142" s="1962">
        <f>SUM(F142:F147)</f>
        <v>1790000</v>
      </c>
      <c r="H142" s="1995" t="s">
        <v>805</v>
      </c>
      <c r="K142" s="5"/>
    </row>
    <row r="143" spans="1:11" hidden="1" outlineLevel="1">
      <c r="A143" s="336">
        <v>9</v>
      </c>
      <c r="B143" s="337" t="s">
        <v>799</v>
      </c>
      <c r="C143" s="80" t="s">
        <v>702</v>
      </c>
      <c r="D143" s="338">
        <v>5</v>
      </c>
      <c r="E143" s="81">
        <v>110000</v>
      </c>
      <c r="F143" s="81">
        <f t="shared" si="3"/>
        <v>550000</v>
      </c>
      <c r="G143" s="1963"/>
      <c r="H143" s="1996"/>
      <c r="K143" s="5"/>
    </row>
    <row r="144" spans="1:11" hidden="1" outlineLevel="1">
      <c r="A144" s="336">
        <v>10</v>
      </c>
      <c r="B144" s="337" t="s">
        <v>806</v>
      </c>
      <c r="C144" s="80" t="s">
        <v>807</v>
      </c>
      <c r="D144" s="338">
        <v>2</v>
      </c>
      <c r="E144" s="81">
        <v>250000</v>
      </c>
      <c r="F144" s="81">
        <f t="shared" si="3"/>
        <v>500000</v>
      </c>
      <c r="G144" s="1963"/>
      <c r="H144" s="1996"/>
      <c r="K144" s="5"/>
    </row>
    <row r="145" spans="1:11" hidden="1" outlineLevel="1">
      <c r="A145" s="336">
        <v>11</v>
      </c>
      <c r="B145" s="337" t="s">
        <v>808</v>
      </c>
      <c r="C145" s="80" t="s">
        <v>637</v>
      </c>
      <c r="D145" s="338">
        <v>1</v>
      </c>
      <c r="E145" s="81">
        <v>300000</v>
      </c>
      <c r="F145" s="81">
        <f t="shared" si="3"/>
        <v>300000</v>
      </c>
      <c r="G145" s="1963"/>
      <c r="H145" s="1996"/>
      <c r="K145" s="5"/>
    </row>
    <row r="146" spans="1:11" hidden="1" outlineLevel="1">
      <c r="A146" s="336">
        <v>12</v>
      </c>
      <c r="B146" s="337" t="s">
        <v>809</v>
      </c>
      <c r="C146" s="80" t="s">
        <v>810</v>
      </c>
      <c r="D146" s="338">
        <v>2</v>
      </c>
      <c r="E146" s="81">
        <v>120000</v>
      </c>
      <c r="F146" s="81">
        <f t="shared" si="3"/>
        <v>240000</v>
      </c>
      <c r="G146" s="1963"/>
      <c r="H146" s="1996"/>
      <c r="K146" s="5"/>
    </row>
    <row r="147" spans="1:11" hidden="1" outlineLevel="1">
      <c r="A147" s="339">
        <v>13</v>
      </c>
      <c r="B147" s="340" t="s">
        <v>811</v>
      </c>
      <c r="C147" s="92" t="s">
        <v>810</v>
      </c>
      <c r="D147" s="341">
        <v>2</v>
      </c>
      <c r="E147" s="93">
        <v>20000</v>
      </c>
      <c r="F147" s="93">
        <f t="shared" si="3"/>
        <v>40000</v>
      </c>
      <c r="G147" s="1964"/>
      <c r="H147" s="1997"/>
      <c r="K147" s="5"/>
    </row>
    <row r="148" spans="1:11" hidden="1" outlineLevel="1">
      <c r="A148" s="333">
        <v>14</v>
      </c>
      <c r="B148" s="334" t="s">
        <v>812</v>
      </c>
      <c r="C148" s="74" t="s">
        <v>464</v>
      </c>
      <c r="D148" s="335">
        <v>100</v>
      </c>
      <c r="E148" s="75">
        <v>3000</v>
      </c>
      <c r="F148" s="75">
        <f t="shared" si="3"/>
        <v>300000</v>
      </c>
      <c r="G148" s="1965">
        <f>SUM(F148:F149)</f>
        <v>900000</v>
      </c>
      <c r="H148" s="1995" t="s">
        <v>813</v>
      </c>
      <c r="K148" s="5"/>
    </row>
    <row r="149" spans="1:11" hidden="1" outlineLevel="1">
      <c r="A149" s="339">
        <v>15</v>
      </c>
      <c r="B149" s="340" t="s">
        <v>814</v>
      </c>
      <c r="C149" s="92" t="s">
        <v>458</v>
      </c>
      <c r="D149" s="341">
        <v>6</v>
      </c>
      <c r="E149" s="93">
        <v>100000</v>
      </c>
      <c r="F149" s="93">
        <f t="shared" si="3"/>
        <v>600000</v>
      </c>
      <c r="G149" s="1967"/>
      <c r="H149" s="1997"/>
      <c r="K149" s="5"/>
    </row>
    <row r="150" spans="1:11" hidden="1" outlineLevel="1">
      <c r="A150" s="333">
        <v>16</v>
      </c>
      <c r="B150" s="334" t="s">
        <v>812</v>
      </c>
      <c r="C150" s="74" t="s">
        <v>464</v>
      </c>
      <c r="D150" s="335">
        <v>100</v>
      </c>
      <c r="E150" s="75">
        <v>3000</v>
      </c>
      <c r="F150" s="75">
        <f t="shared" si="3"/>
        <v>300000</v>
      </c>
      <c r="G150" s="1965">
        <f>SUM(F150:F158)</f>
        <v>8820000</v>
      </c>
      <c r="H150" s="1995" t="s">
        <v>815</v>
      </c>
      <c r="K150" s="5"/>
    </row>
    <row r="151" spans="1:11" hidden="1" outlineLevel="1">
      <c r="A151" s="336">
        <v>17</v>
      </c>
      <c r="B151" s="337" t="s">
        <v>800</v>
      </c>
      <c r="C151" s="80" t="s">
        <v>702</v>
      </c>
      <c r="D151" s="338">
        <v>5</v>
      </c>
      <c r="E151" s="81">
        <v>120000</v>
      </c>
      <c r="F151" s="81">
        <f t="shared" si="3"/>
        <v>600000</v>
      </c>
      <c r="G151" s="1966"/>
      <c r="H151" s="1996"/>
      <c r="K151" s="5"/>
    </row>
    <row r="152" spans="1:11" hidden="1" outlineLevel="1">
      <c r="A152" s="336">
        <v>18</v>
      </c>
      <c r="B152" s="337" t="s">
        <v>816</v>
      </c>
      <c r="C152" s="80" t="s">
        <v>791</v>
      </c>
      <c r="D152" s="338">
        <v>2</v>
      </c>
      <c r="E152" s="81">
        <v>1200000</v>
      </c>
      <c r="F152" s="81">
        <f t="shared" si="3"/>
        <v>2400000</v>
      </c>
      <c r="G152" s="1966"/>
      <c r="H152" s="1996"/>
      <c r="K152" s="5"/>
    </row>
    <row r="153" spans="1:11" hidden="1" outlineLevel="1">
      <c r="A153" s="336">
        <v>19</v>
      </c>
      <c r="B153" s="337" t="s">
        <v>817</v>
      </c>
      <c r="C153" s="80" t="s">
        <v>702</v>
      </c>
      <c r="D153" s="338">
        <v>2</v>
      </c>
      <c r="E153" s="81">
        <v>1320000</v>
      </c>
      <c r="F153" s="81">
        <f t="shared" si="3"/>
        <v>2640000</v>
      </c>
      <c r="G153" s="1966"/>
      <c r="H153" s="1996"/>
      <c r="K153" s="5"/>
    </row>
    <row r="154" spans="1:11" hidden="1" outlineLevel="1">
      <c r="A154" s="336">
        <v>20</v>
      </c>
      <c r="B154" s="337" t="s">
        <v>818</v>
      </c>
      <c r="C154" s="80" t="s">
        <v>464</v>
      </c>
      <c r="D154" s="338">
        <v>6</v>
      </c>
      <c r="E154" s="81">
        <v>80000</v>
      </c>
      <c r="F154" s="81">
        <f t="shared" si="3"/>
        <v>480000</v>
      </c>
      <c r="G154" s="1966"/>
      <c r="H154" s="1996"/>
      <c r="K154" s="5"/>
    </row>
    <row r="155" spans="1:11" hidden="1" outlineLevel="1">
      <c r="A155" s="336">
        <v>21</v>
      </c>
      <c r="B155" s="337" t="s">
        <v>819</v>
      </c>
      <c r="C155" s="80" t="s">
        <v>464</v>
      </c>
      <c r="D155" s="338">
        <v>30</v>
      </c>
      <c r="E155" s="81">
        <v>6000</v>
      </c>
      <c r="F155" s="81">
        <f t="shared" si="3"/>
        <v>180000</v>
      </c>
      <c r="G155" s="1966"/>
      <c r="H155" s="1996"/>
      <c r="K155" s="5"/>
    </row>
    <row r="156" spans="1:11" hidden="1" outlineLevel="1">
      <c r="A156" s="336">
        <v>22</v>
      </c>
      <c r="B156" s="337" t="s">
        <v>820</v>
      </c>
      <c r="C156" s="80" t="s">
        <v>791</v>
      </c>
      <c r="D156" s="338">
        <v>1</v>
      </c>
      <c r="E156" s="81">
        <v>20000</v>
      </c>
      <c r="F156" s="81">
        <f t="shared" si="3"/>
        <v>20000</v>
      </c>
      <c r="G156" s="1966"/>
      <c r="H156" s="1996"/>
      <c r="K156" s="5"/>
    </row>
    <row r="157" spans="1:11" hidden="1" outlineLevel="1">
      <c r="A157" s="336">
        <v>23</v>
      </c>
      <c r="B157" s="337" t="s">
        <v>821</v>
      </c>
      <c r="C157" s="80" t="s">
        <v>464</v>
      </c>
      <c r="D157" s="338">
        <v>4</v>
      </c>
      <c r="E157" s="81">
        <v>400000</v>
      </c>
      <c r="F157" s="81">
        <f t="shared" si="3"/>
        <v>1600000</v>
      </c>
      <c r="G157" s="1966"/>
      <c r="H157" s="1996"/>
      <c r="K157" s="5"/>
    </row>
    <row r="158" spans="1:11" hidden="1" outlineLevel="1">
      <c r="A158" s="339">
        <v>24</v>
      </c>
      <c r="B158" s="340" t="s">
        <v>822</v>
      </c>
      <c r="C158" s="92" t="s">
        <v>810</v>
      </c>
      <c r="D158" s="341">
        <v>4</v>
      </c>
      <c r="E158" s="93">
        <v>150000</v>
      </c>
      <c r="F158" s="93">
        <f t="shared" si="3"/>
        <v>600000</v>
      </c>
      <c r="G158" s="1967"/>
      <c r="H158" s="1997"/>
      <c r="K158" s="5"/>
    </row>
    <row r="159" spans="1:11" hidden="1" outlineLevel="1">
      <c r="A159" s="333">
        <v>25</v>
      </c>
      <c r="B159" s="334" t="s">
        <v>796</v>
      </c>
      <c r="C159" s="74" t="s">
        <v>797</v>
      </c>
      <c r="D159" s="335">
        <v>10</v>
      </c>
      <c r="E159" s="75">
        <v>20000</v>
      </c>
      <c r="F159" s="75">
        <f t="shared" si="3"/>
        <v>200000</v>
      </c>
      <c r="G159" s="1965">
        <f>SUM(F159:F161)</f>
        <v>580000</v>
      </c>
      <c r="H159" s="1995" t="s">
        <v>823</v>
      </c>
      <c r="K159" s="5"/>
    </row>
    <row r="160" spans="1:11" hidden="1" outlineLevel="1">
      <c r="A160" s="336">
        <v>26</v>
      </c>
      <c r="B160" s="337" t="s">
        <v>824</v>
      </c>
      <c r="C160" s="80" t="s">
        <v>791</v>
      </c>
      <c r="D160" s="338">
        <v>2</v>
      </c>
      <c r="E160" s="81">
        <v>130000</v>
      </c>
      <c r="F160" s="81">
        <f t="shared" si="3"/>
        <v>260000</v>
      </c>
      <c r="G160" s="1966"/>
      <c r="H160" s="1996"/>
      <c r="K160" s="5"/>
    </row>
    <row r="161" spans="1:11" hidden="1" outlineLevel="1">
      <c r="A161" s="339">
        <v>27</v>
      </c>
      <c r="B161" s="340" t="s">
        <v>825</v>
      </c>
      <c r="C161" s="92" t="s">
        <v>637</v>
      </c>
      <c r="D161" s="341">
        <v>2</v>
      </c>
      <c r="E161" s="93">
        <v>60000</v>
      </c>
      <c r="F161" s="93">
        <f t="shared" si="3"/>
        <v>120000</v>
      </c>
      <c r="G161" s="1967"/>
      <c r="H161" s="1997"/>
      <c r="K161" s="5"/>
    </row>
    <row r="162" spans="1:11" hidden="1" outlineLevel="1">
      <c r="A162" s="333">
        <v>28</v>
      </c>
      <c r="B162" s="334" t="s">
        <v>826</v>
      </c>
      <c r="C162" s="74" t="s">
        <v>464</v>
      </c>
      <c r="D162" s="335">
        <v>100</v>
      </c>
      <c r="E162" s="75">
        <v>20000</v>
      </c>
      <c r="F162" s="75">
        <f t="shared" si="3"/>
        <v>2000000</v>
      </c>
      <c r="G162" s="1965">
        <f>SUM(F162:F168)</f>
        <v>9290000</v>
      </c>
      <c r="H162" s="1995" t="s">
        <v>827</v>
      </c>
      <c r="K162" s="5"/>
    </row>
    <row r="163" spans="1:11" hidden="1" outlineLevel="1">
      <c r="A163" s="336">
        <v>29</v>
      </c>
      <c r="B163" s="337" t="s">
        <v>828</v>
      </c>
      <c r="C163" s="80" t="s">
        <v>464</v>
      </c>
      <c r="D163" s="338">
        <v>100</v>
      </c>
      <c r="E163" s="81">
        <v>10000</v>
      </c>
      <c r="F163" s="81">
        <f t="shared" si="3"/>
        <v>1000000</v>
      </c>
      <c r="G163" s="1966"/>
      <c r="H163" s="1996"/>
      <c r="K163" s="5"/>
    </row>
    <row r="164" spans="1:11" hidden="1" outlineLevel="1">
      <c r="A164" s="336">
        <v>30</v>
      </c>
      <c r="B164" s="337" t="s">
        <v>817</v>
      </c>
      <c r="C164" s="80" t="s">
        <v>702</v>
      </c>
      <c r="D164" s="338">
        <v>2</v>
      </c>
      <c r="E164" s="81">
        <v>1320000</v>
      </c>
      <c r="F164" s="81">
        <f t="shared" si="3"/>
        <v>2640000</v>
      </c>
      <c r="G164" s="1966"/>
      <c r="H164" s="1996"/>
      <c r="K164" s="5"/>
    </row>
    <row r="165" spans="1:11" hidden="1" outlineLevel="1">
      <c r="A165" s="336">
        <v>31</v>
      </c>
      <c r="B165" s="337" t="s">
        <v>829</v>
      </c>
      <c r="C165" s="80" t="s">
        <v>830</v>
      </c>
      <c r="D165" s="338">
        <v>500</v>
      </c>
      <c r="E165" s="81">
        <v>4000</v>
      </c>
      <c r="F165" s="81">
        <f t="shared" si="3"/>
        <v>2000000</v>
      </c>
      <c r="G165" s="1966"/>
      <c r="H165" s="1996"/>
      <c r="K165" s="5"/>
    </row>
    <row r="166" spans="1:11" hidden="1" outlineLevel="1">
      <c r="A166" s="336">
        <v>32</v>
      </c>
      <c r="B166" s="337" t="s">
        <v>800</v>
      </c>
      <c r="C166" s="80" t="s">
        <v>702</v>
      </c>
      <c r="D166" s="338">
        <v>5</v>
      </c>
      <c r="E166" s="81">
        <v>120000</v>
      </c>
      <c r="F166" s="81">
        <f t="shared" si="3"/>
        <v>600000</v>
      </c>
      <c r="G166" s="1966"/>
      <c r="H166" s="1996"/>
      <c r="K166" s="5"/>
    </row>
    <row r="167" spans="1:11" hidden="1" outlineLevel="1">
      <c r="A167" s="336">
        <v>33</v>
      </c>
      <c r="B167" s="337" t="s">
        <v>831</v>
      </c>
      <c r="C167" s="80" t="s">
        <v>464</v>
      </c>
      <c r="D167" s="338">
        <v>50</v>
      </c>
      <c r="E167" s="81">
        <v>13000</v>
      </c>
      <c r="F167" s="81">
        <f t="shared" si="3"/>
        <v>650000</v>
      </c>
      <c r="G167" s="1966"/>
      <c r="H167" s="1996"/>
      <c r="K167" s="5"/>
    </row>
    <row r="168" spans="1:11" hidden="1" outlineLevel="1">
      <c r="A168" s="339">
        <v>34</v>
      </c>
      <c r="B168" s="340" t="s">
        <v>832</v>
      </c>
      <c r="C168" s="92" t="s">
        <v>464</v>
      </c>
      <c r="D168" s="341">
        <v>10</v>
      </c>
      <c r="E168" s="93">
        <v>40000</v>
      </c>
      <c r="F168" s="93">
        <f t="shared" si="3"/>
        <v>400000</v>
      </c>
      <c r="G168" s="1967"/>
      <c r="H168" s="1997"/>
      <c r="K168" s="5"/>
    </row>
    <row r="169" spans="1:11" hidden="1" outlineLevel="1">
      <c r="A169" s="333">
        <v>35</v>
      </c>
      <c r="B169" s="334" t="s">
        <v>812</v>
      </c>
      <c r="C169" s="74" t="s">
        <v>637</v>
      </c>
      <c r="D169" s="335">
        <v>200</v>
      </c>
      <c r="E169" s="75">
        <v>3000</v>
      </c>
      <c r="F169" s="75">
        <f t="shared" si="3"/>
        <v>600000</v>
      </c>
      <c r="G169" s="1965">
        <f>SUM(F169:F173)</f>
        <v>3850000</v>
      </c>
      <c r="H169" s="1995" t="s">
        <v>833</v>
      </c>
      <c r="K169" s="5"/>
    </row>
    <row r="170" spans="1:11" hidden="1" outlineLevel="1">
      <c r="A170" s="336">
        <v>36</v>
      </c>
      <c r="B170" s="337" t="s">
        <v>834</v>
      </c>
      <c r="C170" s="80" t="s">
        <v>637</v>
      </c>
      <c r="D170" s="338">
        <v>10</v>
      </c>
      <c r="E170" s="81">
        <v>45000</v>
      </c>
      <c r="F170" s="81">
        <f t="shared" si="3"/>
        <v>450000</v>
      </c>
      <c r="G170" s="1966"/>
      <c r="H170" s="1996"/>
      <c r="K170" s="5"/>
    </row>
    <row r="171" spans="1:11" hidden="1" outlineLevel="1">
      <c r="A171" s="336">
        <v>37</v>
      </c>
      <c r="B171" s="337" t="s">
        <v>835</v>
      </c>
      <c r="C171" s="80" t="s">
        <v>637</v>
      </c>
      <c r="D171" s="338">
        <v>15</v>
      </c>
      <c r="E171" s="81">
        <v>10000</v>
      </c>
      <c r="F171" s="81">
        <f t="shared" si="3"/>
        <v>150000</v>
      </c>
      <c r="G171" s="1966"/>
      <c r="H171" s="1996"/>
      <c r="K171" s="5"/>
    </row>
    <row r="172" spans="1:11" hidden="1" outlineLevel="1">
      <c r="A172" s="336">
        <v>38</v>
      </c>
      <c r="B172" s="337" t="s">
        <v>836</v>
      </c>
      <c r="C172" s="80" t="s">
        <v>637</v>
      </c>
      <c r="D172" s="338">
        <v>100</v>
      </c>
      <c r="E172" s="81">
        <v>13000</v>
      </c>
      <c r="F172" s="81">
        <f t="shared" si="3"/>
        <v>1300000</v>
      </c>
      <c r="G172" s="1966"/>
      <c r="H172" s="1996"/>
      <c r="K172" s="5"/>
    </row>
    <row r="173" spans="1:11" hidden="1" outlineLevel="1">
      <c r="A173" s="339">
        <v>39</v>
      </c>
      <c r="B173" s="340" t="s">
        <v>801</v>
      </c>
      <c r="C173" s="92" t="s">
        <v>791</v>
      </c>
      <c r="D173" s="341">
        <v>3</v>
      </c>
      <c r="E173" s="93">
        <v>450000</v>
      </c>
      <c r="F173" s="93">
        <f t="shared" si="3"/>
        <v>1350000</v>
      </c>
      <c r="G173" s="1967"/>
      <c r="H173" s="1997"/>
      <c r="K173" s="5"/>
    </row>
    <row r="174" spans="1:11" hidden="1" outlineLevel="1">
      <c r="A174" s="342">
        <v>40</v>
      </c>
      <c r="B174" s="343" t="s">
        <v>837</v>
      </c>
      <c r="C174" s="96" t="s">
        <v>464</v>
      </c>
      <c r="D174" s="96">
        <v>25</v>
      </c>
      <c r="E174" s="344">
        <v>130000</v>
      </c>
      <c r="F174" s="344">
        <f t="shared" si="3"/>
        <v>3250000</v>
      </c>
      <c r="G174" s="1980">
        <f t="shared" ref="G174:G178" si="4">SUM(F174:F175)</f>
        <v>4550000</v>
      </c>
      <c r="H174" s="2002" t="s">
        <v>703</v>
      </c>
      <c r="K174" s="5"/>
    </row>
    <row r="175" spans="1:11" hidden="1" outlineLevel="1">
      <c r="A175" s="345">
        <v>41</v>
      </c>
      <c r="B175" s="346" t="s">
        <v>838</v>
      </c>
      <c r="C175" s="107" t="s">
        <v>830</v>
      </c>
      <c r="D175" s="107">
        <v>10</v>
      </c>
      <c r="E175" s="347">
        <v>130000</v>
      </c>
      <c r="F175" s="347">
        <f t="shared" si="3"/>
        <v>1300000</v>
      </c>
      <c r="G175" s="1981"/>
      <c r="H175" s="2004"/>
      <c r="K175" s="5"/>
    </row>
    <row r="176" spans="1:11" hidden="1" outlineLevel="1">
      <c r="A176" s="342">
        <v>42</v>
      </c>
      <c r="B176" s="348" t="s">
        <v>531</v>
      </c>
      <c r="C176" s="110" t="s">
        <v>839</v>
      </c>
      <c r="D176" s="349">
        <v>5</v>
      </c>
      <c r="E176" s="350">
        <v>110000</v>
      </c>
      <c r="F176" s="351">
        <f t="shared" si="3"/>
        <v>550000</v>
      </c>
      <c r="G176" s="1980">
        <f t="shared" si="4"/>
        <v>710000</v>
      </c>
      <c r="H176" s="2002" t="s">
        <v>840</v>
      </c>
      <c r="K176" s="5"/>
    </row>
    <row r="177" spans="1:11" hidden="1" outlineLevel="1">
      <c r="A177" s="345">
        <v>43</v>
      </c>
      <c r="B177" s="352" t="s">
        <v>841</v>
      </c>
      <c r="C177" s="118" t="s">
        <v>842</v>
      </c>
      <c r="D177" s="353">
        <v>8</v>
      </c>
      <c r="E177" s="354">
        <v>20000</v>
      </c>
      <c r="F177" s="355">
        <f t="shared" si="3"/>
        <v>160000</v>
      </c>
      <c r="G177" s="1981"/>
      <c r="H177" s="2004"/>
      <c r="K177" s="5"/>
    </row>
    <row r="178" spans="1:11" hidden="1" outlineLevel="1">
      <c r="A178" s="342">
        <v>44</v>
      </c>
      <c r="B178" s="348" t="s">
        <v>843</v>
      </c>
      <c r="C178" s="110" t="s">
        <v>844</v>
      </c>
      <c r="D178" s="349">
        <v>40</v>
      </c>
      <c r="E178" s="350">
        <v>300000</v>
      </c>
      <c r="F178" s="351">
        <f t="shared" si="3"/>
        <v>12000000</v>
      </c>
      <c r="G178" s="1980">
        <f t="shared" si="4"/>
        <v>14000000</v>
      </c>
      <c r="H178" s="2002" t="s">
        <v>845</v>
      </c>
      <c r="K178" s="5"/>
    </row>
    <row r="179" spans="1:11" hidden="1" outlineLevel="1">
      <c r="A179" s="345">
        <v>45</v>
      </c>
      <c r="B179" s="352" t="s">
        <v>846</v>
      </c>
      <c r="C179" s="118" t="s">
        <v>847</v>
      </c>
      <c r="D179" s="353">
        <v>1</v>
      </c>
      <c r="E179" s="354">
        <v>2000000</v>
      </c>
      <c r="F179" s="355">
        <f t="shared" si="3"/>
        <v>2000000</v>
      </c>
      <c r="G179" s="1981"/>
      <c r="H179" s="2004"/>
      <c r="K179" s="5"/>
    </row>
    <row r="180" spans="1:11" hidden="1" outlineLevel="1">
      <c r="A180" s="342">
        <v>46</v>
      </c>
      <c r="B180" s="343" t="s">
        <v>848</v>
      </c>
      <c r="C180" s="96" t="s">
        <v>464</v>
      </c>
      <c r="D180" s="96">
        <v>5</v>
      </c>
      <c r="E180" s="344">
        <v>50000</v>
      </c>
      <c r="F180" s="344">
        <f t="shared" si="3"/>
        <v>250000</v>
      </c>
      <c r="G180" s="1980">
        <f>SUM(F180:F187)</f>
        <v>5675000</v>
      </c>
      <c r="H180" s="2009" t="s">
        <v>849</v>
      </c>
      <c r="K180" s="5"/>
    </row>
    <row r="181" spans="1:11" hidden="1" outlineLevel="1">
      <c r="A181" s="356">
        <v>47</v>
      </c>
      <c r="B181" s="357" t="s">
        <v>850</v>
      </c>
      <c r="C181" s="103" t="s">
        <v>851</v>
      </c>
      <c r="D181" s="103">
        <v>3</v>
      </c>
      <c r="E181" s="358">
        <v>1000000</v>
      </c>
      <c r="F181" s="358">
        <f t="shared" si="3"/>
        <v>3000000</v>
      </c>
      <c r="G181" s="1982"/>
      <c r="H181" s="2010"/>
      <c r="K181" s="5"/>
    </row>
    <row r="182" spans="1:11" hidden="1" outlineLevel="1">
      <c r="A182" s="356">
        <v>48</v>
      </c>
      <c r="B182" s="357" t="s">
        <v>852</v>
      </c>
      <c r="C182" s="103" t="s">
        <v>495</v>
      </c>
      <c r="D182" s="103">
        <v>1</v>
      </c>
      <c r="E182" s="358">
        <v>300000</v>
      </c>
      <c r="F182" s="358">
        <f t="shared" si="3"/>
        <v>300000</v>
      </c>
      <c r="G182" s="1982"/>
      <c r="H182" s="2010"/>
      <c r="K182" s="5"/>
    </row>
    <row r="183" spans="1:11" hidden="1" outlineLevel="1">
      <c r="A183" s="356">
        <v>49</v>
      </c>
      <c r="B183" s="357" t="s">
        <v>853</v>
      </c>
      <c r="C183" s="103" t="s">
        <v>854</v>
      </c>
      <c r="D183" s="103">
        <v>2</v>
      </c>
      <c r="E183" s="358">
        <v>25000</v>
      </c>
      <c r="F183" s="358">
        <f t="shared" si="3"/>
        <v>50000</v>
      </c>
      <c r="G183" s="1982"/>
      <c r="H183" s="2010"/>
      <c r="K183" s="5"/>
    </row>
    <row r="184" spans="1:11" hidden="1" outlineLevel="1">
      <c r="A184" s="356">
        <v>50</v>
      </c>
      <c r="B184" s="357" t="s">
        <v>855</v>
      </c>
      <c r="C184" s="103" t="s">
        <v>464</v>
      </c>
      <c r="D184" s="103">
        <v>40</v>
      </c>
      <c r="E184" s="358">
        <v>40000</v>
      </c>
      <c r="F184" s="358">
        <f t="shared" si="3"/>
        <v>1600000</v>
      </c>
      <c r="G184" s="1982"/>
      <c r="H184" s="2010"/>
      <c r="K184" s="5"/>
    </row>
    <row r="185" spans="1:11" hidden="1" outlineLevel="1">
      <c r="A185" s="356">
        <v>51</v>
      </c>
      <c r="B185" s="357" t="s">
        <v>856</v>
      </c>
      <c r="C185" s="103" t="s">
        <v>495</v>
      </c>
      <c r="D185" s="103">
        <v>2</v>
      </c>
      <c r="E185" s="358">
        <v>85000</v>
      </c>
      <c r="F185" s="358">
        <f t="shared" si="3"/>
        <v>170000</v>
      </c>
      <c r="G185" s="1982"/>
      <c r="H185" s="2010"/>
      <c r="K185" s="5"/>
    </row>
    <row r="186" spans="1:11" hidden="1" outlineLevel="1">
      <c r="A186" s="356">
        <v>52</v>
      </c>
      <c r="B186" s="357" t="s">
        <v>857</v>
      </c>
      <c r="C186" s="103" t="s">
        <v>740</v>
      </c>
      <c r="D186" s="103">
        <v>2</v>
      </c>
      <c r="E186" s="358">
        <v>140000</v>
      </c>
      <c r="F186" s="358">
        <f t="shared" si="3"/>
        <v>280000</v>
      </c>
      <c r="G186" s="1982"/>
      <c r="H186" s="2010"/>
      <c r="K186" s="5"/>
    </row>
    <row r="187" spans="1:11" hidden="1" outlineLevel="1">
      <c r="A187" s="359">
        <v>53</v>
      </c>
      <c r="B187" s="360" t="s">
        <v>858</v>
      </c>
      <c r="C187" s="99" t="s">
        <v>859</v>
      </c>
      <c r="D187" s="99">
        <v>0.5</v>
      </c>
      <c r="E187" s="361">
        <v>50000</v>
      </c>
      <c r="F187" s="361">
        <f t="shared" si="3"/>
        <v>25000</v>
      </c>
      <c r="G187" s="1981"/>
      <c r="H187" s="2011"/>
      <c r="K187" s="5"/>
    </row>
    <row r="188" spans="1:11" hidden="1" outlineLevel="1">
      <c r="A188" s="362">
        <v>54</v>
      </c>
      <c r="B188" s="363" t="s">
        <v>860</v>
      </c>
      <c r="C188" s="141" t="s">
        <v>702</v>
      </c>
      <c r="D188" s="141">
        <v>2</v>
      </c>
      <c r="E188" s="364">
        <v>450000</v>
      </c>
      <c r="F188" s="364">
        <f t="shared" si="3"/>
        <v>900000</v>
      </c>
      <c r="G188" s="1980">
        <f>SUM(F188:F196)</f>
        <v>5900000</v>
      </c>
      <c r="H188" s="2002" t="s">
        <v>861</v>
      </c>
      <c r="K188" s="5"/>
    </row>
    <row r="189" spans="1:11" hidden="1" outlineLevel="1">
      <c r="A189" s="356">
        <v>55</v>
      </c>
      <c r="B189" s="357" t="s">
        <v>862</v>
      </c>
      <c r="C189" s="103" t="s">
        <v>637</v>
      </c>
      <c r="D189" s="103">
        <v>20</v>
      </c>
      <c r="E189" s="358">
        <v>80000</v>
      </c>
      <c r="F189" s="358">
        <f t="shared" si="3"/>
        <v>1600000</v>
      </c>
      <c r="G189" s="1982"/>
      <c r="H189" s="2003"/>
      <c r="K189" s="5"/>
    </row>
    <row r="190" spans="1:11" hidden="1" outlineLevel="1">
      <c r="A190" s="356">
        <v>56</v>
      </c>
      <c r="B190" s="357" t="s">
        <v>863</v>
      </c>
      <c r="C190" s="103" t="s">
        <v>864</v>
      </c>
      <c r="D190" s="103">
        <v>10</v>
      </c>
      <c r="E190" s="358">
        <v>25000</v>
      </c>
      <c r="F190" s="358">
        <f t="shared" si="3"/>
        <v>250000</v>
      </c>
      <c r="G190" s="1982"/>
      <c r="H190" s="2003"/>
      <c r="K190" s="5"/>
    </row>
    <row r="191" spans="1:11" hidden="1" outlineLevel="1">
      <c r="A191" s="356">
        <v>57</v>
      </c>
      <c r="B191" s="357" t="s">
        <v>828</v>
      </c>
      <c r="C191" s="103" t="s">
        <v>464</v>
      </c>
      <c r="D191" s="103">
        <v>50</v>
      </c>
      <c r="E191" s="358">
        <v>10000</v>
      </c>
      <c r="F191" s="358">
        <f t="shared" si="3"/>
        <v>500000</v>
      </c>
      <c r="G191" s="1982"/>
      <c r="H191" s="2003"/>
      <c r="K191" s="5"/>
    </row>
    <row r="192" spans="1:11" hidden="1" outlineLevel="1">
      <c r="A192" s="356">
        <v>58</v>
      </c>
      <c r="B192" s="357" t="s">
        <v>826</v>
      </c>
      <c r="C192" s="103" t="s">
        <v>464</v>
      </c>
      <c r="D192" s="103">
        <v>50</v>
      </c>
      <c r="E192" s="358">
        <v>20000</v>
      </c>
      <c r="F192" s="358">
        <f t="shared" si="3"/>
        <v>1000000</v>
      </c>
      <c r="G192" s="1982"/>
      <c r="H192" s="2003"/>
      <c r="K192" s="5"/>
    </row>
    <row r="193" spans="1:11" hidden="1" outlineLevel="1">
      <c r="A193" s="356">
        <v>59</v>
      </c>
      <c r="B193" s="357" t="s">
        <v>831</v>
      </c>
      <c r="C193" s="103" t="s">
        <v>464</v>
      </c>
      <c r="D193" s="103">
        <v>50</v>
      </c>
      <c r="E193" s="358">
        <v>13000</v>
      </c>
      <c r="F193" s="358">
        <f t="shared" si="3"/>
        <v>650000</v>
      </c>
      <c r="G193" s="1982"/>
      <c r="H193" s="2003"/>
      <c r="K193" s="5"/>
    </row>
    <row r="194" spans="1:11" hidden="1" outlineLevel="1">
      <c r="A194" s="356">
        <v>60</v>
      </c>
      <c r="B194" s="357" t="s">
        <v>865</v>
      </c>
      <c r="C194" s="103" t="s">
        <v>791</v>
      </c>
      <c r="D194" s="103">
        <v>20</v>
      </c>
      <c r="E194" s="358">
        <v>15000</v>
      </c>
      <c r="F194" s="358">
        <f t="shared" si="3"/>
        <v>300000</v>
      </c>
      <c r="G194" s="1982"/>
      <c r="H194" s="2003"/>
      <c r="K194" s="5"/>
    </row>
    <row r="195" spans="1:11" hidden="1" outlineLevel="1">
      <c r="A195" s="356">
        <v>61</v>
      </c>
      <c r="B195" s="357" t="s">
        <v>866</v>
      </c>
      <c r="C195" s="103" t="s">
        <v>867</v>
      </c>
      <c r="D195" s="103">
        <v>20</v>
      </c>
      <c r="E195" s="358">
        <v>20000</v>
      </c>
      <c r="F195" s="358">
        <f t="shared" si="3"/>
        <v>400000</v>
      </c>
      <c r="G195" s="1982"/>
      <c r="H195" s="2003"/>
      <c r="K195" s="5"/>
    </row>
    <row r="196" spans="1:11" hidden="1" outlineLevel="1">
      <c r="A196" s="345">
        <v>62</v>
      </c>
      <c r="B196" s="346" t="s">
        <v>812</v>
      </c>
      <c r="C196" s="107" t="s">
        <v>464</v>
      </c>
      <c r="D196" s="107">
        <v>100</v>
      </c>
      <c r="E196" s="347">
        <v>3000</v>
      </c>
      <c r="F196" s="347">
        <f t="shared" si="3"/>
        <v>300000</v>
      </c>
      <c r="G196" s="1981"/>
      <c r="H196" s="2004"/>
      <c r="K196" s="5"/>
    </row>
    <row r="197" spans="1:11" hidden="1" outlineLevel="1">
      <c r="A197" s="342">
        <v>63</v>
      </c>
      <c r="B197" s="343" t="s">
        <v>860</v>
      </c>
      <c r="C197" s="96" t="s">
        <v>702</v>
      </c>
      <c r="D197" s="96">
        <v>2</v>
      </c>
      <c r="E197" s="344">
        <v>450000</v>
      </c>
      <c r="F197" s="344">
        <f t="shared" si="3"/>
        <v>900000</v>
      </c>
      <c r="G197" s="1983">
        <f>SUM(F197:F201)</f>
        <v>4300000</v>
      </c>
      <c r="H197" s="2005" t="s">
        <v>868</v>
      </c>
      <c r="K197" s="5"/>
    </row>
    <row r="198" spans="1:11" hidden="1" outlineLevel="1">
      <c r="A198" s="356">
        <v>64</v>
      </c>
      <c r="B198" s="357" t="s">
        <v>531</v>
      </c>
      <c r="C198" s="103" t="s">
        <v>702</v>
      </c>
      <c r="D198" s="103">
        <v>3</v>
      </c>
      <c r="E198" s="358">
        <v>110000</v>
      </c>
      <c r="F198" s="358">
        <f t="shared" si="3"/>
        <v>330000</v>
      </c>
      <c r="G198" s="1984"/>
      <c r="H198" s="2006"/>
      <c r="K198" s="5"/>
    </row>
    <row r="199" spans="1:11" hidden="1" outlineLevel="1">
      <c r="A199" s="356">
        <v>65</v>
      </c>
      <c r="B199" s="357" t="s">
        <v>869</v>
      </c>
      <c r="C199" s="103" t="s">
        <v>867</v>
      </c>
      <c r="D199" s="103">
        <v>50</v>
      </c>
      <c r="E199" s="358">
        <v>30000</v>
      </c>
      <c r="F199" s="358">
        <f t="shared" ref="F199:F201" si="5">E199*D199</f>
        <v>1500000</v>
      </c>
      <c r="G199" s="1984"/>
      <c r="H199" s="2006"/>
      <c r="K199" s="5"/>
    </row>
    <row r="200" spans="1:11" hidden="1" outlineLevel="1">
      <c r="A200" s="356">
        <v>66</v>
      </c>
      <c r="B200" s="357" t="s">
        <v>870</v>
      </c>
      <c r="C200" s="103" t="s">
        <v>867</v>
      </c>
      <c r="D200" s="103">
        <v>2</v>
      </c>
      <c r="E200" s="358">
        <v>35000</v>
      </c>
      <c r="F200" s="358">
        <f t="shared" si="5"/>
        <v>70000</v>
      </c>
      <c r="G200" s="1984"/>
      <c r="H200" s="2006"/>
      <c r="K200" s="5"/>
    </row>
    <row r="201" spans="1:11" hidden="1" outlineLevel="1">
      <c r="A201" s="345">
        <v>67</v>
      </c>
      <c r="B201" s="346" t="s">
        <v>871</v>
      </c>
      <c r="C201" s="107" t="s">
        <v>872</v>
      </c>
      <c r="D201" s="107">
        <v>6</v>
      </c>
      <c r="E201" s="347">
        <v>250000</v>
      </c>
      <c r="F201" s="347">
        <f t="shared" si="5"/>
        <v>1500000</v>
      </c>
      <c r="G201" s="1985"/>
      <c r="H201" s="2007"/>
      <c r="K201" s="5"/>
    </row>
    <row r="202" spans="1:11" hidden="1" outlineLevel="1">
      <c r="A202" s="1959" t="s">
        <v>456</v>
      </c>
      <c r="B202" s="1877"/>
      <c r="C202" s="1877"/>
      <c r="D202" s="1877"/>
      <c r="E202" s="1878"/>
      <c r="F202" s="280">
        <f>SUM(F135:F201)</f>
        <v>64150000</v>
      </c>
      <c r="G202" s="280">
        <f>SUM(G135:G201)</f>
        <v>64150000</v>
      </c>
      <c r="H202" s="365"/>
    </row>
    <row r="203" spans="1:11" hidden="1" outlineLevel="1">
      <c r="A203" s="1879" t="s">
        <v>48</v>
      </c>
      <c r="B203" s="1880"/>
      <c r="C203" s="1880"/>
      <c r="D203" s="1880"/>
      <c r="E203" s="1881"/>
      <c r="F203" s="216">
        <f>F202*0.1</f>
        <v>6415000</v>
      </c>
      <c r="G203" s="216">
        <f>G202*0.1</f>
        <v>6415000</v>
      </c>
      <c r="H203" s="366"/>
    </row>
    <row r="204" spans="1:11" ht="18" collapsed="1" thickBot="1">
      <c r="A204" s="1891" t="s">
        <v>61</v>
      </c>
      <c r="B204" s="1892"/>
      <c r="C204" s="1892"/>
      <c r="D204" s="1892"/>
      <c r="E204" s="1893"/>
      <c r="F204" s="286">
        <f>SUM(F202:F203)</f>
        <v>70565000</v>
      </c>
      <c r="G204" s="286">
        <f>SUM(G202:G203)</f>
        <v>70565000</v>
      </c>
      <c r="H204" s="367"/>
    </row>
    <row r="205" spans="1:11" outlineLevel="1">
      <c r="A205" s="342">
        <v>1</v>
      </c>
      <c r="B205" s="343" t="s">
        <v>873</v>
      </c>
      <c r="C205" s="96" t="s">
        <v>464</v>
      </c>
      <c r="D205" s="96">
        <v>1</v>
      </c>
      <c r="E205" s="344">
        <v>140000</v>
      </c>
      <c r="F205" s="344">
        <v>140000</v>
      </c>
      <c r="G205" s="1983">
        <v>1850000</v>
      </c>
      <c r="H205" s="2005" t="s">
        <v>874</v>
      </c>
    </row>
    <row r="206" spans="1:11" outlineLevel="1">
      <c r="A206" s="356">
        <v>2</v>
      </c>
      <c r="B206" s="357" t="s">
        <v>875</v>
      </c>
      <c r="C206" s="103" t="s">
        <v>797</v>
      </c>
      <c r="D206" s="103">
        <v>10</v>
      </c>
      <c r="E206" s="358">
        <v>20000</v>
      </c>
      <c r="F206" s="358">
        <v>200000</v>
      </c>
      <c r="G206" s="1984"/>
      <c r="H206" s="2006"/>
    </row>
    <row r="207" spans="1:11" outlineLevel="1">
      <c r="A207" s="356">
        <v>3</v>
      </c>
      <c r="B207" s="357" t="s">
        <v>876</v>
      </c>
      <c r="C207" s="103" t="s">
        <v>702</v>
      </c>
      <c r="D207" s="103">
        <v>5</v>
      </c>
      <c r="E207" s="358">
        <v>110000</v>
      </c>
      <c r="F207" s="358">
        <v>550000</v>
      </c>
      <c r="G207" s="1984"/>
      <c r="H207" s="2006"/>
    </row>
    <row r="208" spans="1:11" ht="18" outlineLevel="1" thickBot="1">
      <c r="A208" s="356">
        <v>4</v>
      </c>
      <c r="B208" s="357" t="s">
        <v>877</v>
      </c>
      <c r="C208" s="103" t="s">
        <v>878</v>
      </c>
      <c r="D208" s="103">
        <v>80</v>
      </c>
      <c r="E208" s="358">
        <v>12000</v>
      </c>
      <c r="F208" s="358">
        <v>960000</v>
      </c>
      <c r="G208" s="1984"/>
      <c r="H208" s="2006"/>
    </row>
    <row r="209" spans="1:11" s="1312" customFormat="1" ht="30" customHeight="1" outlineLevel="1">
      <c r="A209" s="1311">
        <v>5</v>
      </c>
      <c r="B209" s="1280" t="s">
        <v>1005</v>
      </c>
      <c r="C209" s="1281" t="s">
        <v>797</v>
      </c>
      <c r="D209" s="1281">
        <v>5</v>
      </c>
      <c r="E209" s="1282">
        <v>20000</v>
      </c>
      <c r="F209" s="1282">
        <f t="shared" ref="F209:F220" si="6">E209*D209</f>
        <v>100000</v>
      </c>
      <c r="G209" s="1832">
        <f>SUM(F209:F213)</f>
        <v>2620000</v>
      </c>
      <c r="H209" s="1841" t="s">
        <v>1006</v>
      </c>
      <c r="K209" s="1313"/>
    </row>
    <row r="210" spans="1:11" s="1312" customFormat="1" ht="30" customHeight="1" outlineLevel="1">
      <c r="A210" s="1314">
        <v>6</v>
      </c>
      <c r="B210" s="1286" t="s">
        <v>876</v>
      </c>
      <c r="C210" s="1287" t="s">
        <v>702</v>
      </c>
      <c r="D210" s="1287">
        <v>5</v>
      </c>
      <c r="E210" s="1288">
        <v>110000</v>
      </c>
      <c r="F210" s="1288">
        <f t="shared" si="6"/>
        <v>550000</v>
      </c>
      <c r="G210" s="1833"/>
      <c r="H210" s="1836"/>
      <c r="K210" s="1313"/>
    </row>
    <row r="211" spans="1:11" s="1312" customFormat="1" ht="30" customHeight="1" outlineLevel="1">
      <c r="A211" s="1314">
        <v>7</v>
      </c>
      <c r="B211" s="1286" t="s">
        <v>1007</v>
      </c>
      <c r="C211" s="1287" t="s">
        <v>464</v>
      </c>
      <c r="D211" s="1287">
        <v>2</v>
      </c>
      <c r="E211" s="1288">
        <v>30000</v>
      </c>
      <c r="F211" s="1288">
        <f t="shared" si="6"/>
        <v>60000</v>
      </c>
      <c r="G211" s="1833"/>
      <c r="H211" s="1836"/>
      <c r="K211" s="1313"/>
    </row>
    <row r="212" spans="1:11" s="1312" customFormat="1" ht="30" customHeight="1" outlineLevel="1">
      <c r="A212" s="1314">
        <v>8</v>
      </c>
      <c r="B212" s="1286" t="s">
        <v>1008</v>
      </c>
      <c r="C212" s="1287" t="s">
        <v>872</v>
      </c>
      <c r="D212" s="1287">
        <v>3</v>
      </c>
      <c r="E212" s="1288">
        <v>550000</v>
      </c>
      <c r="F212" s="1288">
        <f t="shared" si="6"/>
        <v>1650000</v>
      </c>
      <c r="G212" s="1833"/>
      <c r="H212" s="1836"/>
      <c r="K212" s="1313"/>
    </row>
    <row r="213" spans="1:11" s="1312" customFormat="1" ht="30" customHeight="1" outlineLevel="1" thickBot="1">
      <c r="A213" s="1315">
        <v>9</v>
      </c>
      <c r="B213" s="1283" t="s">
        <v>1009</v>
      </c>
      <c r="C213" s="1284" t="s">
        <v>887</v>
      </c>
      <c r="D213" s="1284">
        <v>1</v>
      </c>
      <c r="E213" s="1285">
        <v>260000</v>
      </c>
      <c r="F213" s="1285">
        <f t="shared" si="6"/>
        <v>260000</v>
      </c>
      <c r="G213" s="1834"/>
      <c r="H213" s="1837"/>
      <c r="K213" s="1313"/>
    </row>
    <row r="214" spans="1:11" s="1312" customFormat="1" ht="30" customHeight="1" outlineLevel="1">
      <c r="A214" s="1311">
        <v>10</v>
      </c>
      <c r="B214" s="1280" t="s">
        <v>812</v>
      </c>
      <c r="C214" s="1281" t="s">
        <v>464</v>
      </c>
      <c r="D214" s="1281">
        <v>100</v>
      </c>
      <c r="E214" s="1282">
        <v>3000</v>
      </c>
      <c r="F214" s="1282">
        <f t="shared" si="6"/>
        <v>300000</v>
      </c>
      <c r="G214" s="1832">
        <f>SUM(F214:F217)</f>
        <v>1730000</v>
      </c>
      <c r="H214" s="1835" t="s">
        <v>1100</v>
      </c>
      <c r="K214" s="1313"/>
    </row>
    <row r="215" spans="1:11" s="1312" customFormat="1" ht="30" customHeight="1" outlineLevel="1">
      <c r="A215" s="1314">
        <v>11</v>
      </c>
      <c r="B215" s="1286" t="s">
        <v>826</v>
      </c>
      <c r="C215" s="1287" t="s">
        <v>464</v>
      </c>
      <c r="D215" s="1287">
        <v>50</v>
      </c>
      <c r="E215" s="1288">
        <v>20000</v>
      </c>
      <c r="F215" s="1288">
        <f t="shared" si="6"/>
        <v>1000000</v>
      </c>
      <c r="G215" s="1833"/>
      <c r="H215" s="1836"/>
      <c r="K215" s="1313"/>
    </row>
    <row r="216" spans="1:11" s="1312" customFormat="1" ht="30" customHeight="1" outlineLevel="1">
      <c r="A216" s="1314">
        <v>12</v>
      </c>
      <c r="B216" s="1286" t="s">
        <v>799</v>
      </c>
      <c r="C216" s="1287" t="s">
        <v>702</v>
      </c>
      <c r="D216" s="1287">
        <v>3</v>
      </c>
      <c r="E216" s="1288">
        <v>110000</v>
      </c>
      <c r="F216" s="1288">
        <f t="shared" si="6"/>
        <v>330000</v>
      </c>
      <c r="G216" s="1833"/>
      <c r="H216" s="1836"/>
      <c r="K216" s="1313"/>
    </row>
    <row r="217" spans="1:11" s="1312" customFormat="1" ht="30" customHeight="1" outlineLevel="1" thickBot="1">
      <c r="A217" s="1315">
        <v>13</v>
      </c>
      <c r="B217" s="1283" t="s">
        <v>875</v>
      </c>
      <c r="C217" s="1284" t="s">
        <v>797</v>
      </c>
      <c r="D217" s="1284">
        <v>5</v>
      </c>
      <c r="E217" s="1285">
        <v>20000</v>
      </c>
      <c r="F217" s="1285">
        <f t="shared" si="6"/>
        <v>100000</v>
      </c>
      <c r="G217" s="1834"/>
      <c r="H217" s="1837"/>
      <c r="K217" s="1313"/>
    </row>
    <row r="218" spans="1:11" s="1312" customFormat="1" ht="30" customHeight="1" outlineLevel="1" thickBot="1">
      <c r="A218" s="1539">
        <v>14</v>
      </c>
      <c r="B218" s="1540" t="s">
        <v>669</v>
      </c>
      <c r="C218" s="1541" t="s">
        <v>702</v>
      </c>
      <c r="D218" s="1541">
        <v>2</v>
      </c>
      <c r="E218" s="1542">
        <v>450000</v>
      </c>
      <c r="F218" s="1542">
        <f t="shared" si="6"/>
        <v>900000</v>
      </c>
      <c r="G218" s="1543">
        <f>SUM(F218)</f>
        <v>900000</v>
      </c>
      <c r="H218" s="1544" t="s">
        <v>1101</v>
      </c>
      <c r="K218" s="1313"/>
    </row>
    <row r="219" spans="1:11" s="1312" customFormat="1" ht="30" customHeight="1" outlineLevel="1">
      <c r="A219" s="1311">
        <v>15</v>
      </c>
      <c r="B219" s="1280" t="s">
        <v>799</v>
      </c>
      <c r="C219" s="1281" t="s">
        <v>702</v>
      </c>
      <c r="D219" s="1281">
        <v>3</v>
      </c>
      <c r="E219" s="1282">
        <v>110000</v>
      </c>
      <c r="F219" s="1282">
        <f t="shared" si="6"/>
        <v>330000</v>
      </c>
      <c r="G219" s="1815">
        <f>SUM(F219:F220)</f>
        <v>12330000</v>
      </c>
      <c r="H219" s="1835" t="s">
        <v>1102</v>
      </c>
      <c r="K219" s="1313"/>
    </row>
    <row r="220" spans="1:11" s="1312" customFormat="1" ht="57" customHeight="1" outlineLevel="1" thickBot="1">
      <c r="A220" s="1315">
        <v>16</v>
      </c>
      <c r="B220" s="1560" t="s">
        <v>1103</v>
      </c>
      <c r="C220" s="1284" t="s">
        <v>854</v>
      </c>
      <c r="D220" s="1284">
        <v>20</v>
      </c>
      <c r="E220" s="1285">
        <v>600000</v>
      </c>
      <c r="F220" s="1285">
        <f t="shared" si="6"/>
        <v>12000000</v>
      </c>
      <c r="G220" s="1817"/>
      <c r="H220" s="1837"/>
      <c r="K220" s="1313"/>
    </row>
    <row r="221" spans="1:11" outlineLevel="1">
      <c r="A221" s="1959" t="s">
        <v>456</v>
      </c>
      <c r="B221" s="1877"/>
      <c r="C221" s="1877"/>
      <c r="D221" s="1877"/>
      <c r="E221" s="1878"/>
      <c r="F221" s="280">
        <f>SUM(F205:F220)</f>
        <v>19430000</v>
      </c>
      <c r="G221" s="280">
        <f>SUM(G205:G220)</f>
        <v>19430000</v>
      </c>
      <c r="H221" s="365"/>
    </row>
    <row r="222" spans="1:11" outlineLevel="1">
      <c r="A222" s="1879" t="s">
        <v>48</v>
      </c>
      <c r="B222" s="1880"/>
      <c r="C222" s="1880"/>
      <c r="D222" s="1880"/>
      <c r="E222" s="1881"/>
      <c r="F222" s="216">
        <f>F221*0.1</f>
        <v>1943000</v>
      </c>
      <c r="G222" s="216">
        <f>G221*0.1</f>
        <v>1943000</v>
      </c>
      <c r="H222" s="366"/>
    </row>
    <row r="223" spans="1:11" ht="18" thickBot="1">
      <c r="A223" s="1891" t="s">
        <v>670</v>
      </c>
      <c r="B223" s="1892"/>
      <c r="C223" s="1892"/>
      <c r="D223" s="1892"/>
      <c r="E223" s="1893"/>
      <c r="F223" s="286">
        <f>SUM(F221:F222)</f>
        <v>21373000</v>
      </c>
      <c r="G223" s="286">
        <f>SUM(G221:G222)</f>
        <v>21373000</v>
      </c>
      <c r="H223" s="367"/>
    </row>
  </sheetData>
  <autoFilter ref="A6:J208"/>
  <mergeCells count="92">
    <mergeCell ref="H188:H196"/>
    <mergeCell ref="H197:H201"/>
    <mergeCell ref="H205:H208"/>
    <mergeCell ref="A2:H3"/>
    <mergeCell ref="H169:H173"/>
    <mergeCell ref="H174:H175"/>
    <mergeCell ref="H176:H177"/>
    <mergeCell ref="H178:H179"/>
    <mergeCell ref="H180:H187"/>
    <mergeCell ref="H142:H147"/>
    <mergeCell ref="H148:H149"/>
    <mergeCell ref="H150:H158"/>
    <mergeCell ref="H159:H161"/>
    <mergeCell ref="H162:H168"/>
    <mergeCell ref="H110:H112"/>
    <mergeCell ref="H113:H118"/>
    <mergeCell ref="H119:H125"/>
    <mergeCell ref="H126:H131"/>
    <mergeCell ref="H135:H141"/>
    <mergeCell ref="H93:H94"/>
    <mergeCell ref="H95:H97"/>
    <mergeCell ref="H98:H105"/>
    <mergeCell ref="H106:H107"/>
    <mergeCell ref="H108:H109"/>
    <mergeCell ref="G188:G196"/>
    <mergeCell ref="G197:G201"/>
    <mergeCell ref="G205:G208"/>
    <mergeCell ref="H7:H16"/>
    <mergeCell ref="H20:H32"/>
    <mergeCell ref="H33:H36"/>
    <mergeCell ref="H37:H39"/>
    <mergeCell ref="H40:H42"/>
    <mergeCell ref="H43:H45"/>
    <mergeCell ref="H56:H65"/>
    <mergeCell ref="H66:H71"/>
    <mergeCell ref="H72:H73"/>
    <mergeCell ref="H74:H80"/>
    <mergeCell ref="H81:H83"/>
    <mergeCell ref="H85:H87"/>
    <mergeCell ref="H88:H92"/>
    <mergeCell ref="G169:G173"/>
    <mergeCell ref="G174:G175"/>
    <mergeCell ref="G176:G177"/>
    <mergeCell ref="G178:G179"/>
    <mergeCell ref="G180:G187"/>
    <mergeCell ref="G142:G147"/>
    <mergeCell ref="G148:G149"/>
    <mergeCell ref="G150:G158"/>
    <mergeCell ref="G159:G161"/>
    <mergeCell ref="G162:G168"/>
    <mergeCell ref="G110:G112"/>
    <mergeCell ref="G113:G118"/>
    <mergeCell ref="G119:G125"/>
    <mergeCell ref="G126:G131"/>
    <mergeCell ref="G135:G141"/>
    <mergeCell ref="G93:G94"/>
    <mergeCell ref="G95:G97"/>
    <mergeCell ref="G98:G105"/>
    <mergeCell ref="G106:G107"/>
    <mergeCell ref="G108:G109"/>
    <mergeCell ref="A204:E204"/>
    <mergeCell ref="A221:E221"/>
    <mergeCell ref="A222:E222"/>
    <mergeCell ref="A223:E223"/>
    <mergeCell ref="G20:G32"/>
    <mergeCell ref="G33:G36"/>
    <mergeCell ref="G37:G39"/>
    <mergeCell ref="G40:G42"/>
    <mergeCell ref="G43:G45"/>
    <mergeCell ref="G56:G65"/>
    <mergeCell ref="G66:G71"/>
    <mergeCell ref="G72:G73"/>
    <mergeCell ref="G74:G80"/>
    <mergeCell ref="G81:G83"/>
    <mergeCell ref="G85:G87"/>
    <mergeCell ref="G88:G92"/>
    <mergeCell ref="A132:E132"/>
    <mergeCell ref="A133:E133"/>
    <mergeCell ref="A134:E134"/>
    <mergeCell ref="A202:E202"/>
    <mergeCell ref="A203:E203"/>
    <mergeCell ref="F1:H1"/>
    <mergeCell ref="A4:H4"/>
    <mergeCell ref="A5:H5"/>
    <mergeCell ref="A17:E17"/>
    <mergeCell ref="A18:E18"/>
    <mergeCell ref="G209:G213"/>
    <mergeCell ref="H209:H213"/>
    <mergeCell ref="G214:G217"/>
    <mergeCell ref="H214:H217"/>
    <mergeCell ref="G219:G220"/>
    <mergeCell ref="H219:H220"/>
  </mergeCells>
  <phoneticPr fontId="250" type="noConversion"/>
  <printOptions horizontalCentered="1"/>
  <pageMargins left="0.27500000000000002" right="0.31388888888888899" top="0.74791666666666701" bottom="0.74791666666666701" header="0.31388888888888899" footer="0.31388888888888899"/>
  <pageSetup paperSize="9" scale="75" orientation="portrait"/>
  <headerFooter>
    <oddFooter>&amp;CPage &amp;P of &amp;N</oddFooter>
  </headerFooter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7"/>
  <sheetViews>
    <sheetView workbookViewId="0">
      <selection activeCell="A20" sqref="A20"/>
    </sheetView>
  </sheetViews>
  <sheetFormatPr defaultColWidth="9" defaultRowHeight="17.25" outlineLevelRow="1"/>
  <cols>
    <col min="1" max="1" width="7.7109375" style="3" customWidth="1"/>
    <col min="2" max="2" width="33.140625" style="3" customWidth="1"/>
    <col min="3" max="3" width="10.42578125" style="3" customWidth="1"/>
    <col min="4" max="4" width="8.42578125" style="3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3" customWidth="1"/>
    <col min="10" max="10" width="9.140625" style="3"/>
    <col min="11" max="11" width="15.7109375" style="5" customWidth="1"/>
    <col min="12" max="12" width="9.5703125" style="3" customWidth="1"/>
    <col min="13" max="257" width="9.140625" style="3"/>
    <col min="258" max="258" width="17.5703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5703125" style="3" customWidth="1"/>
    <col min="266" max="266" width="9.140625" style="3"/>
    <col min="267" max="267" width="15.7109375" style="3" customWidth="1"/>
    <col min="268" max="268" width="9.5703125" style="3" customWidth="1"/>
    <col min="269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customWidth="1"/>
    <col min="522" max="522" width="9.140625" style="3"/>
    <col min="523" max="523" width="15.7109375" style="3" customWidth="1"/>
    <col min="524" max="524" width="9.5703125" style="3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customWidth="1"/>
    <col min="778" max="778" width="9.140625" style="3"/>
    <col min="779" max="779" width="15.7109375" style="3" customWidth="1"/>
    <col min="780" max="780" width="9.5703125" style="3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customWidth="1"/>
    <col min="1034" max="1034" width="9.140625" style="3"/>
    <col min="1035" max="1035" width="15.7109375" style="3" customWidth="1"/>
    <col min="1036" max="1036" width="9.5703125" style="3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customWidth="1"/>
    <col min="1290" max="1290" width="9.140625" style="3"/>
    <col min="1291" max="1291" width="15.7109375" style="3" customWidth="1"/>
    <col min="1292" max="1292" width="9.5703125" style="3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customWidth="1"/>
    <col min="1546" max="1546" width="9.140625" style="3"/>
    <col min="1547" max="1547" width="15.7109375" style="3" customWidth="1"/>
    <col min="1548" max="1548" width="9.5703125" style="3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customWidth="1"/>
    <col min="1802" max="1802" width="9.140625" style="3"/>
    <col min="1803" max="1803" width="15.7109375" style="3" customWidth="1"/>
    <col min="1804" max="1804" width="9.5703125" style="3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customWidth="1"/>
    <col min="2058" max="2058" width="9.140625" style="3"/>
    <col min="2059" max="2059" width="15.7109375" style="3" customWidth="1"/>
    <col min="2060" max="2060" width="9.5703125" style="3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customWidth="1"/>
    <col min="2314" max="2314" width="9.140625" style="3"/>
    <col min="2315" max="2315" width="15.7109375" style="3" customWidth="1"/>
    <col min="2316" max="2316" width="9.5703125" style="3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customWidth="1"/>
    <col min="2570" max="2570" width="9.140625" style="3"/>
    <col min="2571" max="2571" width="15.7109375" style="3" customWidth="1"/>
    <col min="2572" max="2572" width="9.5703125" style="3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customWidth="1"/>
    <col min="2826" max="2826" width="9.140625" style="3"/>
    <col min="2827" max="2827" width="15.7109375" style="3" customWidth="1"/>
    <col min="2828" max="2828" width="9.5703125" style="3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customWidth="1"/>
    <col min="3082" max="3082" width="9.140625" style="3"/>
    <col min="3083" max="3083" width="15.7109375" style="3" customWidth="1"/>
    <col min="3084" max="3084" width="9.5703125" style="3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customWidth="1"/>
    <col min="3338" max="3338" width="9.140625" style="3"/>
    <col min="3339" max="3339" width="15.7109375" style="3" customWidth="1"/>
    <col min="3340" max="3340" width="9.5703125" style="3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customWidth="1"/>
    <col min="3594" max="3594" width="9.140625" style="3"/>
    <col min="3595" max="3595" width="15.7109375" style="3" customWidth="1"/>
    <col min="3596" max="3596" width="9.5703125" style="3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customWidth="1"/>
    <col min="3850" max="3850" width="9.140625" style="3"/>
    <col min="3851" max="3851" width="15.7109375" style="3" customWidth="1"/>
    <col min="3852" max="3852" width="9.5703125" style="3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customWidth="1"/>
    <col min="4106" max="4106" width="9.140625" style="3"/>
    <col min="4107" max="4107" width="15.7109375" style="3" customWidth="1"/>
    <col min="4108" max="4108" width="9.5703125" style="3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customWidth="1"/>
    <col min="4362" max="4362" width="9.140625" style="3"/>
    <col min="4363" max="4363" width="15.7109375" style="3" customWidth="1"/>
    <col min="4364" max="4364" width="9.5703125" style="3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customWidth="1"/>
    <col min="4618" max="4618" width="9.140625" style="3"/>
    <col min="4619" max="4619" width="15.7109375" style="3" customWidth="1"/>
    <col min="4620" max="4620" width="9.5703125" style="3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customWidth="1"/>
    <col min="4874" max="4874" width="9.140625" style="3"/>
    <col min="4875" max="4875" width="15.7109375" style="3" customWidth="1"/>
    <col min="4876" max="4876" width="9.5703125" style="3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customWidth="1"/>
    <col min="5130" max="5130" width="9.140625" style="3"/>
    <col min="5131" max="5131" width="15.7109375" style="3" customWidth="1"/>
    <col min="5132" max="5132" width="9.5703125" style="3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customWidth="1"/>
    <col min="5386" max="5386" width="9.140625" style="3"/>
    <col min="5387" max="5387" width="15.7109375" style="3" customWidth="1"/>
    <col min="5388" max="5388" width="9.5703125" style="3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customWidth="1"/>
    <col min="5642" max="5642" width="9.140625" style="3"/>
    <col min="5643" max="5643" width="15.7109375" style="3" customWidth="1"/>
    <col min="5644" max="5644" width="9.5703125" style="3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customWidth="1"/>
    <col min="5898" max="5898" width="9.140625" style="3"/>
    <col min="5899" max="5899" width="15.7109375" style="3" customWidth="1"/>
    <col min="5900" max="5900" width="9.5703125" style="3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customWidth="1"/>
    <col min="6154" max="6154" width="9.140625" style="3"/>
    <col min="6155" max="6155" width="15.7109375" style="3" customWidth="1"/>
    <col min="6156" max="6156" width="9.5703125" style="3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customWidth="1"/>
    <col min="6410" max="6410" width="9.140625" style="3"/>
    <col min="6411" max="6411" width="15.7109375" style="3" customWidth="1"/>
    <col min="6412" max="6412" width="9.5703125" style="3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customWidth="1"/>
    <col min="6666" max="6666" width="9.140625" style="3"/>
    <col min="6667" max="6667" width="15.7109375" style="3" customWidth="1"/>
    <col min="6668" max="6668" width="9.5703125" style="3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customWidth="1"/>
    <col min="6922" max="6922" width="9.140625" style="3"/>
    <col min="6923" max="6923" width="15.7109375" style="3" customWidth="1"/>
    <col min="6924" max="6924" width="9.5703125" style="3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customWidth="1"/>
    <col min="7178" max="7178" width="9.140625" style="3"/>
    <col min="7179" max="7179" width="15.7109375" style="3" customWidth="1"/>
    <col min="7180" max="7180" width="9.5703125" style="3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customWidth="1"/>
    <col min="7434" max="7434" width="9.140625" style="3"/>
    <col min="7435" max="7435" width="15.7109375" style="3" customWidth="1"/>
    <col min="7436" max="7436" width="9.5703125" style="3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customWidth="1"/>
    <col min="7690" max="7690" width="9.140625" style="3"/>
    <col min="7691" max="7691" width="15.7109375" style="3" customWidth="1"/>
    <col min="7692" max="7692" width="9.5703125" style="3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customWidth="1"/>
    <col min="7946" max="7946" width="9.140625" style="3"/>
    <col min="7947" max="7947" width="15.7109375" style="3" customWidth="1"/>
    <col min="7948" max="7948" width="9.5703125" style="3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customWidth="1"/>
    <col min="8202" max="8202" width="9.140625" style="3"/>
    <col min="8203" max="8203" width="15.7109375" style="3" customWidth="1"/>
    <col min="8204" max="8204" width="9.5703125" style="3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customWidth="1"/>
    <col min="8458" max="8458" width="9.140625" style="3"/>
    <col min="8459" max="8459" width="15.7109375" style="3" customWidth="1"/>
    <col min="8460" max="8460" width="9.5703125" style="3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customWidth="1"/>
    <col min="8714" max="8714" width="9.140625" style="3"/>
    <col min="8715" max="8715" width="15.7109375" style="3" customWidth="1"/>
    <col min="8716" max="8716" width="9.5703125" style="3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customWidth="1"/>
    <col min="8970" max="8970" width="9.140625" style="3"/>
    <col min="8971" max="8971" width="15.7109375" style="3" customWidth="1"/>
    <col min="8972" max="8972" width="9.5703125" style="3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customWidth="1"/>
    <col min="9226" max="9226" width="9.140625" style="3"/>
    <col min="9227" max="9227" width="15.7109375" style="3" customWidth="1"/>
    <col min="9228" max="9228" width="9.5703125" style="3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customWidth="1"/>
    <col min="9482" max="9482" width="9.140625" style="3"/>
    <col min="9483" max="9483" width="15.7109375" style="3" customWidth="1"/>
    <col min="9484" max="9484" width="9.5703125" style="3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customWidth="1"/>
    <col min="9738" max="9738" width="9.140625" style="3"/>
    <col min="9739" max="9739" width="15.7109375" style="3" customWidth="1"/>
    <col min="9740" max="9740" width="9.5703125" style="3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customWidth="1"/>
    <col min="9994" max="9994" width="9.140625" style="3"/>
    <col min="9995" max="9995" width="15.7109375" style="3" customWidth="1"/>
    <col min="9996" max="9996" width="9.5703125" style="3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customWidth="1"/>
    <col min="10250" max="10250" width="9.140625" style="3"/>
    <col min="10251" max="10251" width="15.7109375" style="3" customWidth="1"/>
    <col min="10252" max="10252" width="9.5703125" style="3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customWidth="1"/>
    <col min="10506" max="10506" width="9.140625" style="3"/>
    <col min="10507" max="10507" width="15.7109375" style="3" customWidth="1"/>
    <col min="10508" max="10508" width="9.5703125" style="3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customWidth="1"/>
    <col min="10762" max="10762" width="9.140625" style="3"/>
    <col min="10763" max="10763" width="15.7109375" style="3" customWidth="1"/>
    <col min="10764" max="10764" width="9.5703125" style="3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customWidth="1"/>
    <col min="11018" max="11018" width="9.140625" style="3"/>
    <col min="11019" max="11019" width="15.7109375" style="3" customWidth="1"/>
    <col min="11020" max="11020" width="9.5703125" style="3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customWidth="1"/>
    <col min="11274" max="11274" width="9.140625" style="3"/>
    <col min="11275" max="11275" width="15.7109375" style="3" customWidth="1"/>
    <col min="11276" max="11276" width="9.5703125" style="3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customWidth="1"/>
    <col min="11530" max="11530" width="9.140625" style="3"/>
    <col min="11531" max="11531" width="15.7109375" style="3" customWidth="1"/>
    <col min="11532" max="11532" width="9.5703125" style="3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customWidth="1"/>
    <col min="11786" max="11786" width="9.140625" style="3"/>
    <col min="11787" max="11787" width="15.7109375" style="3" customWidth="1"/>
    <col min="11788" max="11788" width="9.5703125" style="3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customWidth="1"/>
    <col min="12042" max="12042" width="9.140625" style="3"/>
    <col min="12043" max="12043" width="15.7109375" style="3" customWidth="1"/>
    <col min="12044" max="12044" width="9.5703125" style="3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customWidth="1"/>
    <col min="12298" max="12298" width="9.140625" style="3"/>
    <col min="12299" max="12299" width="15.7109375" style="3" customWidth="1"/>
    <col min="12300" max="12300" width="9.5703125" style="3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customWidth="1"/>
    <col min="12554" max="12554" width="9.140625" style="3"/>
    <col min="12555" max="12555" width="15.7109375" style="3" customWidth="1"/>
    <col min="12556" max="12556" width="9.5703125" style="3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customWidth="1"/>
    <col min="12810" max="12810" width="9.140625" style="3"/>
    <col min="12811" max="12811" width="15.7109375" style="3" customWidth="1"/>
    <col min="12812" max="12812" width="9.5703125" style="3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customWidth="1"/>
    <col min="13066" max="13066" width="9.140625" style="3"/>
    <col min="13067" max="13067" width="15.7109375" style="3" customWidth="1"/>
    <col min="13068" max="13068" width="9.5703125" style="3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customWidth="1"/>
    <col min="13322" max="13322" width="9.140625" style="3"/>
    <col min="13323" max="13323" width="15.7109375" style="3" customWidth="1"/>
    <col min="13324" max="13324" width="9.5703125" style="3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customWidth="1"/>
    <col min="13578" max="13578" width="9.140625" style="3"/>
    <col min="13579" max="13579" width="15.7109375" style="3" customWidth="1"/>
    <col min="13580" max="13580" width="9.5703125" style="3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customWidth="1"/>
    <col min="13834" max="13834" width="9.140625" style="3"/>
    <col min="13835" max="13835" width="15.7109375" style="3" customWidth="1"/>
    <col min="13836" max="13836" width="9.5703125" style="3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customWidth="1"/>
    <col min="14090" max="14090" width="9.140625" style="3"/>
    <col min="14091" max="14091" width="15.7109375" style="3" customWidth="1"/>
    <col min="14092" max="14092" width="9.5703125" style="3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customWidth="1"/>
    <col min="14346" max="14346" width="9.140625" style="3"/>
    <col min="14347" max="14347" width="15.7109375" style="3" customWidth="1"/>
    <col min="14348" max="14348" width="9.5703125" style="3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customWidth="1"/>
    <col min="14602" max="14602" width="9.140625" style="3"/>
    <col min="14603" max="14603" width="15.7109375" style="3" customWidth="1"/>
    <col min="14604" max="14604" width="9.5703125" style="3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customWidth="1"/>
    <col min="14858" max="14858" width="9.140625" style="3"/>
    <col min="14859" max="14859" width="15.7109375" style="3" customWidth="1"/>
    <col min="14860" max="14860" width="9.5703125" style="3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customWidth="1"/>
    <col min="15114" max="15114" width="9.140625" style="3"/>
    <col min="15115" max="15115" width="15.7109375" style="3" customWidth="1"/>
    <col min="15116" max="15116" width="9.5703125" style="3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customWidth="1"/>
    <col min="15370" max="15370" width="9.140625" style="3"/>
    <col min="15371" max="15371" width="15.7109375" style="3" customWidth="1"/>
    <col min="15372" max="15372" width="9.5703125" style="3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customWidth="1"/>
    <col min="15626" max="15626" width="9.140625" style="3"/>
    <col min="15627" max="15627" width="15.7109375" style="3" customWidth="1"/>
    <col min="15628" max="15628" width="9.5703125" style="3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customWidth="1"/>
    <col min="15882" max="15882" width="9.140625" style="3"/>
    <col min="15883" max="15883" width="15.7109375" style="3" customWidth="1"/>
    <col min="15884" max="15884" width="9.5703125" style="3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customWidth="1"/>
    <col min="16138" max="16138" width="9.140625" style="3"/>
    <col min="16139" max="16139" width="15.7109375" style="3" customWidth="1"/>
    <col min="16140" max="16140" width="9.5703125" style="3" customWidth="1"/>
    <col min="16141" max="16384" width="9.140625" style="3"/>
  </cols>
  <sheetData>
    <row r="1" spans="1:14">
      <c r="F1" s="1771" t="s">
        <v>451</v>
      </c>
      <c r="G1" s="1771"/>
      <c r="H1" s="1771"/>
    </row>
    <row r="2" spans="1:14" s="1" customFormat="1">
      <c r="A2" s="1772" t="s">
        <v>694</v>
      </c>
      <c r="B2" s="1772"/>
      <c r="C2" s="1772"/>
      <c r="D2" s="1772"/>
      <c r="E2" s="1772"/>
      <c r="F2" s="1772"/>
      <c r="G2" s="1772"/>
      <c r="H2" s="1772"/>
    </row>
    <row r="3" spans="1:14" s="1" customFormat="1">
      <c r="A3" s="1772"/>
      <c r="B3" s="1772"/>
      <c r="C3" s="1772"/>
      <c r="D3" s="1772"/>
      <c r="E3" s="1772"/>
      <c r="F3" s="1772"/>
      <c r="G3" s="1772"/>
      <c r="H3" s="1772"/>
      <c r="K3" s="5"/>
    </row>
    <row r="4" spans="1:14" s="1" customFormat="1">
      <c r="A4" s="1773" t="s">
        <v>695</v>
      </c>
      <c r="B4" s="1773"/>
      <c r="C4" s="1773"/>
      <c r="D4" s="1773"/>
      <c r="E4" s="1773"/>
      <c r="F4" s="1773"/>
      <c r="G4" s="1773"/>
      <c r="H4" s="1773"/>
      <c r="K4" s="5"/>
    </row>
    <row r="5" spans="1:14" s="1" customFormat="1">
      <c r="A5" s="1774" t="s">
        <v>879</v>
      </c>
      <c r="B5" s="1774"/>
      <c r="C5" s="1774"/>
      <c r="D5" s="1774"/>
      <c r="E5" s="1774"/>
      <c r="F5" s="1774"/>
      <c r="G5" s="1774"/>
      <c r="H5" s="1774"/>
      <c r="K5" s="5"/>
    </row>
    <row r="6" spans="1:14" s="2" customFormat="1">
      <c r="A6" s="6" t="s">
        <v>452</v>
      </c>
      <c r="B6" s="7" t="s">
        <v>45</v>
      </c>
      <c r="C6" s="7" t="s">
        <v>453</v>
      </c>
      <c r="D6" s="7" t="s">
        <v>454</v>
      </c>
      <c r="E6" s="8" t="s">
        <v>455</v>
      </c>
      <c r="F6" s="7" t="s">
        <v>456</v>
      </c>
      <c r="G6" s="7" t="s">
        <v>31</v>
      </c>
      <c r="H6" s="9" t="s">
        <v>8</v>
      </c>
      <c r="K6" s="53"/>
    </row>
    <row r="7" spans="1:14" s="59" customFormat="1" hidden="1" outlineLevel="1">
      <c r="A7" s="2014">
        <v>1</v>
      </c>
      <c r="B7" s="239" t="s">
        <v>880</v>
      </c>
      <c r="C7" s="240" t="s">
        <v>560</v>
      </c>
      <c r="D7" s="241">
        <v>3</v>
      </c>
      <c r="E7" s="242">
        <v>325000</v>
      </c>
      <c r="F7" s="242">
        <f>E7*D7</f>
        <v>975000</v>
      </c>
      <c r="G7" s="2012">
        <f>SUM(F7:F9)</f>
        <v>2275000</v>
      </c>
      <c r="H7" s="2014">
        <v>3.02</v>
      </c>
      <c r="I7" s="266"/>
      <c r="K7" s="53"/>
    </row>
    <row r="8" spans="1:14" s="58" customFormat="1" hidden="1" outlineLevel="1">
      <c r="A8" s="2015"/>
      <c r="B8" s="243" t="s">
        <v>881</v>
      </c>
      <c r="C8" s="244" t="s">
        <v>560</v>
      </c>
      <c r="D8" s="245">
        <v>4</v>
      </c>
      <c r="E8" s="246">
        <v>195000</v>
      </c>
      <c r="F8" s="246">
        <f>D8*E8</f>
        <v>780000</v>
      </c>
      <c r="G8" s="2013"/>
      <c r="H8" s="2015"/>
      <c r="I8" s="267"/>
      <c r="K8" s="162"/>
    </row>
    <row r="9" spans="1:14" s="58" customFormat="1" hidden="1" outlineLevel="1">
      <c r="A9" s="2015"/>
      <c r="B9" s="243" t="s">
        <v>882</v>
      </c>
      <c r="C9" s="244" t="s">
        <v>560</v>
      </c>
      <c r="D9" s="245">
        <v>8</v>
      </c>
      <c r="E9" s="246">
        <v>65000</v>
      </c>
      <c r="F9" s="246">
        <f>D9*E9</f>
        <v>520000</v>
      </c>
      <c r="G9" s="2013"/>
      <c r="H9" s="2015"/>
      <c r="I9" s="266" t="s">
        <v>883</v>
      </c>
      <c r="K9" s="162"/>
    </row>
    <row r="10" spans="1:14" s="58" customFormat="1" hidden="1" outlineLevel="1">
      <c r="A10" s="247">
        <v>1</v>
      </c>
      <c r="B10" s="248" t="s">
        <v>881</v>
      </c>
      <c r="C10" s="249" t="s">
        <v>560</v>
      </c>
      <c r="D10" s="250">
        <v>1</v>
      </c>
      <c r="E10" s="251">
        <v>195000</v>
      </c>
      <c r="F10" s="251">
        <f>D10*E10</f>
        <v>195000</v>
      </c>
      <c r="G10" s="252">
        <f>F10</f>
        <v>195000</v>
      </c>
      <c r="H10" s="253">
        <v>7.3</v>
      </c>
      <c r="I10" s="267"/>
      <c r="K10" s="162"/>
    </row>
    <row r="11" spans="1:14" hidden="1" outlineLevel="1">
      <c r="A11" s="1935" t="s">
        <v>456</v>
      </c>
      <c r="B11" s="1936"/>
      <c r="C11" s="1936"/>
      <c r="D11" s="1936"/>
      <c r="E11" s="1937"/>
      <c r="F11" s="16">
        <f>SUM(F10:F10)</f>
        <v>195000</v>
      </c>
      <c r="G11" s="16">
        <f>SUM(G10:G10)</f>
        <v>195000</v>
      </c>
      <c r="H11" s="17"/>
      <c r="I11" s="54"/>
      <c r="K11" s="3"/>
    </row>
    <row r="12" spans="1:14" hidden="1" outlineLevel="1">
      <c r="A12" s="1938" t="s">
        <v>48</v>
      </c>
      <c r="B12" s="1939"/>
      <c r="C12" s="1939"/>
      <c r="D12" s="1939"/>
      <c r="E12" s="1940"/>
      <c r="F12" s="18">
        <f>F11*0.1</f>
        <v>19500</v>
      </c>
      <c r="G12" s="18">
        <f>G11*0.1</f>
        <v>19500</v>
      </c>
      <c r="H12" s="19"/>
      <c r="I12" s="54"/>
      <c r="K12" s="3"/>
      <c r="N12" s="55"/>
    </row>
    <row r="13" spans="1:14" collapsed="1">
      <c r="A13" s="1947" t="s">
        <v>60</v>
      </c>
      <c r="B13" s="1948"/>
      <c r="C13" s="1948"/>
      <c r="D13" s="1948"/>
      <c r="E13" s="1949"/>
      <c r="F13" s="46">
        <f>SUM(F11:F12)</f>
        <v>214500</v>
      </c>
      <c r="G13" s="46">
        <f>SUM(G11:G12)</f>
        <v>214500</v>
      </c>
      <c r="H13" s="47"/>
      <c r="K13" s="3"/>
    </row>
    <row r="14" spans="1:14">
      <c r="A14" s="254"/>
      <c r="B14" s="255"/>
      <c r="C14" s="256"/>
      <c r="D14" s="257"/>
      <c r="E14" s="258"/>
      <c r="F14" s="258"/>
      <c r="G14" s="258"/>
      <c r="H14" s="259"/>
      <c r="K14" s="3"/>
    </row>
    <row r="15" spans="1:14">
      <c r="A15" s="254"/>
      <c r="B15" s="255"/>
      <c r="C15" s="256"/>
      <c r="D15" s="257"/>
      <c r="E15" s="258"/>
      <c r="F15" s="258"/>
      <c r="G15" s="258"/>
      <c r="H15" s="259"/>
      <c r="K15" s="3"/>
    </row>
    <row r="16" spans="1:14">
      <c r="A16" s="260"/>
      <c r="B16" s="261"/>
      <c r="C16" s="262"/>
      <c r="D16" s="263"/>
      <c r="E16" s="264"/>
      <c r="F16" s="264"/>
      <c r="G16" s="264"/>
      <c r="H16" s="265"/>
      <c r="K16" s="3"/>
    </row>
    <row r="17" spans="1:11">
      <c r="A17" s="1935" t="s">
        <v>456</v>
      </c>
      <c r="B17" s="1936"/>
      <c r="C17" s="1936"/>
      <c r="D17" s="1936"/>
      <c r="E17" s="1937"/>
      <c r="F17" s="16">
        <f>SUM(F14:F16)</f>
        <v>0</v>
      </c>
      <c r="G17" s="16">
        <f>SUM(G14:G16)</f>
        <v>0</v>
      </c>
      <c r="H17" s="17"/>
      <c r="K17" s="3"/>
    </row>
    <row r="18" spans="1:11">
      <c r="A18" s="1938" t="s">
        <v>48</v>
      </c>
      <c r="B18" s="1939"/>
      <c r="C18" s="1939"/>
      <c r="D18" s="1939"/>
      <c r="E18" s="1940"/>
      <c r="F18" s="18">
        <f>F17*0.1</f>
        <v>0</v>
      </c>
      <c r="G18" s="18">
        <f>G17*0.1</f>
        <v>0</v>
      </c>
      <c r="H18" s="19"/>
      <c r="K18" s="3"/>
    </row>
    <row r="19" spans="1:11">
      <c r="A19" s="1947" t="s">
        <v>61</v>
      </c>
      <c r="B19" s="1948"/>
      <c r="C19" s="1948"/>
      <c r="D19" s="1948"/>
      <c r="E19" s="1949"/>
      <c r="F19" s="46">
        <f>SUM(F17:F18)</f>
        <v>0</v>
      </c>
      <c r="G19" s="46">
        <f>SUM(G17:G18)</f>
        <v>0</v>
      </c>
      <c r="H19" s="47"/>
      <c r="K19" s="3"/>
    </row>
    <row r="20" spans="1:11">
      <c r="A20" s="48"/>
      <c r="B20" s="49"/>
      <c r="C20" s="50"/>
      <c r="D20" s="51"/>
      <c r="E20" s="51"/>
      <c r="F20" s="51"/>
      <c r="G20" s="51"/>
      <c r="H20" s="52"/>
      <c r="K20" s="3"/>
    </row>
    <row r="21" spans="1:11">
      <c r="A21" s="48"/>
      <c r="B21" s="49"/>
      <c r="C21" s="50"/>
      <c r="D21" s="51"/>
      <c r="E21" s="51"/>
      <c r="F21" s="51"/>
      <c r="G21" s="51"/>
      <c r="H21" s="52"/>
      <c r="K21" s="3"/>
    </row>
    <row r="22" spans="1:11">
      <c r="A22" s="48"/>
      <c r="B22" s="49"/>
      <c r="C22" s="50"/>
      <c r="D22" s="51"/>
      <c r="E22" s="51"/>
      <c r="F22" s="51"/>
      <c r="G22" s="51"/>
      <c r="H22" s="52"/>
      <c r="K22" s="3"/>
    </row>
    <row r="23" spans="1:11">
      <c r="A23" s="48"/>
      <c r="B23" s="49"/>
      <c r="C23" s="50"/>
      <c r="D23" s="51"/>
      <c r="E23" s="51"/>
      <c r="F23" s="51"/>
      <c r="G23" s="51"/>
      <c r="H23" s="52"/>
      <c r="K23" s="3"/>
    </row>
    <row r="24" spans="1:11">
      <c r="A24" s="48"/>
      <c r="B24" s="49"/>
      <c r="C24" s="50"/>
      <c r="D24" s="51"/>
      <c r="E24" s="51"/>
      <c r="F24" s="51"/>
      <c r="G24" s="51"/>
      <c r="H24" s="52"/>
      <c r="K24" s="3"/>
    </row>
    <row r="25" spans="1:11">
      <c r="A25" s="48"/>
      <c r="B25" s="49"/>
      <c r="C25" s="50"/>
      <c r="D25" s="51"/>
      <c r="E25" s="51"/>
      <c r="F25" s="51"/>
      <c r="G25" s="51"/>
      <c r="H25" s="52"/>
      <c r="K25" s="3"/>
    </row>
    <row r="26" spans="1:11">
      <c r="A26" s="48"/>
      <c r="B26" s="49"/>
      <c r="C26" s="50"/>
      <c r="D26" s="51"/>
      <c r="E26" s="51"/>
      <c r="F26" s="51"/>
      <c r="G26" s="51"/>
      <c r="H26" s="52"/>
      <c r="K26" s="3"/>
    </row>
    <row r="27" spans="1:11">
      <c r="A27" s="48"/>
      <c r="B27" s="49"/>
      <c r="C27" s="50"/>
      <c r="D27" s="51"/>
      <c r="E27" s="51"/>
      <c r="F27" s="51"/>
      <c r="G27" s="51"/>
      <c r="H27" s="52"/>
      <c r="K27" s="3"/>
    </row>
    <row r="28" spans="1:11">
      <c r="A28" s="48"/>
      <c r="B28" s="49"/>
      <c r="C28" s="50"/>
      <c r="D28" s="51"/>
      <c r="E28" s="51"/>
      <c r="F28" s="51"/>
      <c r="G28" s="51"/>
      <c r="H28" s="52"/>
      <c r="K28" s="3"/>
    </row>
    <row r="29" spans="1:11">
      <c r="A29" s="48"/>
      <c r="B29" s="49"/>
      <c r="C29" s="50"/>
      <c r="D29" s="51"/>
      <c r="E29" s="51"/>
      <c r="F29" s="51"/>
      <c r="G29" s="51"/>
      <c r="H29" s="52"/>
      <c r="K29" s="3"/>
    </row>
    <row r="30" spans="1:11">
      <c r="A30" s="48"/>
      <c r="B30" s="49"/>
      <c r="C30" s="50"/>
      <c r="D30" s="51"/>
      <c r="E30" s="51"/>
      <c r="F30" s="51"/>
      <c r="G30" s="51"/>
      <c r="H30" s="52"/>
      <c r="K30" s="3"/>
    </row>
    <row r="31" spans="1:11">
      <c r="A31" s="48"/>
      <c r="B31" s="49"/>
      <c r="C31" s="50"/>
      <c r="D31" s="51"/>
      <c r="E31" s="51"/>
      <c r="F31" s="51"/>
      <c r="G31" s="51"/>
      <c r="H31" s="52"/>
      <c r="K31" s="3"/>
    </row>
    <row r="32" spans="1:11">
      <c r="A32" s="48"/>
      <c r="B32" s="49"/>
      <c r="C32" s="50"/>
      <c r="D32" s="51"/>
      <c r="E32" s="51"/>
      <c r="F32" s="51"/>
      <c r="G32" s="51"/>
      <c r="H32" s="52"/>
      <c r="K32" s="3"/>
    </row>
    <row r="33" spans="1:11">
      <c r="A33" s="48"/>
      <c r="B33" s="49"/>
      <c r="C33" s="50"/>
      <c r="D33" s="51"/>
      <c r="E33" s="51"/>
      <c r="F33" s="51"/>
      <c r="G33" s="51"/>
      <c r="H33" s="52"/>
      <c r="K33" s="3"/>
    </row>
    <row r="34" spans="1:11">
      <c r="A34" s="48"/>
      <c r="B34" s="49"/>
      <c r="C34" s="50"/>
      <c r="D34" s="51"/>
      <c r="E34" s="51"/>
      <c r="F34" s="51"/>
      <c r="G34" s="51"/>
      <c r="H34" s="52"/>
      <c r="K34" s="3"/>
    </row>
    <row r="35" spans="1:11">
      <c r="A35" s="48"/>
      <c r="B35" s="49"/>
      <c r="C35" s="50"/>
      <c r="D35" s="51"/>
      <c r="E35" s="51"/>
      <c r="F35" s="51"/>
      <c r="G35" s="51"/>
      <c r="H35" s="52"/>
      <c r="K35" s="3"/>
    </row>
    <row r="36" spans="1:11">
      <c r="A36" s="48"/>
      <c r="B36" s="49"/>
      <c r="C36" s="50"/>
      <c r="D36" s="51"/>
      <c r="E36" s="51"/>
      <c r="F36" s="51"/>
      <c r="G36" s="51"/>
      <c r="H36" s="52"/>
      <c r="K36" s="3"/>
    </row>
    <row r="37" spans="1:11">
      <c r="A37" s="48"/>
      <c r="B37" s="49"/>
      <c r="C37" s="50"/>
      <c r="D37" s="51"/>
      <c r="E37" s="51"/>
      <c r="F37" s="51"/>
      <c r="G37" s="51"/>
      <c r="H37" s="52"/>
      <c r="K37" s="3"/>
    </row>
    <row r="38" spans="1:11">
      <c r="A38" s="48"/>
      <c r="B38" s="49"/>
      <c r="C38" s="50"/>
      <c r="D38" s="51"/>
      <c r="E38" s="51"/>
      <c r="F38" s="51"/>
      <c r="G38" s="51"/>
      <c r="H38" s="52"/>
      <c r="K38" s="3"/>
    </row>
    <row r="39" spans="1:11">
      <c r="A39" s="48"/>
      <c r="B39" s="49"/>
      <c r="C39" s="50"/>
      <c r="D39" s="51"/>
      <c r="E39" s="51"/>
      <c r="F39" s="51"/>
      <c r="G39" s="51"/>
      <c r="H39" s="52"/>
      <c r="K39" s="3"/>
    </row>
    <row r="40" spans="1:11">
      <c r="A40" s="48"/>
      <c r="B40" s="49"/>
      <c r="C40" s="50"/>
      <c r="D40" s="51"/>
      <c r="E40" s="51"/>
      <c r="F40" s="51"/>
      <c r="G40" s="51"/>
      <c r="H40" s="52"/>
      <c r="K40" s="3"/>
    </row>
    <row r="41" spans="1:11">
      <c r="A41" s="48"/>
      <c r="B41" s="49"/>
      <c r="C41" s="50"/>
      <c r="D41" s="51"/>
      <c r="E41" s="51"/>
      <c r="F41" s="51"/>
      <c r="G41" s="51"/>
      <c r="H41" s="52"/>
      <c r="K41" s="3"/>
    </row>
    <row r="42" spans="1:11">
      <c r="A42" s="48"/>
      <c r="B42" s="49"/>
      <c r="C42" s="50"/>
      <c r="D42" s="51"/>
      <c r="E42" s="51"/>
      <c r="F42" s="51"/>
      <c r="G42" s="51"/>
      <c r="H42" s="52"/>
      <c r="K42" s="3"/>
    </row>
    <row r="43" spans="1:11">
      <c r="A43" s="48"/>
      <c r="B43" s="49"/>
      <c r="C43" s="50"/>
      <c r="D43" s="51"/>
      <c r="E43" s="51"/>
      <c r="F43" s="51"/>
      <c r="G43" s="51"/>
      <c r="H43" s="52"/>
      <c r="K43" s="3"/>
    </row>
    <row r="44" spans="1:11">
      <c r="A44" s="48"/>
      <c r="B44" s="49"/>
      <c r="C44" s="50"/>
      <c r="D44" s="51"/>
      <c r="E44" s="51"/>
      <c r="F44" s="51"/>
      <c r="G44" s="51"/>
      <c r="H44" s="52"/>
      <c r="K44" s="3"/>
    </row>
    <row r="45" spans="1:11">
      <c r="A45" s="48"/>
      <c r="B45" s="49"/>
      <c r="C45" s="50"/>
      <c r="D45" s="51"/>
      <c r="E45" s="51"/>
      <c r="F45" s="51"/>
      <c r="G45" s="51"/>
      <c r="H45" s="52"/>
      <c r="K45" s="3"/>
    </row>
    <row r="46" spans="1:11">
      <c r="A46" s="48"/>
      <c r="B46" s="49"/>
      <c r="C46" s="50"/>
      <c r="D46" s="51"/>
      <c r="E46" s="51"/>
      <c r="F46" s="51"/>
      <c r="G46" s="51"/>
      <c r="H46" s="52"/>
      <c r="K46" s="3"/>
    </row>
    <row r="47" spans="1:11">
      <c r="A47" s="48"/>
      <c r="B47" s="49"/>
      <c r="C47" s="50"/>
      <c r="D47" s="51"/>
      <c r="E47" s="51"/>
      <c r="F47" s="51"/>
      <c r="G47" s="51"/>
      <c r="H47" s="52"/>
      <c r="K47" s="3"/>
    </row>
  </sheetData>
  <mergeCells count="13">
    <mergeCell ref="A13:E13"/>
    <mergeCell ref="A17:E17"/>
    <mergeCell ref="A18:E18"/>
    <mergeCell ref="A19:E19"/>
    <mergeCell ref="A7:A9"/>
    <mergeCell ref="F1:H1"/>
    <mergeCell ref="A4:H4"/>
    <mergeCell ref="A5:H5"/>
    <mergeCell ref="A11:E11"/>
    <mergeCell ref="A12:E12"/>
    <mergeCell ref="G7:G9"/>
    <mergeCell ref="H7:H9"/>
    <mergeCell ref="A2:H3"/>
  </mergeCells>
  <phoneticPr fontId="250" type="noConversion"/>
  <pageMargins left="0.69930555555555596" right="0.69930555555555596" top="0.75" bottom="0.75" header="0.3" footer="0.3"/>
  <pageSetup scale="72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0"/>
  <sheetViews>
    <sheetView workbookViewId="0">
      <pane ySplit="6" topLeftCell="A99" activePane="bottomLeft" state="frozen"/>
      <selection pane="bottomLeft" activeCell="B102" sqref="B102"/>
    </sheetView>
  </sheetViews>
  <sheetFormatPr defaultColWidth="9" defaultRowHeight="17.25" outlineLevelRow="1"/>
  <cols>
    <col min="1" max="1" width="7.7109375" style="3" customWidth="1"/>
    <col min="2" max="2" width="34.7109375" style="3" customWidth="1"/>
    <col min="3" max="3" width="10.42578125" style="4" customWidth="1"/>
    <col min="4" max="4" width="8.42578125" style="4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3" customWidth="1"/>
    <col min="10" max="10" width="9.140625" style="3"/>
    <col min="11" max="11" width="15.7109375" style="63" customWidth="1"/>
    <col min="12" max="12" width="9.5703125" style="3" customWidth="1"/>
    <col min="13" max="257" width="9.140625" style="3"/>
    <col min="258" max="258" width="17.5703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5703125" style="3" customWidth="1"/>
    <col min="266" max="266" width="9.140625" style="3"/>
    <col min="267" max="267" width="15.7109375" style="3" customWidth="1"/>
    <col min="268" max="268" width="9.5703125" style="3" customWidth="1"/>
    <col min="269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customWidth="1"/>
    <col min="522" max="522" width="9.140625" style="3"/>
    <col min="523" max="523" width="15.7109375" style="3" customWidth="1"/>
    <col min="524" max="524" width="9.5703125" style="3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customWidth="1"/>
    <col min="778" max="778" width="9.140625" style="3"/>
    <col min="779" max="779" width="15.7109375" style="3" customWidth="1"/>
    <col min="780" max="780" width="9.5703125" style="3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customWidth="1"/>
    <col min="1034" max="1034" width="9.140625" style="3"/>
    <col min="1035" max="1035" width="15.7109375" style="3" customWidth="1"/>
    <col min="1036" max="1036" width="9.5703125" style="3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customWidth="1"/>
    <col min="1290" max="1290" width="9.140625" style="3"/>
    <col min="1291" max="1291" width="15.7109375" style="3" customWidth="1"/>
    <col min="1292" max="1292" width="9.5703125" style="3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customWidth="1"/>
    <col min="1546" max="1546" width="9.140625" style="3"/>
    <col min="1547" max="1547" width="15.7109375" style="3" customWidth="1"/>
    <col min="1548" max="1548" width="9.5703125" style="3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customWidth="1"/>
    <col min="1802" max="1802" width="9.140625" style="3"/>
    <col min="1803" max="1803" width="15.7109375" style="3" customWidth="1"/>
    <col min="1804" max="1804" width="9.5703125" style="3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customWidth="1"/>
    <col min="2058" max="2058" width="9.140625" style="3"/>
    <col min="2059" max="2059" width="15.7109375" style="3" customWidth="1"/>
    <col min="2060" max="2060" width="9.5703125" style="3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customWidth="1"/>
    <col min="2314" max="2314" width="9.140625" style="3"/>
    <col min="2315" max="2315" width="15.7109375" style="3" customWidth="1"/>
    <col min="2316" max="2316" width="9.5703125" style="3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customWidth="1"/>
    <col min="2570" max="2570" width="9.140625" style="3"/>
    <col min="2571" max="2571" width="15.7109375" style="3" customWidth="1"/>
    <col min="2572" max="2572" width="9.5703125" style="3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customWidth="1"/>
    <col min="2826" max="2826" width="9.140625" style="3"/>
    <col min="2827" max="2827" width="15.7109375" style="3" customWidth="1"/>
    <col min="2828" max="2828" width="9.5703125" style="3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customWidth="1"/>
    <col min="3082" max="3082" width="9.140625" style="3"/>
    <col min="3083" max="3083" width="15.7109375" style="3" customWidth="1"/>
    <col min="3084" max="3084" width="9.5703125" style="3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customWidth="1"/>
    <col min="3338" max="3338" width="9.140625" style="3"/>
    <col min="3339" max="3339" width="15.7109375" style="3" customWidth="1"/>
    <col min="3340" max="3340" width="9.5703125" style="3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customWidth="1"/>
    <col min="3594" max="3594" width="9.140625" style="3"/>
    <col min="3595" max="3595" width="15.7109375" style="3" customWidth="1"/>
    <col min="3596" max="3596" width="9.5703125" style="3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customWidth="1"/>
    <col min="3850" max="3850" width="9.140625" style="3"/>
    <col min="3851" max="3851" width="15.7109375" style="3" customWidth="1"/>
    <col min="3852" max="3852" width="9.5703125" style="3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customWidth="1"/>
    <col min="4106" max="4106" width="9.140625" style="3"/>
    <col min="4107" max="4107" width="15.7109375" style="3" customWidth="1"/>
    <col min="4108" max="4108" width="9.5703125" style="3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customWidth="1"/>
    <col min="4362" max="4362" width="9.140625" style="3"/>
    <col min="4363" max="4363" width="15.7109375" style="3" customWidth="1"/>
    <col min="4364" max="4364" width="9.5703125" style="3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customWidth="1"/>
    <col min="4618" max="4618" width="9.140625" style="3"/>
    <col min="4619" max="4619" width="15.7109375" style="3" customWidth="1"/>
    <col min="4620" max="4620" width="9.5703125" style="3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customWidth="1"/>
    <col min="4874" max="4874" width="9.140625" style="3"/>
    <col min="4875" max="4875" width="15.7109375" style="3" customWidth="1"/>
    <col min="4876" max="4876" width="9.5703125" style="3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customWidth="1"/>
    <col min="5130" max="5130" width="9.140625" style="3"/>
    <col min="5131" max="5131" width="15.7109375" style="3" customWidth="1"/>
    <col min="5132" max="5132" width="9.5703125" style="3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customWidth="1"/>
    <col min="5386" max="5386" width="9.140625" style="3"/>
    <col min="5387" max="5387" width="15.7109375" style="3" customWidth="1"/>
    <col min="5388" max="5388" width="9.5703125" style="3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customWidth="1"/>
    <col min="5642" max="5642" width="9.140625" style="3"/>
    <col min="5643" max="5643" width="15.7109375" style="3" customWidth="1"/>
    <col min="5644" max="5644" width="9.5703125" style="3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customWidth="1"/>
    <col min="5898" max="5898" width="9.140625" style="3"/>
    <col min="5899" max="5899" width="15.7109375" style="3" customWidth="1"/>
    <col min="5900" max="5900" width="9.5703125" style="3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customWidth="1"/>
    <col min="6154" max="6154" width="9.140625" style="3"/>
    <col min="6155" max="6155" width="15.7109375" style="3" customWidth="1"/>
    <col min="6156" max="6156" width="9.5703125" style="3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customWidth="1"/>
    <col min="6410" max="6410" width="9.140625" style="3"/>
    <col min="6411" max="6411" width="15.7109375" style="3" customWidth="1"/>
    <col min="6412" max="6412" width="9.5703125" style="3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customWidth="1"/>
    <col min="6666" max="6666" width="9.140625" style="3"/>
    <col min="6667" max="6667" width="15.7109375" style="3" customWidth="1"/>
    <col min="6668" max="6668" width="9.5703125" style="3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customWidth="1"/>
    <col min="6922" max="6922" width="9.140625" style="3"/>
    <col min="6923" max="6923" width="15.7109375" style="3" customWidth="1"/>
    <col min="6924" max="6924" width="9.5703125" style="3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customWidth="1"/>
    <col min="7178" max="7178" width="9.140625" style="3"/>
    <col min="7179" max="7179" width="15.7109375" style="3" customWidth="1"/>
    <col min="7180" max="7180" width="9.5703125" style="3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customWidth="1"/>
    <col min="7434" max="7434" width="9.140625" style="3"/>
    <col min="7435" max="7435" width="15.7109375" style="3" customWidth="1"/>
    <col min="7436" max="7436" width="9.5703125" style="3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customWidth="1"/>
    <col min="7690" max="7690" width="9.140625" style="3"/>
    <col min="7691" max="7691" width="15.7109375" style="3" customWidth="1"/>
    <col min="7692" max="7692" width="9.5703125" style="3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customWidth="1"/>
    <col min="7946" max="7946" width="9.140625" style="3"/>
    <col min="7947" max="7947" width="15.7109375" style="3" customWidth="1"/>
    <col min="7948" max="7948" width="9.5703125" style="3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customWidth="1"/>
    <col min="8202" max="8202" width="9.140625" style="3"/>
    <col min="8203" max="8203" width="15.7109375" style="3" customWidth="1"/>
    <col min="8204" max="8204" width="9.5703125" style="3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customWidth="1"/>
    <col min="8458" max="8458" width="9.140625" style="3"/>
    <col min="8459" max="8459" width="15.7109375" style="3" customWidth="1"/>
    <col min="8460" max="8460" width="9.5703125" style="3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customWidth="1"/>
    <col min="8714" max="8714" width="9.140625" style="3"/>
    <col min="8715" max="8715" width="15.7109375" style="3" customWidth="1"/>
    <col min="8716" max="8716" width="9.5703125" style="3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customWidth="1"/>
    <col min="8970" max="8970" width="9.140625" style="3"/>
    <col min="8971" max="8971" width="15.7109375" style="3" customWidth="1"/>
    <col min="8972" max="8972" width="9.5703125" style="3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customWidth="1"/>
    <col min="9226" max="9226" width="9.140625" style="3"/>
    <col min="9227" max="9227" width="15.7109375" style="3" customWidth="1"/>
    <col min="9228" max="9228" width="9.5703125" style="3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customWidth="1"/>
    <col min="9482" max="9482" width="9.140625" style="3"/>
    <col min="9483" max="9483" width="15.7109375" style="3" customWidth="1"/>
    <col min="9484" max="9484" width="9.5703125" style="3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customWidth="1"/>
    <col min="9738" max="9738" width="9.140625" style="3"/>
    <col min="9739" max="9739" width="15.7109375" style="3" customWidth="1"/>
    <col min="9740" max="9740" width="9.5703125" style="3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customWidth="1"/>
    <col min="9994" max="9994" width="9.140625" style="3"/>
    <col min="9995" max="9995" width="15.7109375" style="3" customWidth="1"/>
    <col min="9996" max="9996" width="9.5703125" style="3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customWidth="1"/>
    <col min="10250" max="10250" width="9.140625" style="3"/>
    <col min="10251" max="10251" width="15.7109375" style="3" customWidth="1"/>
    <col min="10252" max="10252" width="9.5703125" style="3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customWidth="1"/>
    <col min="10506" max="10506" width="9.140625" style="3"/>
    <col min="10507" max="10507" width="15.7109375" style="3" customWidth="1"/>
    <col min="10508" max="10508" width="9.5703125" style="3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customWidth="1"/>
    <col min="10762" max="10762" width="9.140625" style="3"/>
    <col min="10763" max="10763" width="15.7109375" style="3" customWidth="1"/>
    <col min="10764" max="10764" width="9.5703125" style="3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customWidth="1"/>
    <col min="11018" max="11018" width="9.140625" style="3"/>
    <col min="11019" max="11019" width="15.7109375" style="3" customWidth="1"/>
    <col min="11020" max="11020" width="9.5703125" style="3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customWidth="1"/>
    <col min="11274" max="11274" width="9.140625" style="3"/>
    <col min="11275" max="11275" width="15.7109375" style="3" customWidth="1"/>
    <col min="11276" max="11276" width="9.5703125" style="3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customWidth="1"/>
    <col min="11530" max="11530" width="9.140625" style="3"/>
    <col min="11531" max="11531" width="15.7109375" style="3" customWidth="1"/>
    <col min="11532" max="11532" width="9.5703125" style="3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customWidth="1"/>
    <col min="11786" max="11786" width="9.140625" style="3"/>
    <col min="11787" max="11787" width="15.7109375" style="3" customWidth="1"/>
    <col min="11788" max="11788" width="9.5703125" style="3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customWidth="1"/>
    <col min="12042" max="12042" width="9.140625" style="3"/>
    <col min="12043" max="12043" width="15.7109375" style="3" customWidth="1"/>
    <col min="12044" max="12044" width="9.5703125" style="3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customWidth="1"/>
    <col min="12298" max="12298" width="9.140625" style="3"/>
    <col min="12299" max="12299" width="15.7109375" style="3" customWidth="1"/>
    <col min="12300" max="12300" width="9.5703125" style="3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customWidth="1"/>
    <col min="12554" max="12554" width="9.140625" style="3"/>
    <col min="12555" max="12555" width="15.7109375" style="3" customWidth="1"/>
    <col min="12556" max="12556" width="9.5703125" style="3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customWidth="1"/>
    <col min="12810" max="12810" width="9.140625" style="3"/>
    <col min="12811" max="12811" width="15.7109375" style="3" customWidth="1"/>
    <col min="12812" max="12812" width="9.5703125" style="3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customWidth="1"/>
    <col min="13066" max="13066" width="9.140625" style="3"/>
    <col min="13067" max="13067" width="15.7109375" style="3" customWidth="1"/>
    <col min="13068" max="13068" width="9.5703125" style="3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customWidth="1"/>
    <col min="13322" max="13322" width="9.140625" style="3"/>
    <col min="13323" max="13323" width="15.7109375" style="3" customWidth="1"/>
    <col min="13324" max="13324" width="9.5703125" style="3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customWidth="1"/>
    <col min="13578" max="13578" width="9.140625" style="3"/>
    <col min="13579" max="13579" width="15.7109375" style="3" customWidth="1"/>
    <col min="13580" max="13580" width="9.5703125" style="3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customWidth="1"/>
    <col min="13834" max="13834" width="9.140625" style="3"/>
    <col min="13835" max="13835" width="15.7109375" style="3" customWidth="1"/>
    <col min="13836" max="13836" width="9.5703125" style="3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customWidth="1"/>
    <col min="14090" max="14090" width="9.140625" style="3"/>
    <col min="14091" max="14091" width="15.7109375" style="3" customWidth="1"/>
    <col min="14092" max="14092" width="9.5703125" style="3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customWidth="1"/>
    <col min="14346" max="14346" width="9.140625" style="3"/>
    <col min="14347" max="14347" width="15.7109375" style="3" customWidth="1"/>
    <col min="14348" max="14348" width="9.5703125" style="3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customWidth="1"/>
    <col min="14602" max="14602" width="9.140625" style="3"/>
    <col min="14603" max="14603" width="15.7109375" style="3" customWidth="1"/>
    <col min="14604" max="14604" width="9.5703125" style="3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customWidth="1"/>
    <col min="14858" max="14858" width="9.140625" style="3"/>
    <col min="14859" max="14859" width="15.7109375" style="3" customWidth="1"/>
    <col min="14860" max="14860" width="9.5703125" style="3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customWidth="1"/>
    <col min="15114" max="15114" width="9.140625" style="3"/>
    <col min="15115" max="15115" width="15.7109375" style="3" customWidth="1"/>
    <col min="15116" max="15116" width="9.5703125" style="3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customWidth="1"/>
    <col min="15370" max="15370" width="9.140625" style="3"/>
    <col min="15371" max="15371" width="15.7109375" style="3" customWidth="1"/>
    <col min="15372" max="15372" width="9.5703125" style="3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customWidth="1"/>
    <col min="15626" max="15626" width="9.140625" style="3"/>
    <col min="15627" max="15627" width="15.7109375" style="3" customWidth="1"/>
    <col min="15628" max="15628" width="9.5703125" style="3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customWidth="1"/>
    <col min="15882" max="15882" width="9.140625" style="3"/>
    <col min="15883" max="15883" width="15.7109375" style="3" customWidth="1"/>
    <col min="15884" max="15884" width="9.5703125" style="3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customWidth="1"/>
    <col min="16138" max="16138" width="9.140625" style="3"/>
    <col min="16139" max="16139" width="15.7109375" style="3" customWidth="1"/>
    <col min="16140" max="16140" width="9.5703125" style="3" customWidth="1"/>
    <col min="16141" max="16384" width="9.140625" style="3"/>
  </cols>
  <sheetData>
    <row r="1" spans="1:11" outlineLevel="1">
      <c r="A1" s="64"/>
      <c r="B1" s="64"/>
      <c r="C1" s="65"/>
      <c r="D1" s="65"/>
      <c r="E1" s="64"/>
      <c r="F1" s="1957" t="s">
        <v>451</v>
      </c>
      <c r="G1" s="1957"/>
      <c r="H1" s="1957"/>
    </row>
    <row r="2" spans="1:11" s="1" customFormat="1" outlineLevel="1">
      <c r="A2" s="2008" t="s">
        <v>694</v>
      </c>
      <c r="B2" s="2008"/>
      <c r="C2" s="2008"/>
      <c r="D2" s="2008"/>
      <c r="E2" s="2008"/>
      <c r="F2" s="2008"/>
      <c r="G2" s="2008"/>
      <c r="H2" s="2008"/>
      <c r="K2" s="63"/>
    </row>
    <row r="3" spans="1:11" s="1" customFormat="1" outlineLevel="1">
      <c r="A3" s="2008"/>
      <c r="B3" s="2008"/>
      <c r="C3" s="2008"/>
      <c r="D3" s="2008"/>
      <c r="E3" s="2008"/>
      <c r="F3" s="2008"/>
      <c r="G3" s="2008"/>
      <c r="H3" s="2008"/>
      <c r="K3" s="63"/>
    </row>
    <row r="4" spans="1:11" s="1" customFormat="1">
      <c r="A4" s="1874" t="s">
        <v>705</v>
      </c>
      <c r="B4" s="1874"/>
      <c r="C4" s="1874"/>
      <c r="D4" s="1874"/>
      <c r="E4" s="1874"/>
      <c r="F4" s="1874"/>
      <c r="G4" s="1874"/>
      <c r="H4" s="1874"/>
      <c r="K4" s="63"/>
    </row>
    <row r="5" spans="1:11" s="1" customFormat="1">
      <c r="A5" s="1958" t="s">
        <v>450</v>
      </c>
      <c r="B5" s="1958"/>
      <c r="C5" s="1958"/>
      <c r="D5" s="1958"/>
      <c r="E5" s="1958"/>
      <c r="F5" s="1958"/>
      <c r="G5" s="1958"/>
      <c r="H5" s="1958"/>
      <c r="K5" s="63"/>
    </row>
    <row r="6" spans="1:11" s="1" customFormat="1" ht="31.5" customHeight="1">
      <c r="A6" s="66" t="s">
        <v>452</v>
      </c>
      <c r="B6" s="67" t="s">
        <v>45</v>
      </c>
      <c r="C6" s="68" t="s">
        <v>453</v>
      </c>
      <c r="D6" s="68" t="s">
        <v>454</v>
      </c>
      <c r="E6" s="69" t="s">
        <v>455</v>
      </c>
      <c r="F6" s="70" t="s">
        <v>456</v>
      </c>
      <c r="G6" s="70" t="s">
        <v>31</v>
      </c>
      <c r="H6" s="71" t="s">
        <v>8</v>
      </c>
      <c r="K6" s="63"/>
    </row>
    <row r="7" spans="1:11" ht="18.75" hidden="1" customHeight="1" outlineLevel="1">
      <c r="A7" s="72">
        <v>1</v>
      </c>
      <c r="B7" s="73" t="s">
        <v>884</v>
      </c>
      <c r="C7" s="74" t="s">
        <v>791</v>
      </c>
      <c r="D7" s="74">
        <v>1</v>
      </c>
      <c r="E7" s="75">
        <v>80000</v>
      </c>
      <c r="F7" s="76">
        <f t="shared" ref="F7:F37" si="0">E7*D7</f>
        <v>80000</v>
      </c>
      <c r="G7" s="2024">
        <f>SUM(F7:F9)</f>
        <v>510000</v>
      </c>
      <c r="H7" s="2033">
        <v>1.02</v>
      </c>
    </row>
    <row r="8" spans="1:11" ht="18.75" hidden="1" customHeight="1" outlineLevel="1">
      <c r="A8" s="78">
        <v>2</v>
      </c>
      <c r="B8" s="79" t="s">
        <v>885</v>
      </c>
      <c r="C8" s="80" t="s">
        <v>886</v>
      </c>
      <c r="D8" s="80">
        <v>1</v>
      </c>
      <c r="E8" s="81">
        <v>280000</v>
      </c>
      <c r="F8" s="82">
        <f t="shared" si="0"/>
        <v>280000</v>
      </c>
      <c r="G8" s="2025"/>
      <c r="H8" s="2034"/>
    </row>
    <row r="9" spans="1:11" ht="18.75" hidden="1" customHeight="1" outlineLevel="1">
      <c r="A9" s="84">
        <v>3</v>
      </c>
      <c r="B9" s="85" t="s">
        <v>853</v>
      </c>
      <c r="C9" s="86" t="s">
        <v>887</v>
      </c>
      <c r="D9" s="86">
        <v>1</v>
      </c>
      <c r="E9" s="87">
        <v>150000</v>
      </c>
      <c r="F9" s="88">
        <f t="shared" si="0"/>
        <v>150000</v>
      </c>
      <c r="G9" s="2026"/>
      <c r="H9" s="2035"/>
    </row>
    <row r="10" spans="1:11" s="56" customFormat="1" ht="18.75" hidden="1" customHeight="1" outlineLevel="1">
      <c r="A10" s="72">
        <v>4</v>
      </c>
      <c r="B10" s="73" t="s">
        <v>888</v>
      </c>
      <c r="C10" s="74" t="s">
        <v>797</v>
      </c>
      <c r="D10" s="74">
        <v>10</v>
      </c>
      <c r="E10" s="75">
        <v>20000</v>
      </c>
      <c r="F10" s="76">
        <f t="shared" si="0"/>
        <v>200000</v>
      </c>
      <c r="G10" s="2024">
        <f>SUM(F10:F11)</f>
        <v>420000</v>
      </c>
      <c r="H10" s="2033" t="s">
        <v>889</v>
      </c>
      <c r="K10" s="148"/>
    </row>
    <row r="11" spans="1:11" s="57" customFormat="1" ht="18.75" hidden="1" customHeight="1" outlineLevel="1">
      <c r="A11" s="84">
        <v>5</v>
      </c>
      <c r="B11" s="85" t="s">
        <v>876</v>
      </c>
      <c r="C11" s="86" t="s">
        <v>890</v>
      </c>
      <c r="D11" s="86">
        <v>2</v>
      </c>
      <c r="E11" s="87">
        <v>110000</v>
      </c>
      <c r="F11" s="88">
        <f t="shared" si="0"/>
        <v>220000</v>
      </c>
      <c r="G11" s="2025"/>
      <c r="H11" s="2034"/>
      <c r="K11" s="149"/>
    </row>
    <row r="12" spans="1:11" ht="18.75" hidden="1" customHeight="1" outlineLevel="1">
      <c r="A12" s="72">
        <v>6</v>
      </c>
      <c r="B12" s="73" t="s">
        <v>891</v>
      </c>
      <c r="C12" s="74" t="s">
        <v>464</v>
      </c>
      <c r="D12" s="74">
        <v>10</v>
      </c>
      <c r="E12" s="75">
        <v>40000</v>
      </c>
      <c r="F12" s="76">
        <f t="shared" si="0"/>
        <v>400000</v>
      </c>
      <c r="G12" s="2024">
        <f>SUM(F12:F14)</f>
        <v>1000000</v>
      </c>
      <c r="H12" s="2033" t="s">
        <v>892</v>
      </c>
    </row>
    <row r="13" spans="1:11" ht="18.75" hidden="1" customHeight="1" outlineLevel="1">
      <c r="A13" s="78">
        <v>7</v>
      </c>
      <c r="B13" s="79" t="s">
        <v>893</v>
      </c>
      <c r="C13" s="80" t="s">
        <v>464</v>
      </c>
      <c r="D13" s="80">
        <v>10</v>
      </c>
      <c r="E13" s="81">
        <v>40000</v>
      </c>
      <c r="F13" s="90">
        <f t="shared" si="0"/>
        <v>400000</v>
      </c>
      <c r="G13" s="2025"/>
      <c r="H13" s="2034"/>
    </row>
    <row r="14" spans="1:11" ht="18.75" hidden="1" customHeight="1" outlineLevel="1">
      <c r="A14" s="89">
        <v>8</v>
      </c>
      <c r="B14" s="91" t="s">
        <v>826</v>
      </c>
      <c r="C14" s="92" t="s">
        <v>464</v>
      </c>
      <c r="D14" s="92">
        <v>10</v>
      </c>
      <c r="E14" s="93">
        <v>20000</v>
      </c>
      <c r="F14" s="94">
        <f t="shared" si="0"/>
        <v>200000</v>
      </c>
      <c r="G14" s="2026"/>
      <c r="H14" s="2035"/>
    </row>
    <row r="15" spans="1:11" ht="18.75" hidden="1" customHeight="1" outlineLevel="1">
      <c r="A15" s="72">
        <v>11</v>
      </c>
      <c r="B15" s="95" t="s">
        <v>894</v>
      </c>
      <c r="C15" s="96" t="s">
        <v>895</v>
      </c>
      <c r="D15" s="96">
        <v>200</v>
      </c>
      <c r="E15" s="97">
        <v>15000</v>
      </c>
      <c r="F15" s="76">
        <f t="shared" si="0"/>
        <v>3000000</v>
      </c>
      <c r="G15" s="2024">
        <f>SUM(F15:F16)</f>
        <v>4400000</v>
      </c>
      <c r="H15" s="2033" t="s">
        <v>896</v>
      </c>
    </row>
    <row r="16" spans="1:11" ht="18.75" hidden="1" customHeight="1" outlineLevel="1">
      <c r="A16" s="84">
        <v>12</v>
      </c>
      <c r="B16" s="98" t="s">
        <v>897</v>
      </c>
      <c r="C16" s="99" t="s">
        <v>797</v>
      </c>
      <c r="D16" s="99">
        <v>7</v>
      </c>
      <c r="E16" s="100">
        <v>200000</v>
      </c>
      <c r="F16" s="88">
        <f t="shared" si="0"/>
        <v>1400000</v>
      </c>
      <c r="G16" s="2026"/>
      <c r="H16" s="2035"/>
    </row>
    <row r="17" spans="1:11" s="56" customFormat="1" ht="18.75" hidden="1" customHeight="1" outlineLevel="1">
      <c r="A17" s="72">
        <v>13</v>
      </c>
      <c r="B17" s="95" t="s">
        <v>826</v>
      </c>
      <c r="C17" s="96" t="s">
        <v>637</v>
      </c>
      <c r="D17" s="96">
        <v>30</v>
      </c>
      <c r="E17" s="97">
        <v>20000</v>
      </c>
      <c r="F17" s="76">
        <f t="shared" si="0"/>
        <v>600000</v>
      </c>
      <c r="G17" s="2024">
        <f>SUM(F17:F21)</f>
        <v>1390000</v>
      </c>
      <c r="H17" s="2033" t="s">
        <v>898</v>
      </c>
      <c r="K17" s="148"/>
    </row>
    <row r="18" spans="1:11" s="58" customFormat="1" ht="18.75" hidden="1" customHeight="1" outlineLevel="1">
      <c r="A18" s="101">
        <v>14</v>
      </c>
      <c r="B18" s="102" t="s">
        <v>899</v>
      </c>
      <c r="C18" s="103" t="s">
        <v>637</v>
      </c>
      <c r="D18" s="103">
        <v>30</v>
      </c>
      <c r="E18" s="104">
        <v>10000</v>
      </c>
      <c r="F18" s="82">
        <f t="shared" si="0"/>
        <v>300000</v>
      </c>
      <c r="G18" s="2025"/>
      <c r="H18" s="2034"/>
      <c r="K18" s="150"/>
    </row>
    <row r="19" spans="1:11" s="59" customFormat="1" ht="18.75" hidden="1" customHeight="1" outlineLevel="1">
      <c r="A19" s="78">
        <v>15</v>
      </c>
      <c r="B19" s="102" t="s">
        <v>834</v>
      </c>
      <c r="C19" s="103" t="s">
        <v>637</v>
      </c>
      <c r="D19" s="103">
        <v>5</v>
      </c>
      <c r="E19" s="104">
        <v>45000</v>
      </c>
      <c r="F19" s="82">
        <f t="shared" si="0"/>
        <v>225000</v>
      </c>
      <c r="G19" s="2025"/>
      <c r="H19" s="2034"/>
      <c r="K19" s="151"/>
    </row>
    <row r="20" spans="1:11" s="59" customFormat="1" ht="18.75" hidden="1" customHeight="1" outlineLevel="1">
      <c r="A20" s="78">
        <v>16</v>
      </c>
      <c r="B20" s="102" t="s">
        <v>900</v>
      </c>
      <c r="C20" s="103" t="s">
        <v>791</v>
      </c>
      <c r="D20" s="103">
        <v>3</v>
      </c>
      <c r="E20" s="104">
        <v>15000</v>
      </c>
      <c r="F20" s="82">
        <f t="shared" si="0"/>
        <v>45000</v>
      </c>
      <c r="G20" s="2025"/>
      <c r="H20" s="2034"/>
      <c r="K20" s="151"/>
    </row>
    <row r="21" spans="1:11" s="57" customFormat="1" ht="18.75" hidden="1" customHeight="1" outlineLevel="1">
      <c r="A21" s="105">
        <v>17</v>
      </c>
      <c r="B21" s="106" t="s">
        <v>901</v>
      </c>
      <c r="C21" s="107" t="s">
        <v>637</v>
      </c>
      <c r="D21" s="107">
        <v>4</v>
      </c>
      <c r="E21" s="108">
        <v>55000</v>
      </c>
      <c r="F21" s="94">
        <f t="shared" si="0"/>
        <v>220000</v>
      </c>
      <c r="G21" s="2026"/>
      <c r="H21" s="2035"/>
      <c r="K21" s="149"/>
    </row>
    <row r="22" spans="1:11" s="60" customFormat="1" ht="18.75" hidden="1" customHeight="1" outlineLevel="1">
      <c r="A22" s="72">
        <v>18</v>
      </c>
      <c r="B22" s="95" t="s">
        <v>902</v>
      </c>
      <c r="C22" s="96" t="s">
        <v>637</v>
      </c>
      <c r="D22" s="96">
        <v>10</v>
      </c>
      <c r="E22" s="97">
        <v>40000</v>
      </c>
      <c r="F22" s="76">
        <f t="shared" si="0"/>
        <v>400000</v>
      </c>
      <c r="G22" s="2024">
        <f>SUM(F22:F25)</f>
        <v>1277000</v>
      </c>
      <c r="H22" s="2033" t="s">
        <v>903</v>
      </c>
      <c r="I22" s="152"/>
      <c r="K22" s="153"/>
    </row>
    <row r="23" spans="1:11" s="61" customFormat="1" ht="18.75" hidden="1" customHeight="1" outlineLevel="1">
      <c r="A23" s="78">
        <v>19</v>
      </c>
      <c r="B23" s="102" t="s">
        <v>904</v>
      </c>
      <c r="C23" s="103" t="s">
        <v>464</v>
      </c>
      <c r="D23" s="103">
        <v>1</v>
      </c>
      <c r="E23" s="104">
        <v>35000</v>
      </c>
      <c r="F23" s="82">
        <f t="shared" si="0"/>
        <v>35000</v>
      </c>
      <c r="G23" s="2025"/>
      <c r="H23" s="2034"/>
      <c r="I23" s="154"/>
      <c r="K23" s="155"/>
    </row>
    <row r="24" spans="1:11" s="59" customFormat="1" ht="18.75" hidden="1" customHeight="1" outlineLevel="1">
      <c r="A24" s="78">
        <v>20</v>
      </c>
      <c r="B24" s="102" t="s">
        <v>856</v>
      </c>
      <c r="C24" s="103" t="s">
        <v>854</v>
      </c>
      <c r="D24" s="103">
        <v>5</v>
      </c>
      <c r="E24" s="104">
        <v>10000</v>
      </c>
      <c r="F24" s="82">
        <f t="shared" si="0"/>
        <v>50000</v>
      </c>
      <c r="G24" s="2025"/>
      <c r="H24" s="2034"/>
      <c r="K24" s="151"/>
    </row>
    <row r="25" spans="1:11" s="59" customFormat="1" ht="18.75" hidden="1" customHeight="1" outlineLevel="1">
      <c r="A25" s="84">
        <v>21</v>
      </c>
      <c r="B25" s="98" t="s">
        <v>905</v>
      </c>
      <c r="C25" s="99" t="s">
        <v>906</v>
      </c>
      <c r="D25" s="99">
        <v>66</v>
      </c>
      <c r="E25" s="100">
        <v>12000</v>
      </c>
      <c r="F25" s="88">
        <f t="shared" si="0"/>
        <v>792000</v>
      </c>
      <c r="G25" s="2026"/>
      <c r="H25" s="2035"/>
      <c r="K25" s="151"/>
    </row>
    <row r="26" spans="1:11" s="60" customFormat="1" ht="18.75" hidden="1" customHeight="1" outlineLevel="1">
      <c r="A26" s="72">
        <v>22</v>
      </c>
      <c r="B26" s="95" t="s">
        <v>907</v>
      </c>
      <c r="C26" s="96" t="s">
        <v>851</v>
      </c>
      <c r="D26" s="96">
        <v>1</v>
      </c>
      <c r="E26" s="97">
        <v>520000</v>
      </c>
      <c r="F26" s="76">
        <f t="shared" si="0"/>
        <v>520000</v>
      </c>
      <c r="G26" s="2024">
        <f>SUM(F26:F30)</f>
        <v>2580000</v>
      </c>
      <c r="H26" s="2033" t="s">
        <v>908</v>
      </c>
      <c r="I26" s="152"/>
      <c r="K26" s="153"/>
    </row>
    <row r="27" spans="1:11" s="61" customFormat="1" ht="18.75" hidden="1" customHeight="1" outlineLevel="1">
      <c r="A27" s="78">
        <v>23</v>
      </c>
      <c r="B27" s="102" t="s">
        <v>909</v>
      </c>
      <c r="C27" s="103" t="s">
        <v>851</v>
      </c>
      <c r="D27" s="103">
        <v>1</v>
      </c>
      <c r="E27" s="104">
        <v>520000</v>
      </c>
      <c r="F27" s="82">
        <f t="shared" si="0"/>
        <v>520000</v>
      </c>
      <c r="G27" s="2025"/>
      <c r="H27" s="2034"/>
      <c r="I27" s="154"/>
      <c r="K27" s="155"/>
    </row>
    <row r="28" spans="1:11" s="61" customFormat="1" ht="18.75" hidden="1" customHeight="1" outlineLevel="1">
      <c r="A28" s="78">
        <v>24</v>
      </c>
      <c r="B28" s="102" t="s">
        <v>910</v>
      </c>
      <c r="C28" s="103" t="s">
        <v>797</v>
      </c>
      <c r="D28" s="103">
        <v>7</v>
      </c>
      <c r="E28" s="104">
        <v>20000</v>
      </c>
      <c r="F28" s="82">
        <f t="shared" si="0"/>
        <v>140000</v>
      </c>
      <c r="G28" s="2025"/>
      <c r="H28" s="2034"/>
      <c r="I28" s="154"/>
      <c r="K28" s="155"/>
    </row>
    <row r="29" spans="1:11" s="61" customFormat="1" ht="18.75" hidden="1" customHeight="1" outlineLevel="1">
      <c r="A29" s="78">
        <v>25</v>
      </c>
      <c r="B29" s="102" t="s">
        <v>829</v>
      </c>
      <c r="C29" s="103" t="s">
        <v>458</v>
      </c>
      <c r="D29" s="103">
        <v>200</v>
      </c>
      <c r="E29" s="104">
        <v>4000</v>
      </c>
      <c r="F29" s="82">
        <f t="shared" si="0"/>
        <v>800000</v>
      </c>
      <c r="G29" s="2025"/>
      <c r="H29" s="2034"/>
      <c r="I29" s="154"/>
      <c r="K29" s="155"/>
    </row>
    <row r="30" spans="1:11" s="62" customFormat="1" ht="18.75" hidden="1" customHeight="1" outlineLevel="1">
      <c r="A30" s="78">
        <v>26</v>
      </c>
      <c r="B30" s="106" t="s">
        <v>911</v>
      </c>
      <c r="C30" s="107" t="s">
        <v>912</v>
      </c>
      <c r="D30" s="107">
        <v>10</v>
      </c>
      <c r="E30" s="108">
        <v>60000</v>
      </c>
      <c r="F30" s="94">
        <f t="shared" si="0"/>
        <v>600000</v>
      </c>
      <c r="G30" s="2026"/>
      <c r="H30" s="2035"/>
      <c r="I30" s="156"/>
      <c r="K30" s="157"/>
    </row>
    <row r="31" spans="1:11" ht="18.75" hidden="1" customHeight="1" outlineLevel="1">
      <c r="A31" s="72">
        <v>27</v>
      </c>
      <c r="B31" s="109" t="s">
        <v>913</v>
      </c>
      <c r="C31" s="110" t="s">
        <v>637</v>
      </c>
      <c r="D31" s="110">
        <v>1</v>
      </c>
      <c r="E31" s="111">
        <v>90000</v>
      </c>
      <c r="F31" s="112">
        <f t="shared" si="0"/>
        <v>90000</v>
      </c>
      <c r="G31" s="2024">
        <f>SUM(F31:F37)</f>
        <v>4250000</v>
      </c>
      <c r="H31" s="2033">
        <v>22.02</v>
      </c>
      <c r="K31" s="158"/>
    </row>
    <row r="32" spans="1:11" ht="18.75" hidden="1" customHeight="1" outlineLevel="1">
      <c r="A32" s="78">
        <v>28</v>
      </c>
      <c r="B32" s="113" t="s">
        <v>914</v>
      </c>
      <c r="C32" s="114" t="s">
        <v>915</v>
      </c>
      <c r="D32" s="114">
        <v>1</v>
      </c>
      <c r="E32" s="115">
        <v>30000</v>
      </c>
      <c r="F32" s="116">
        <f t="shared" si="0"/>
        <v>30000</v>
      </c>
      <c r="G32" s="2025"/>
      <c r="H32" s="2034"/>
      <c r="K32" s="158"/>
    </row>
    <row r="33" spans="1:11" ht="18.75" hidden="1" customHeight="1" outlineLevel="1">
      <c r="A33" s="78">
        <v>29</v>
      </c>
      <c r="B33" s="113" t="s">
        <v>916</v>
      </c>
      <c r="C33" s="114" t="s">
        <v>702</v>
      </c>
      <c r="D33" s="114">
        <v>2</v>
      </c>
      <c r="E33" s="115">
        <v>110000</v>
      </c>
      <c r="F33" s="116">
        <f t="shared" si="0"/>
        <v>220000</v>
      </c>
      <c r="G33" s="2025"/>
      <c r="H33" s="2034"/>
      <c r="K33" s="158"/>
    </row>
    <row r="34" spans="1:11" ht="18.75" hidden="1" customHeight="1" outlineLevel="1">
      <c r="A34" s="78">
        <v>30</v>
      </c>
      <c r="B34" s="113" t="s">
        <v>917</v>
      </c>
      <c r="C34" s="114" t="s">
        <v>851</v>
      </c>
      <c r="D34" s="114">
        <v>1</v>
      </c>
      <c r="E34" s="115">
        <v>900000</v>
      </c>
      <c r="F34" s="116">
        <f t="shared" si="0"/>
        <v>900000</v>
      </c>
      <c r="G34" s="2025"/>
      <c r="H34" s="2034"/>
      <c r="K34" s="158"/>
    </row>
    <row r="35" spans="1:11" ht="18.75" hidden="1" customHeight="1" outlineLevel="1">
      <c r="A35" s="78">
        <v>31</v>
      </c>
      <c r="B35" s="113" t="s">
        <v>918</v>
      </c>
      <c r="C35" s="114" t="s">
        <v>637</v>
      </c>
      <c r="D35" s="114">
        <v>3</v>
      </c>
      <c r="E35" s="115">
        <v>900000</v>
      </c>
      <c r="F35" s="116">
        <f t="shared" si="0"/>
        <v>2700000</v>
      </c>
      <c r="G35" s="2025"/>
      <c r="H35" s="2034"/>
      <c r="K35" s="158"/>
    </row>
    <row r="36" spans="1:11" ht="18.75" hidden="1" customHeight="1" outlineLevel="1">
      <c r="A36" s="78">
        <v>32</v>
      </c>
      <c r="B36" s="113" t="s">
        <v>919</v>
      </c>
      <c r="C36" s="114" t="s">
        <v>637</v>
      </c>
      <c r="D36" s="114">
        <v>5</v>
      </c>
      <c r="E36" s="115">
        <v>50000</v>
      </c>
      <c r="F36" s="116">
        <f t="shared" si="0"/>
        <v>250000</v>
      </c>
      <c r="G36" s="2025"/>
      <c r="H36" s="2034"/>
      <c r="K36" s="158"/>
    </row>
    <row r="37" spans="1:11" ht="18.75" hidden="1" customHeight="1" outlineLevel="1">
      <c r="A37" s="105">
        <v>33</v>
      </c>
      <c r="B37" s="117" t="s">
        <v>920</v>
      </c>
      <c r="C37" s="118" t="s">
        <v>637</v>
      </c>
      <c r="D37" s="118">
        <v>2</v>
      </c>
      <c r="E37" s="119">
        <v>30000</v>
      </c>
      <c r="F37" s="120">
        <f t="shared" si="0"/>
        <v>60000</v>
      </c>
      <c r="G37" s="2026"/>
      <c r="H37" s="2035"/>
      <c r="K37" s="158"/>
    </row>
    <row r="38" spans="1:11" ht="18.75" hidden="1" customHeight="1" outlineLevel="1">
      <c r="A38" s="72">
        <v>44</v>
      </c>
      <c r="B38" s="121" t="s">
        <v>921</v>
      </c>
      <c r="C38" s="122" t="s">
        <v>890</v>
      </c>
      <c r="D38" s="122">
        <v>1</v>
      </c>
      <c r="E38" s="123">
        <v>1320000</v>
      </c>
      <c r="F38" s="112">
        <v>1320000</v>
      </c>
      <c r="G38" s="2027">
        <v>5250000</v>
      </c>
      <c r="H38" s="2033">
        <v>24.02</v>
      </c>
      <c r="K38" s="159"/>
    </row>
    <row r="39" spans="1:11" ht="18.75" hidden="1" customHeight="1" outlineLevel="1">
      <c r="A39" s="78">
        <v>45</v>
      </c>
      <c r="B39" s="124" t="s">
        <v>922</v>
      </c>
      <c r="C39" s="125" t="s">
        <v>923</v>
      </c>
      <c r="D39" s="125">
        <v>98</v>
      </c>
      <c r="E39" s="126">
        <v>35000</v>
      </c>
      <c r="F39" s="116">
        <v>3430000</v>
      </c>
      <c r="G39" s="2028"/>
      <c r="H39" s="2034"/>
      <c r="K39" s="158"/>
    </row>
    <row r="40" spans="1:11" ht="18.75" hidden="1" customHeight="1" outlineLevel="1">
      <c r="A40" s="78">
        <v>46</v>
      </c>
      <c r="B40" s="124" t="s">
        <v>924</v>
      </c>
      <c r="C40" s="125" t="s">
        <v>637</v>
      </c>
      <c r="D40" s="125">
        <v>5</v>
      </c>
      <c r="E40" s="126">
        <v>25000</v>
      </c>
      <c r="F40" s="116">
        <v>125000</v>
      </c>
      <c r="G40" s="2028"/>
      <c r="H40" s="2034"/>
      <c r="K40" s="158"/>
    </row>
    <row r="41" spans="1:11" ht="18.75" hidden="1" customHeight="1" outlineLevel="1">
      <c r="A41" s="78">
        <v>47</v>
      </c>
      <c r="B41" s="124" t="s">
        <v>925</v>
      </c>
      <c r="C41" s="125" t="s">
        <v>854</v>
      </c>
      <c r="D41" s="125">
        <v>1</v>
      </c>
      <c r="E41" s="126">
        <v>230000</v>
      </c>
      <c r="F41" s="116">
        <v>230000</v>
      </c>
      <c r="G41" s="2028"/>
      <c r="H41" s="2034"/>
      <c r="K41" s="158"/>
    </row>
    <row r="42" spans="1:11" ht="18.75" hidden="1" customHeight="1" outlineLevel="1">
      <c r="A42" s="78">
        <v>48</v>
      </c>
      <c r="B42" s="124" t="s">
        <v>926</v>
      </c>
      <c r="C42" s="125" t="s">
        <v>915</v>
      </c>
      <c r="D42" s="125">
        <v>1</v>
      </c>
      <c r="E42" s="126">
        <v>40000</v>
      </c>
      <c r="F42" s="116">
        <v>40000</v>
      </c>
      <c r="G42" s="2028"/>
      <c r="H42" s="2034"/>
      <c r="K42" s="158"/>
    </row>
    <row r="43" spans="1:11" ht="18.75" hidden="1" customHeight="1" outlineLevel="1">
      <c r="A43" s="78">
        <v>49</v>
      </c>
      <c r="B43" s="124" t="s">
        <v>900</v>
      </c>
      <c r="C43" s="125" t="s">
        <v>791</v>
      </c>
      <c r="D43" s="125">
        <v>2</v>
      </c>
      <c r="E43" s="126">
        <v>15000</v>
      </c>
      <c r="F43" s="116">
        <v>30000</v>
      </c>
      <c r="G43" s="2028"/>
      <c r="H43" s="2034"/>
      <c r="K43" s="158"/>
    </row>
    <row r="44" spans="1:11" ht="18.75" hidden="1" customHeight="1" outlineLevel="1">
      <c r="A44" s="105">
        <v>50</v>
      </c>
      <c r="B44" s="127" t="s">
        <v>927</v>
      </c>
      <c r="C44" s="128" t="s">
        <v>637</v>
      </c>
      <c r="D44" s="128">
        <v>15</v>
      </c>
      <c r="E44" s="129">
        <v>5000</v>
      </c>
      <c r="F44" s="120">
        <v>75000</v>
      </c>
      <c r="G44" s="130"/>
      <c r="H44" s="2036"/>
      <c r="K44" s="158"/>
    </row>
    <row r="45" spans="1:11" ht="22.5" hidden="1" customHeight="1" outlineLevel="1">
      <c r="A45" s="1959" t="s">
        <v>456</v>
      </c>
      <c r="B45" s="1960"/>
      <c r="C45" s="1960"/>
      <c r="D45" s="1960"/>
      <c r="E45" s="1960"/>
      <c r="F45" s="131">
        <f>SUM(F7:F44)</f>
        <v>21077000</v>
      </c>
      <c r="G45" s="131">
        <f>SUM(F45)</f>
        <v>21077000</v>
      </c>
      <c r="H45" s="132"/>
      <c r="I45" s="54"/>
      <c r="K45" s="3"/>
    </row>
    <row r="46" spans="1:11" ht="22.5" hidden="1" customHeight="1" outlineLevel="1">
      <c r="A46" s="1879" t="s">
        <v>48</v>
      </c>
      <c r="B46" s="1880"/>
      <c r="C46" s="1880"/>
      <c r="D46" s="1880"/>
      <c r="E46" s="1880"/>
      <c r="F46" s="133">
        <f>F45*0.1</f>
        <v>2107700</v>
      </c>
      <c r="G46" s="133">
        <f>G45*0.1</f>
        <v>2107700</v>
      </c>
      <c r="H46" s="134"/>
      <c r="I46" s="54"/>
      <c r="K46" s="3"/>
    </row>
    <row r="47" spans="1:11" ht="22.5" customHeight="1" collapsed="1">
      <c r="A47" s="2016" t="s">
        <v>57</v>
      </c>
      <c r="B47" s="2017"/>
      <c r="C47" s="2017"/>
      <c r="D47" s="2017"/>
      <c r="E47" s="2017"/>
      <c r="F47" s="135">
        <f>SUM(F45:F46)</f>
        <v>23184700</v>
      </c>
      <c r="G47" s="135">
        <f>SUM(G45:G46)</f>
        <v>23184700</v>
      </c>
      <c r="H47" s="136"/>
      <c r="K47" s="3"/>
    </row>
    <row r="48" spans="1:11" s="59" customFormat="1" ht="18.75" hidden="1" customHeight="1" outlineLevel="1">
      <c r="A48" s="72">
        <v>4</v>
      </c>
      <c r="B48" s="137" t="s">
        <v>917</v>
      </c>
      <c r="C48" s="74" t="s">
        <v>851</v>
      </c>
      <c r="D48" s="74">
        <v>2</v>
      </c>
      <c r="E48" s="75">
        <v>900000</v>
      </c>
      <c r="F48" s="76">
        <f t="shared" ref="F48:F67" si="1">E48*D48</f>
        <v>1800000</v>
      </c>
      <c r="G48" s="2024">
        <f>SUM(F48:F51)</f>
        <v>5050000</v>
      </c>
      <c r="H48" s="2033" t="s">
        <v>928</v>
      </c>
      <c r="K48" s="53"/>
    </row>
    <row r="49" spans="1:11" s="57" customFormat="1" ht="18.75" hidden="1" customHeight="1" outlineLevel="1">
      <c r="A49" s="78">
        <v>5</v>
      </c>
      <c r="B49" s="138" t="s">
        <v>929</v>
      </c>
      <c r="C49" s="80" t="s">
        <v>791</v>
      </c>
      <c r="D49" s="80">
        <v>1</v>
      </c>
      <c r="E49" s="81">
        <v>450000</v>
      </c>
      <c r="F49" s="82">
        <f t="shared" si="1"/>
        <v>450000</v>
      </c>
      <c r="G49" s="2025"/>
      <c r="H49" s="2034"/>
      <c r="K49" s="160"/>
    </row>
    <row r="50" spans="1:11" ht="18.75" hidden="1" customHeight="1" outlineLevel="1">
      <c r="A50" s="78">
        <v>6</v>
      </c>
      <c r="B50" s="138" t="s">
        <v>930</v>
      </c>
      <c r="C50" s="80" t="s">
        <v>464</v>
      </c>
      <c r="D50" s="80">
        <v>1</v>
      </c>
      <c r="E50" s="81">
        <v>1000000</v>
      </c>
      <c r="F50" s="82">
        <f t="shared" si="1"/>
        <v>1000000</v>
      </c>
      <c r="G50" s="2025"/>
      <c r="H50" s="2034"/>
      <c r="K50" s="5"/>
    </row>
    <row r="51" spans="1:11" ht="18.75" hidden="1" customHeight="1" outlineLevel="1">
      <c r="A51" s="105">
        <v>7</v>
      </c>
      <c r="B51" s="139" t="s">
        <v>918</v>
      </c>
      <c r="C51" s="92" t="s">
        <v>464</v>
      </c>
      <c r="D51" s="92">
        <v>2</v>
      </c>
      <c r="E51" s="93">
        <v>900000</v>
      </c>
      <c r="F51" s="94">
        <f t="shared" si="1"/>
        <v>1800000</v>
      </c>
      <c r="G51" s="2026"/>
      <c r="H51" s="2035"/>
      <c r="K51" s="5"/>
    </row>
    <row r="52" spans="1:11" s="56" customFormat="1" ht="18.75" hidden="1" customHeight="1" outlineLevel="1">
      <c r="A52" s="72">
        <v>1</v>
      </c>
      <c r="B52" s="73" t="s">
        <v>829</v>
      </c>
      <c r="C52" s="74" t="s">
        <v>458</v>
      </c>
      <c r="D52" s="74">
        <v>200</v>
      </c>
      <c r="E52" s="75">
        <v>4000</v>
      </c>
      <c r="F52" s="76">
        <f t="shared" si="1"/>
        <v>800000</v>
      </c>
      <c r="G52" s="2024">
        <f>SUM(F52:F53)</f>
        <v>2600000</v>
      </c>
      <c r="H52" s="2033" t="s">
        <v>931</v>
      </c>
      <c r="K52" s="161"/>
    </row>
    <row r="53" spans="1:11" s="57" customFormat="1" ht="18.75" hidden="1" customHeight="1" outlineLevel="1">
      <c r="A53" s="105">
        <v>2</v>
      </c>
      <c r="B53" s="91" t="s">
        <v>917</v>
      </c>
      <c r="C53" s="92" t="s">
        <v>851</v>
      </c>
      <c r="D53" s="92">
        <v>2</v>
      </c>
      <c r="E53" s="93">
        <v>900000</v>
      </c>
      <c r="F53" s="94">
        <f t="shared" si="1"/>
        <v>1800000</v>
      </c>
      <c r="G53" s="2026"/>
      <c r="H53" s="2035"/>
      <c r="K53" s="160"/>
    </row>
    <row r="54" spans="1:11" ht="18.75" hidden="1" customHeight="1" outlineLevel="1">
      <c r="A54" s="72">
        <v>11</v>
      </c>
      <c r="B54" s="137" t="s">
        <v>932</v>
      </c>
      <c r="C54" s="140" t="s">
        <v>637</v>
      </c>
      <c r="D54" s="141">
        <v>3</v>
      </c>
      <c r="E54" s="142">
        <v>400000</v>
      </c>
      <c r="F54" s="90">
        <f t="shared" si="1"/>
        <v>1200000</v>
      </c>
      <c r="G54" s="2025">
        <f>SUM(F54:F55)</f>
        <v>1650000</v>
      </c>
      <c r="H54" s="2037" t="s">
        <v>933</v>
      </c>
      <c r="K54" s="5"/>
    </row>
    <row r="55" spans="1:11" ht="18.75" hidden="1" customHeight="1" outlineLevel="1">
      <c r="A55" s="105">
        <v>12</v>
      </c>
      <c r="B55" s="139" t="s">
        <v>822</v>
      </c>
      <c r="C55" s="143" t="s">
        <v>810</v>
      </c>
      <c r="D55" s="99">
        <v>3</v>
      </c>
      <c r="E55" s="100">
        <v>150000</v>
      </c>
      <c r="F55" s="88">
        <f t="shared" si="1"/>
        <v>450000</v>
      </c>
      <c r="G55" s="2025"/>
      <c r="H55" s="2034"/>
      <c r="K55" s="5"/>
    </row>
    <row r="56" spans="1:11" s="56" customFormat="1" ht="18.75" hidden="1" customHeight="1" outlineLevel="1">
      <c r="A56" s="72">
        <v>13</v>
      </c>
      <c r="B56" s="137" t="s">
        <v>494</v>
      </c>
      <c r="C56" s="144" t="s">
        <v>637</v>
      </c>
      <c r="D56" s="96">
        <v>2</v>
      </c>
      <c r="E56" s="97">
        <v>45000</v>
      </c>
      <c r="F56" s="76">
        <f t="shared" si="1"/>
        <v>90000</v>
      </c>
      <c r="G56" s="2024">
        <f>SUM(F56:F63)</f>
        <v>9994000</v>
      </c>
      <c r="H56" s="2038" t="s">
        <v>934</v>
      </c>
      <c r="K56" s="161"/>
    </row>
    <row r="57" spans="1:11" s="58" customFormat="1" ht="18.75" hidden="1" customHeight="1" outlineLevel="1">
      <c r="A57" s="84">
        <v>14</v>
      </c>
      <c r="B57" s="138" t="s">
        <v>496</v>
      </c>
      <c r="C57" s="145" t="s">
        <v>464</v>
      </c>
      <c r="D57" s="103">
        <v>70</v>
      </c>
      <c r="E57" s="104">
        <v>70000</v>
      </c>
      <c r="F57" s="82">
        <f t="shared" si="1"/>
        <v>4900000</v>
      </c>
      <c r="G57" s="2025"/>
      <c r="H57" s="2034"/>
      <c r="K57" s="162"/>
    </row>
    <row r="58" spans="1:11" s="59" customFormat="1" ht="18.75" hidden="1" customHeight="1" outlineLevel="1">
      <c r="A58" s="146">
        <v>15</v>
      </c>
      <c r="B58" s="138" t="s">
        <v>935</v>
      </c>
      <c r="C58" s="145" t="s">
        <v>464</v>
      </c>
      <c r="D58" s="103">
        <v>16</v>
      </c>
      <c r="E58" s="104">
        <v>5000</v>
      </c>
      <c r="F58" s="82">
        <f t="shared" si="1"/>
        <v>80000</v>
      </c>
      <c r="G58" s="2025"/>
      <c r="H58" s="2034"/>
      <c r="K58" s="53"/>
    </row>
    <row r="59" spans="1:11" s="59" customFormat="1" ht="18.75" hidden="1" customHeight="1" outlineLevel="1">
      <c r="A59" s="84">
        <v>16</v>
      </c>
      <c r="B59" s="138" t="s">
        <v>514</v>
      </c>
      <c r="C59" s="145" t="s">
        <v>464</v>
      </c>
      <c r="D59" s="103">
        <v>16</v>
      </c>
      <c r="E59" s="104">
        <v>1500</v>
      </c>
      <c r="F59" s="82">
        <f t="shared" si="1"/>
        <v>24000</v>
      </c>
      <c r="G59" s="2025"/>
      <c r="H59" s="2034"/>
      <c r="K59" s="53"/>
    </row>
    <row r="60" spans="1:11" s="57" customFormat="1" ht="18.75" hidden="1" customHeight="1" outlineLevel="1">
      <c r="A60" s="146">
        <v>17</v>
      </c>
      <c r="B60" s="138" t="s">
        <v>936</v>
      </c>
      <c r="C60" s="145" t="s">
        <v>464</v>
      </c>
      <c r="D60" s="103">
        <v>560</v>
      </c>
      <c r="E60" s="104">
        <v>6000</v>
      </c>
      <c r="F60" s="82">
        <f t="shared" si="1"/>
        <v>3360000</v>
      </c>
      <c r="G60" s="2025"/>
      <c r="H60" s="2034"/>
      <c r="K60" s="160"/>
    </row>
    <row r="61" spans="1:11" s="60" customFormat="1" ht="18.75" hidden="1" customHeight="1" outlineLevel="1">
      <c r="A61" s="84">
        <v>18</v>
      </c>
      <c r="B61" s="138" t="s">
        <v>511</v>
      </c>
      <c r="C61" s="145" t="s">
        <v>464</v>
      </c>
      <c r="D61" s="103">
        <v>560</v>
      </c>
      <c r="E61" s="104">
        <v>2000</v>
      </c>
      <c r="F61" s="82">
        <f t="shared" si="1"/>
        <v>1120000</v>
      </c>
      <c r="G61" s="2025"/>
      <c r="H61" s="2034"/>
      <c r="I61" s="152"/>
      <c r="K61" s="163"/>
    </row>
    <row r="62" spans="1:11" s="61" customFormat="1" ht="18.75" hidden="1" customHeight="1" outlineLevel="1">
      <c r="A62" s="146">
        <v>19</v>
      </c>
      <c r="B62" s="138" t="s">
        <v>618</v>
      </c>
      <c r="C62" s="145" t="s">
        <v>702</v>
      </c>
      <c r="D62" s="103">
        <v>2</v>
      </c>
      <c r="E62" s="104">
        <v>110000</v>
      </c>
      <c r="F62" s="82">
        <f t="shared" si="1"/>
        <v>220000</v>
      </c>
      <c r="G62" s="2025"/>
      <c r="H62" s="2034"/>
      <c r="I62" s="154"/>
      <c r="K62" s="164"/>
    </row>
    <row r="63" spans="1:11" s="59" customFormat="1" ht="18.75" hidden="1" customHeight="1" outlineLevel="1">
      <c r="A63" s="105">
        <v>20</v>
      </c>
      <c r="B63" s="139" t="s">
        <v>937</v>
      </c>
      <c r="C63" s="147" t="s">
        <v>797</v>
      </c>
      <c r="D63" s="107">
        <v>10</v>
      </c>
      <c r="E63" s="108">
        <v>20000</v>
      </c>
      <c r="F63" s="94">
        <f t="shared" si="1"/>
        <v>200000</v>
      </c>
      <c r="G63" s="2026"/>
      <c r="H63" s="2035"/>
      <c r="K63" s="53"/>
    </row>
    <row r="64" spans="1:11" s="60" customFormat="1" ht="18.75" hidden="1" customHeight="1" outlineLevel="1">
      <c r="A64" s="72">
        <v>22</v>
      </c>
      <c r="B64" s="95" t="s">
        <v>917</v>
      </c>
      <c r="C64" s="96" t="s">
        <v>851</v>
      </c>
      <c r="D64" s="96">
        <v>3</v>
      </c>
      <c r="E64" s="97">
        <v>900000</v>
      </c>
      <c r="F64" s="76">
        <f t="shared" si="1"/>
        <v>2700000</v>
      </c>
      <c r="G64" s="2024">
        <f>SUM(F64:F65)</f>
        <v>3300000</v>
      </c>
      <c r="H64" s="2033" t="s">
        <v>938</v>
      </c>
      <c r="I64" s="152"/>
      <c r="K64" s="163"/>
    </row>
    <row r="65" spans="1:11" s="61" customFormat="1" ht="18.75" hidden="1" customHeight="1" outlineLevel="1">
      <c r="A65" s="105">
        <v>23</v>
      </c>
      <c r="B65" s="106" t="s">
        <v>826</v>
      </c>
      <c r="C65" s="107" t="s">
        <v>464</v>
      </c>
      <c r="D65" s="107">
        <v>30</v>
      </c>
      <c r="E65" s="108">
        <v>20000</v>
      </c>
      <c r="F65" s="94">
        <f t="shared" si="1"/>
        <v>600000</v>
      </c>
      <c r="G65" s="2026"/>
      <c r="H65" s="2035"/>
      <c r="I65" s="154"/>
      <c r="K65" s="164"/>
    </row>
    <row r="66" spans="1:11" ht="18.75" hidden="1" customHeight="1" outlineLevel="1">
      <c r="A66" s="146">
        <v>24</v>
      </c>
      <c r="B66" s="165" t="s">
        <v>939</v>
      </c>
      <c r="C66" s="141" t="s">
        <v>637</v>
      </c>
      <c r="D66" s="141">
        <v>1</v>
      </c>
      <c r="E66" s="142">
        <v>600000</v>
      </c>
      <c r="F66" s="90">
        <f t="shared" si="1"/>
        <v>600000</v>
      </c>
      <c r="G66" s="2024">
        <f>SUM(F66:F67)</f>
        <v>1950000</v>
      </c>
      <c r="H66" s="2033" t="s">
        <v>940</v>
      </c>
      <c r="K66" s="5"/>
    </row>
    <row r="67" spans="1:11" ht="18.75" hidden="1" customHeight="1" outlineLevel="1">
      <c r="A67" s="78">
        <v>25</v>
      </c>
      <c r="B67" s="102" t="s">
        <v>801</v>
      </c>
      <c r="C67" s="103" t="s">
        <v>791</v>
      </c>
      <c r="D67" s="103">
        <v>3</v>
      </c>
      <c r="E67" s="104">
        <v>450000</v>
      </c>
      <c r="F67" s="82">
        <f t="shared" si="1"/>
        <v>1350000</v>
      </c>
      <c r="G67" s="2025"/>
      <c r="H67" s="2034"/>
      <c r="K67" s="5"/>
    </row>
    <row r="68" spans="1:11" ht="18.75" hidden="1" customHeight="1" outlineLevel="1">
      <c r="A68" s="78">
        <v>26</v>
      </c>
      <c r="B68" s="106"/>
      <c r="C68" s="107"/>
      <c r="D68" s="107"/>
      <c r="E68" s="108"/>
      <c r="F68" s="94"/>
      <c r="G68" s="2026"/>
      <c r="H68" s="2035"/>
      <c r="K68" s="5"/>
    </row>
    <row r="69" spans="1:11" ht="18.75" hidden="1" customHeight="1" outlineLevel="1">
      <c r="A69" s="77">
        <v>27</v>
      </c>
      <c r="B69" s="166" t="s">
        <v>799</v>
      </c>
      <c r="C69" s="167" t="s">
        <v>702</v>
      </c>
      <c r="D69" s="167">
        <v>2</v>
      </c>
      <c r="E69" s="168">
        <v>110000</v>
      </c>
      <c r="F69" s="169">
        <f t="shared" ref="F69:F80" si="2">E69*D69</f>
        <v>220000</v>
      </c>
      <c r="G69" s="170"/>
      <c r="H69" s="171"/>
      <c r="K69" s="5"/>
    </row>
    <row r="70" spans="1:11" ht="18.75" hidden="1" customHeight="1" outlineLevel="1">
      <c r="A70" s="72">
        <v>28</v>
      </c>
      <c r="B70" s="109" t="s">
        <v>941</v>
      </c>
      <c r="C70" s="110" t="s">
        <v>637</v>
      </c>
      <c r="D70" s="110">
        <v>2</v>
      </c>
      <c r="E70" s="111">
        <v>450000</v>
      </c>
      <c r="F70" s="112">
        <f t="shared" si="2"/>
        <v>900000</v>
      </c>
      <c r="G70" s="2024">
        <f>SUM(F70:F74)</f>
        <v>3640000</v>
      </c>
      <c r="H70" s="2033" t="s">
        <v>942</v>
      </c>
      <c r="K70" s="5"/>
    </row>
    <row r="71" spans="1:11" ht="18.75" hidden="1" customHeight="1" outlineLevel="1">
      <c r="A71" s="78">
        <v>29</v>
      </c>
      <c r="B71" s="113" t="s">
        <v>917</v>
      </c>
      <c r="C71" s="114" t="s">
        <v>851</v>
      </c>
      <c r="D71" s="114">
        <v>2</v>
      </c>
      <c r="E71" s="115">
        <v>1000000</v>
      </c>
      <c r="F71" s="116">
        <f t="shared" si="2"/>
        <v>2000000</v>
      </c>
      <c r="G71" s="2025"/>
      <c r="H71" s="2034"/>
      <c r="K71" s="5"/>
    </row>
    <row r="72" spans="1:11" ht="18.75" hidden="1" customHeight="1" outlineLevel="1">
      <c r="A72" s="78">
        <v>30</v>
      </c>
      <c r="B72" s="113" t="s">
        <v>829</v>
      </c>
      <c r="C72" s="114" t="s">
        <v>458</v>
      </c>
      <c r="D72" s="114">
        <v>100</v>
      </c>
      <c r="E72" s="115">
        <v>4000</v>
      </c>
      <c r="F72" s="116">
        <f t="shared" si="2"/>
        <v>400000</v>
      </c>
      <c r="G72" s="2025"/>
      <c r="H72" s="2034"/>
      <c r="K72" s="5"/>
    </row>
    <row r="73" spans="1:11" ht="18.75" hidden="1" customHeight="1" outlineLevel="1">
      <c r="A73" s="78">
        <v>31</v>
      </c>
      <c r="B73" s="113" t="s">
        <v>943</v>
      </c>
      <c r="C73" s="114" t="s">
        <v>464</v>
      </c>
      <c r="D73" s="114">
        <v>1</v>
      </c>
      <c r="E73" s="115">
        <v>120000</v>
      </c>
      <c r="F73" s="116">
        <f t="shared" si="2"/>
        <v>120000</v>
      </c>
      <c r="G73" s="2025"/>
      <c r="H73" s="2034"/>
      <c r="K73" s="5"/>
    </row>
    <row r="74" spans="1:11" ht="18.75" hidden="1" customHeight="1" outlineLevel="1">
      <c r="A74" s="78">
        <v>32</v>
      </c>
      <c r="B74" s="113" t="s">
        <v>799</v>
      </c>
      <c r="C74" s="114" t="s">
        <v>702</v>
      </c>
      <c r="D74" s="114">
        <v>2</v>
      </c>
      <c r="E74" s="115">
        <v>110000</v>
      </c>
      <c r="F74" s="116">
        <f t="shared" si="2"/>
        <v>220000</v>
      </c>
      <c r="G74" s="172"/>
      <c r="H74" s="2035"/>
      <c r="K74" s="5"/>
    </row>
    <row r="75" spans="1:11" ht="18.75" hidden="1" customHeight="1" outlineLevel="1">
      <c r="A75" s="72">
        <v>44</v>
      </c>
      <c r="B75" s="121" t="s">
        <v>944</v>
      </c>
      <c r="C75" s="122" t="s">
        <v>464</v>
      </c>
      <c r="D75" s="122">
        <v>1</v>
      </c>
      <c r="E75" s="123">
        <v>235000</v>
      </c>
      <c r="F75" s="112">
        <f t="shared" si="2"/>
        <v>235000</v>
      </c>
      <c r="G75" s="2024">
        <f>SUM(F75:F77)</f>
        <v>745000</v>
      </c>
      <c r="H75" s="2033" t="s">
        <v>945</v>
      </c>
      <c r="K75" s="5"/>
    </row>
    <row r="76" spans="1:11" ht="18.75" hidden="1" customHeight="1" outlineLevel="1">
      <c r="A76" s="78">
        <v>45</v>
      </c>
      <c r="B76" s="124" t="s">
        <v>946</v>
      </c>
      <c r="C76" s="125" t="s">
        <v>637</v>
      </c>
      <c r="D76" s="125">
        <v>1</v>
      </c>
      <c r="E76" s="126">
        <v>350000</v>
      </c>
      <c r="F76" s="116">
        <f t="shared" si="2"/>
        <v>350000</v>
      </c>
      <c r="G76" s="2025"/>
      <c r="H76" s="2034"/>
      <c r="K76" s="5"/>
    </row>
    <row r="77" spans="1:11" ht="18.75" hidden="1" customHeight="1" outlineLevel="1">
      <c r="A77" s="78">
        <v>46</v>
      </c>
      <c r="B77" s="124" t="s">
        <v>818</v>
      </c>
      <c r="C77" s="125" t="s">
        <v>464</v>
      </c>
      <c r="D77" s="125">
        <v>2</v>
      </c>
      <c r="E77" s="126">
        <v>80000</v>
      </c>
      <c r="F77" s="116">
        <f t="shared" si="2"/>
        <v>160000</v>
      </c>
      <c r="G77" s="2025"/>
      <c r="H77" s="2034"/>
      <c r="K77" s="5"/>
    </row>
    <row r="78" spans="1:11" ht="18.75" hidden="1" customHeight="1" outlineLevel="1">
      <c r="A78" s="72">
        <v>47</v>
      </c>
      <c r="B78" s="121" t="s">
        <v>947</v>
      </c>
      <c r="C78" s="122" t="s">
        <v>637</v>
      </c>
      <c r="D78" s="122">
        <v>1</v>
      </c>
      <c r="E78" s="123">
        <v>235000</v>
      </c>
      <c r="F78" s="112">
        <f t="shared" si="2"/>
        <v>235000</v>
      </c>
      <c r="G78" s="2024">
        <f>SUM(F78:F79)</f>
        <v>585000</v>
      </c>
      <c r="H78" s="2033" t="s">
        <v>948</v>
      </c>
      <c r="K78" s="5"/>
    </row>
    <row r="79" spans="1:11" ht="18.75" hidden="1" customHeight="1" outlineLevel="1">
      <c r="A79" s="105">
        <v>48</v>
      </c>
      <c r="B79" s="127" t="s">
        <v>946</v>
      </c>
      <c r="C79" s="128" t="s">
        <v>637</v>
      </c>
      <c r="D79" s="128">
        <v>1</v>
      </c>
      <c r="E79" s="129">
        <v>350000</v>
      </c>
      <c r="F79" s="120">
        <f t="shared" si="2"/>
        <v>350000</v>
      </c>
      <c r="G79" s="2026"/>
      <c r="H79" s="2035"/>
      <c r="K79" s="5"/>
    </row>
    <row r="80" spans="1:11" s="59" customFormat="1" ht="18.75" hidden="1" customHeight="1" outlineLevel="1">
      <c r="A80" s="146">
        <v>32</v>
      </c>
      <c r="B80" s="173" t="s">
        <v>949</v>
      </c>
      <c r="C80" s="174" t="s">
        <v>464</v>
      </c>
      <c r="D80" s="174">
        <v>2</v>
      </c>
      <c r="E80" s="175">
        <v>235000</v>
      </c>
      <c r="F80" s="176">
        <f t="shared" si="2"/>
        <v>470000</v>
      </c>
      <c r="G80" s="2025">
        <f>SUM(F80:F82)</f>
        <v>1670000</v>
      </c>
      <c r="H80" s="2034" t="s">
        <v>950</v>
      </c>
      <c r="K80" s="53"/>
    </row>
    <row r="81" spans="1:11" ht="18.75" hidden="1" customHeight="1" outlineLevel="1">
      <c r="A81" s="146">
        <v>33</v>
      </c>
      <c r="B81" s="173"/>
      <c r="C81" s="174"/>
      <c r="D81" s="174"/>
      <c r="E81" s="175"/>
      <c r="F81" s="176"/>
      <c r="G81" s="2025"/>
      <c r="H81" s="2034"/>
      <c r="K81" s="5"/>
    </row>
    <row r="82" spans="1:11" ht="18.75" hidden="1" customHeight="1" outlineLevel="1">
      <c r="A82" s="72">
        <v>35</v>
      </c>
      <c r="B82" s="121" t="s">
        <v>829</v>
      </c>
      <c r="C82" s="122" t="s">
        <v>458</v>
      </c>
      <c r="D82" s="122">
        <v>300</v>
      </c>
      <c r="E82" s="123">
        <v>4000</v>
      </c>
      <c r="F82" s="112">
        <f t="shared" ref="F82:F91" si="3">E82*D82</f>
        <v>1200000</v>
      </c>
      <c r="G82" s="2024">
        <f>SUM(F82:F84)</f>
        <v>3310000</v>
      </c>
      <c r="H82" s="2033" t="s">
        <v>951</v>
      </c>
      <c r="K82" s="5"/>
    </row>
    <row r="83" spans="1:11" ht="18.75" hidden="1" customHeight="1" outlineLevel="1">
      <c r="A83" s="84">
        <v>36</v>
      </c>
      <c r="B83" s="177" t="s">
        <v>799</v>
      </c>
      <c r="C83" s="178" t="s">
        <v>702</v>
      </c>
      <c r="D83" s="178">
        <v>1</v>
      </c>
      <c r="E83" s="179">
        <v>110000</v>
      </c>
      <c r="F83" s="116">
        <f t="shared" si="3"/>
        <v>110000</v>
      </c>
      <c r="G83" s="2025"/>
      <c r="H83" s="2034"/>
      <c r="K83" s="5"/>
    </row>
    <row r="84" spans="1:11" ht="18.75" hidden="1" customHeight="1" outlineLevel="1">
      <c r="A84" s="84">
        <v>37</v>
      </c>
      <c r="B84" s="180" t="s">
        <v>917</v>
      </c>
      <c r="C84" s="181" t="s">
        <v>851</v>
      </c>
      <c r="D84" s="182">
        <v>2</v>
      </c>
      <c r="E84" s="183">
        <v>1000000</v>
      </c>
      <c r="F84" s="169">
        <f t="shared" si="3"/>
        <v>2000000</v>
      </c>
      <c r="G84" s="2026"/>
      <c r="H84" s="2035"/>
      <c r="K84" s="5"/>
    </row>
    <row r="85" spans="1:11" ht="18.75" hidden="1" customHeight="1" outlineLevel="1">
      <c r="A85" s="72">
        <v>38</v>
      </c>
      <c r="B85" s="184" t="s">
        <v>936</v>
      </c>
      <c r="C85" s="185" t="s">
        <v>464</v>
      </c>
      <c r="D85" s="185">
        <v>100</v>
      </c>
      <c r="E85" s="112">
        <v>6000</v>
      </c>
      <c r="F85" s="112">
        <f t="shared" si="3"/>
        <v>600000</v>
      </c>
      <c r="G85" s="2024">
        <f>SUM(F85:F88)</f>
        <v>1250000</v>
      </c>
      <c r="H85" s="2033" t="s">
        <v>952</v>
      </c>
      <c r="K85" s="5"/>
    </row>
    <row r="86" spans="1:11" ht="18.75" hidden="1" customHeight="1" outlineLevel="1">
      <c r="A86" s="78">
        <v>39</v>
      </c>
      <c r="B86" s="186" t="s">
        <v>511</v>
      </c>
      <c r="C86" s="187" t="s">
        <v>464</v>
      </c>
      <c r="D86" s="187">
        <v>100</v>
      </c>
      <c r="E86" s="116">
        <v>2000</v>
      </c>
      <c r="F86" s="116">
        <f t="shared" si="3"/>
        <v>200000</v>
      </c>
      <c r="G86" s="2025"/>
      <c r="H86" s="2034"/>
      <c r="K86" s="5"/>
    </row>
    <row r="87" spans="1:11" ht="18.75" hidden="1" customHeight="1" outlineLevel="1">
      <c r="A87" s="78">
        <v>40</v>
      </c>
      <c r="B87" s="186" t="s">
        <v>953</v>
      </c>
      <c r="C87" s="187" t="s">
        <v>464</v>
      </c>
      <c r="D87" s="187">
        <v>30</v>
      </c>
      <c r="E87" s="116">
        <v>10000</v>
      </c>
      <c r="F87" s="116">
        <f t="shared" si="3"/>
        <v>300000</v>
      </c>
      <c r="G87" s="2025"/>
      <c r="H87" s="2034"/>
      <c r="K87" s="5"/>
    </row>
    <row r="88" spans="1:11" ht="18.75" hidden="1" customHeight="1" outlineLevel="1">
      <c r="A88" s="105">
        <v>41</v>
      </c>
      <c r="B88" s="188" t="s">
        <v>954</v>
      </c>
      <c r="C88" s="189" t="s">
        <v>637</v>
      </c>
      <c r="D88" s="189">
        <v>30</v>
      </c>
      <c r="E88" s="120">
        <v>5000</v>
      </c>
      <c r="F88" s="120">
        <f t="shared" si="3"/>
        <v>150000</v>
      </c>
      <c r="G88" s="2026"/>
      <c r="H88" s="2035"/>
      <c r="K88" s="5"/>
    </row>
    <row r="89" spans="1:11" s="59" customFormat="1" ht="18.75" hidden="1" customHeight="1" outlineLevel="1">
      <c r="A89" s="190">
        <v>42</v>
      </c>
      <c r="B89" s="191" t="s">
        <v>955</v>
      </c>
      <c r="C89" s="192" t="s">
        <v>637</v>
      </c>
      <c r="D89" s="192">
        <v>10</v>
      </c>
      <c r="E89" s="193">
        <v>7000</v>
      </c>
      <c r="F89" s="194">
        <f t="shared" si="3"/>
        <v>70000</v>
      </c>
      <c r="G89" s="2024">
        <f>SUM(F89:F91)</f>
        <v>260000</v>
      </c>
      <c r="H89" s="2033" t="s">
        <v>956</v>
      </c>
      <c r="K89" s="53"/>
    </row>
    <row r="90" spans="1:11" ht="18.75" hidden="1" customHeight="1" outlineLevel="1">
      <c r="A90" s="195">
        <v>43</v>
      </c>
      <c r="B90" s="196" t="s">
        <v>957</v>
      </c>
      <c r="C90" s="197" t="s">
        <v>637</v>
      </c>
      <c r="D90" s="197">
        <v>10</v>
      </c>
      <c r="E90" s="198">
        <v>2000</v>
      </c>
      <c r="F90" s="199">
        <f t="shared" si="3"/>
        <v>20000</v>
      </c>
      <c r="G90" s="2025"/>
      <c r="H90" s="2034"/>
      <c r="K90" s="5"/>
    </row>
    <row r="91" spans="1:11" ht="18.75" hidden="1" customHeight="1" outlineLevel="1">
      <c r="A91" s="200">
        <v>44</v>
      </c>
      <c r="B91" s="201" t="s">
        <v>958</v>
      </c>
      <c r="C91" s="202" t="s">
        <v>637</v>
      </c>
      <c r="D91" s="202">
        <v>2</v>
      </c>
      <c r="E91" s="203">
        <v>85000</v>
      </c>
      <c r="F91" s="204">
        <f t="shared" si="3"/>
        <v>170000</v>
      </c>
      <c r="G91" s="2025"/>
      <c r="H91" s="2034"/>
      <c r="K91" s="5"/>
    </row>
    <row r="92" spans="1:11" ht="18.75" hidden="1" customHeight="1" outlineLevel="1">
      <c r="A92" s="190">
        <v>45</v>
      </c>
      <c r="B92" s="191" t="s">
        <v>959</v>
      </c>
      <c r="C92" s="192" t="s">
        <v>464</v>
      </c>
      <c r="D92" s="192">
        <v>2</v>
      </c>
      <c r="E92" s="205">
        <v>50000</v>
      </c>
      <c r="F92" s="206">
        <v>100000</v>
      </c>
      <c r="G92" s="2029">
        <v>2240000</v>
      </c>
      <c r="H92" s="1999" t="s">
        <v>960</v>
      </c>
      <c r="K92" s="5"/>
    </row>
    <row r="93" spans="1:11" ht="18.75" hidden="1" customHeight="1" outlineLevel="1">
      <c r="A93" s="195">
        <v>46</v>
      </c>
      <c r="B93" s="196" t="s">
        <v>961</v>
      </c>
      <c r="C93" s="197" t="s">
        <v>464</v>
      </c>
      <c r="D93" s="197">
        <v>2</v>
      </c>
      <c r="E93" s="207">
        <v>70000</v>
      </c>
      <c r="F93" s="208">
        <v>140000</v>
      </c>
      <c r="G93" s="2030"/>
      <c r="H93" s="2000"/>
      <c r="K93" s="5"/>
    </row>
    <row r="94" spans="1:11" ht="18.75" hidden="1" customHeight="1" outlineLevel="1">
      <c r="A94" s="209">
        <v>47</v>
      </c>
      <c r="B94" s="210" t="s">
        <v>917</v>
      </c>
      <c r="C94" s="211" t="s">
        <v>851</v>
      </c>
      <c r="D94" s="211">
        <v>2</v>
      </c>
      <c r="E94" s="212">
        <v>1000000</v>
      </c>
      <c r="F94" s="213">
        <v>2000000</v>
      </c>
      <c r="G94" s="2031"/>
      <c r="H94" s="2001"/>
      <c r="K94" s="5"/>
    </row>
    <row r="95" spans="1:11" ht="22.5" hidden="1" customHeight="1" outlineLevel="1">
      <c r="A95" s="2018" t="s">
        <v>456</v>
      </c>
      <c r="B95" s="2019"/>
      <c r="C95" s="2019"/>
      <c r="D95" s="2019"/>
      <c r="E95" s="2020"/>
      <c r="F95" s="214">
        <f>SUM(F48:F94)</f>
        <v>37264000</v>
      </c>
      <c r="G95" s="214">
        <f>SUM(F95)</f>
        <v>37264000</v>
      </c>
      <c r="H95" s="215"/>
      <c r="I95" s="54"/>
      <c r="K95" s="3"/>
    </row>
    <row r="96" spans="1:11" ht="22.5" hidden="1" customHeight="1" outlineLevel="1">
      <c r="A96" s="1959" t="s">
        <v>48</v>
      </c>
      <c r="B96" s="1960"/>
      <c r="C96" s="1960"/>
      <c r="D96" s="1960"/>
      <c r="E96" s="1961"/>
      <c r="F96" s="216">
        <f>F95*0.1</f>
        <v>3726400</v>
      </c>
      <c r="G96" s="216">
        <f>G95*0.1</f>
        <v>3726400</v>
      </c>
      <c r="H96" s="134"/>
      <c r="I96" s="54"/>
      <c r="K96" s="3"/>
    </row>
    <row r="97" spans="1:11" ht="22.5" customHeight="1" collapsed="1">
      <c r="A97" s="2021" t="s">
        <v>60</v>
      </c>
      <c r="B97" s="2022"/>
      <c r="C97" s="2022"/>
      <c r="D97" s="2022"/>
      <c r="E97" s="2022"/>
      <c r="F97" s="217">
        <f>SUM(F95:F96)</f>
        <v>40990400</v>
      </c>
      <c r="G97" s="218">
        <f>SUM(G95:G96)</f>
        <v>40990400</v>
      </c>
      <c r="H97" s="219"/>
      <c r="K97" s="3"/>
    </row>
    <row r="98" spans="1:11" s="56" customFormat="1" ht="18.75" customHeight="1">
      <c r="A98" s="220">
        <v>1</v>
      </c>
      <c r="B98" s="221" t="s">
        <v>962</v>
      </c>
      <c r="C98" s="222" t="s">
        <v>637</v>
      </c>
      <c r="D98" s="222">
        <v>8</v>
      </c>
      <c r="E98" s="223">
        <v>70000</v>
      </c>
      <c r="F98" s="223">
        <f t="shared" ref="F98:F102" si="4">E98*D98</f>
        <v>560000</v>
      </c>
      <c r="G98" s="2032">
        <f>SUM(F98:F101)</f>
        <v>3760000</v>
      </c>
      <c r="H98" s="1998" t="s">
        <v>963</v>
      </c>
      <c r="K98" s="161"/>
    </row>
    <row r="99" spans="1:11" s="57" customFormat="1" ht="18.75" customHeight="1">
      <c r="A99" s="220">
        <v>2</v>
      </c>
      <c r="B99" s="221" t="s">
        <v>964</v>
      </c>
      <c r="C99" s="222" t="s">
        <v>637</v>
      </c>
      <c r="D99" s="222">
        <v>150</v>
      </c>
      <c r="E99" s="223">
        <v>6000</v>
      </c>
      <c r="F99" s="223">
        <f t="shared" si="4"/>
        <v>900000</v>
      </c>
      <c r="G99" s="2032"/>
      <c r="H99" s="1986"/>
      <c r="K99" s="160"/>
    </row>
    <row r="100" spans="1:11" s="59" customFormat="1" ht="18.75" customHeight="1">
      <c r="A100" s="225">
        <v>3</v>
      </c>
      <c r="B100" s="226" t="s">
        <v>965</v>
      </c>
      <c r="C100" s="227" t="s">
        <v>637</v>
      </c>
      <c r="D100" s="227">
        <v>150</v>
      </c>
      <c r="E100" s="228">
        <v>2000</v>
      </c>
      <c r="F100" s="228">
        <f t="shared" si="4"/>
        <v>300000</v>
      </c>
      <c r="G100" s="1882"/>
      <c r="H100" s="1986"/>
      <c r="K100" s="53"/>
    </row>
    <row r="101" spans="1:11" s="59" customFormat="1" ht="18.75" customHeight="1">
      <c r="A101" s="220">
        <v>5</v>
      </c>
      <c r="B101" s="221" t="s">
        <v>966</v>
      </c>
      <c r="C101" s="222" t="s">
        <v>851</v>
      </c>
      <c r="D101" s="222">
        <v>2</v>
      </c>
      <c r="E101" s="223">
        <v>1000000</v>
      </c>
      <c r="F101" s="223">
        <f t="shared" si="4"/>
        <v>2000000</v>
      </c>
      <c r="G101" s="2032">
        <f>SUM(F101:F102)</f>
        <v>2220000</v>
      </c>
      <c r="H101" s="2039" t="s">
        <v>805</v>
      </c>
      <c r="K101" s="53"/>
    </row>
    <row r="102" spans="1:11" s="57" customFormat="1" ht="18.75" customHeight="1">
      <c r="A102" s="220">
        <v>6</v>
      </c>
      <c r="B102" s="221" t="s">
        <v>489</v>
      </c>
      <c r="C102" s="222" t="s">
        <v>702</v>
      </c>
      <c r="D102" s="222">
        <v>2</v>
      </c>
      <c r="E102" s="223">
        <v>110000</v>
      </c>
      <c r="F102" s="223">
        <f t="shared" si="4"/>
        <v>220000</v>
      </c>
      <c r="G102" s="2032"/>
      <c r="H102" s="2039"/>
      <c r="K102" s="160"/>
    </row>
    <row r="103" spans="1:11">
      <c r="A103" s="229"/>
      <c r="B103" s="230"/>
      <c r="C103" s="231"/>
      <c r="D103" s="231"/>
      <c r="E103" s="232"/>
      <c r="F103" s="233"/>
      <c r="G103" s="234"/>
      <c r="H103" s="235"/>
    </row>
    <row r="104" spans="1:11">
      <c r="A104" s="229"/>
      <c r="B104" s="230"/>
      <c r="C104" s="231"/>
      <c r="D104" s="231"/>
      <c r="E104" s="232"/>
      <c r="F104" s="233"/>
      <c r="G104" s="234"/>
      <c r="H104" s="235"/>
    </row>
    <row r="105" spans="1:11">
      <c r="A105" s="229"/>
      <c r="B105" s="230"/>
      <c r="C105" s="231"/>
      <c r="D105" s="231"/>
      <c r="E105" s="232"/>
      <c r="F105" s="233"/>
      <c r="G105" s="234"/>
      <c r="H105" s="235"/>
    </row>
    <row r="106" spans="1:11">
      <c r="A106" s="229"/>
      <c r="B106" s="230"/>
      <c r="C106" s="231"/>
      <c r="D106" s="231"/>
      <c r="E106" s="232"/>
      <c r="F106" s="233"/>
      <c r="G106" s="234"/>
      <c r="H106" s="235"/>
    </row>
    <row r="107" spans="1:11">
      <c r="A107" s="229"/>
      <c r="B107" s="230"/>
      <c r="C107" s="231"/>
      <c r="D107" s="231"/>
      <c r="E107" s="232"/>
      <c r="F107" s="233"/>
      <c r="G107" s="234"/>
      <c r="H107" s="235"/>
    </row>
    <row r="108" spans="1:11">
      <c r="A108" s="1959" t="s">
        <v>456</v>
      </c>
      <c r="B108" s="1960"/>
      <c r="C108" s="1960"/>
      <c r="D108" s="1960"/>
      <c r="E108" s="1961"/>
      <c r="F108" s="236">
        <f>SUM(F98:F101)</f>
        <v>3760000</v>
      </c>
      <c r="G108" s="236">
        <f>SUM(F108)</f>
        <v>3760000</v>
      </c>
      <c r="H108" s="132"/>
    </row>
    <row r="109" spans="1:11">
      <c r="A109" s="1879" t="s">
        <v>48</v>
      </c>
      <c r="B109" s="1880"/>
      <c r="C109" s="1880"/>
      <c r="D109" s="1880"/>
      <c r="E109" s="1881"/>
      <c r="F109" s="216">
        <f>F108*0.1</f>
        <v>376000</v>
      </c>
      <c r="G109" s="216">
        <f>G108*0.1</f>
        <v>376000</v>
      </c>
      <c r="H109" s="134"/>
    </row>
    <row r="110" spans="1:11">
      <c r="A110" s="2016" t="s">
        <v>61</v>
      </c>
      <c r="B110" s="2017"/>
      <c r="C110" s="2017"/>
      <c r="D110" s="2017"/>
      <c r="E110" s="2023"/>
      <c r="F110" s="237">
        <f>SUM(F108:F109)</f>
        <v>4136000</v>
      </c>
      <c r="G110" s="237">
        <f>SUM(G108:G109)</f>
        <v>4136000</v>
      </c>
      <c r="H110" s="238"/>
    </row>
  </sheetData>
  <autoFilter ref="A6:J110"/>
  <mergeCells count="63">
    <mergeCell ref="H85:H88"/>
    <mergeCell ref="H89:H91"/>
    <mergeCell ref="H92:H94"/>
    <mergeCell ref="H98:H100"/>
    <mergeCell ref="H101:H102"/>
    <mergeCell ref="H70:H74"/>
    <mergeCell ref="H75:H77"/>
    <mergeCell ref="H78:H79"/>
    <mergeCell ref="H80:H81"/>
    <mergeCell ref="H82:H84"/>
    <mergeCell ref="G101:G102"/>
    <mergeCell ref="H7:H9"/>
    <mergeCell ref="H10:H11"/>
    <mergeCell ref="H12:H14"/>
    <mergeCell ref="H15:H16"/>
    <mergeCell ref="H17:H21"/>
    <mergeCell ref="H22:H25"/>
    <mergeCell ref="H26:H30"/>
    <mergeCell ref="H31:H37"/>
    <mergeCell ref="H38:H44"/>
    <mergeCell ref="H48:H51"/>
    <mergeCell ref="H52:H53"/>
    <mergeCell ref="H54:H55"/>
    <mergeCell ref="H56:H63"/>
    <mergeCell ref="H64:H65"/>
    <mergeCell ref="H66:H68"/>
    <mergeCell ref="G82:G84"/>
    <mergeCell ref="G85:G88"/>
    <mergeCell ref="G89:G91"/>
    <mergeCell ref="G92:G94"/>
    <mergeCell ref="G98:G100"/>
    <mergeCell ref="G66:G68"/>
    <mergeCell ref="G70:G73"/>
    <mergeCell ref="G75:G77"/>
    <mergeCell ref="G78:G79"/>
    <mergeCell ref="G80:G81"/>
    <mergeCell ref="A109:E109"/>
    <mergeCell ref="A110:E110"/>
    <mergeCell ref="G7:G9"/>
    <mergeCell ref="G10:G11"/>
    <mergeCell ref="G12:G14"/>
    <mergeCell ref="G15:G16"/>
    <mergeCell ref="G17:G21"/>
    <mergeCell ref="G22:G25"/>
    <mergeCell ref="G26:G30"/>
    <mergeCell ref="G31:G37"/>
    <mergeCell ref="G38:G43"/>
    <mergeCell ref="G48:G51"/>
    <mergeCell ref="G52:G53"/>
    <mergeCell ref="G54:G55"/>
    <mergeCell ref="G56:G63"/>
    <mergeCell ref="G64:G65"/>
    <mergeCell ref="A47:E47"/>
    <mergeCell ref="A95:E95"/>
    <mergeCell ref="A96:E96"/>
    <mergeCell ref="A97:E97"/>
    <mergeCell ref="A108:E108"/>
    <mergeCell ref="F1:H1"/>
    <mergeCell ref="A4:H4"/>
    <mergeCell ref="A5:H5"/>
    <mergeCell ref="A45:E45"/>
    <mergeCell ref="A46:E46"/>
    <mergeCell ref="A2:H3"/>
  </mergeCells>
  <phoneticPr fontId="250" type="noConversion"/>
  <printOptions horizontalCentered="1"/>
  <pageMargins left="0.27500000000000002" right="0.31388888888888899" top="0.74791666666666701" bottom="0.74791666666666701" header="0.31388888888888899" footer="0.31388888888888899"/>
  <pageSetup paperSize="9" scale="10" orientation="portrait"/>
  <headerFooter>
    <oddFooter>&amp;CPage &amp;P of &amp;N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0"/>
  <sheetViews>
    <sheetView workbookViewId="0">
      <selection activeCell="A39" sqref="A39"/>
    </sheetView>
  </sheetViews>
  <sheetFormatPr defaultColWidth="9" defaultRowHeight="17.25" outlineLevelRow="1"/>
  <cols>
    <col min="1" max="1" width="7.7109375" style="3" customWidth="1"/>
    <col min="2" max="2" width="33.140625" style="3" customWidth="1"/>
    <col min="3" max="3" width="10.42578125" style="3" customWidth="1"/>
    <col min="4" max="4" width="8.42578125" style="3" customWidth="1"/>
    <col min="5" max="5" width="15" style="3" customWidth="1"/>
    <col min="6" max="7" width="17.42578125" style="3" customWidth="1"/>
    <col min="8" max="8" width="15.85546875" style="4" customWidth="1"/>
    <col min="9" max="9" width="13.28515625" style="3" customWidth="1"/>
    <col min="10" max="10" width="9.140625" style="3"/>
    <col min="11" max="11" width="15.7109375" style="5" customWidth="1"/>
    <col min="12" max="12" width="9.5703125" style="3" customWidth="1"/>
    <col min="13" max="257" width="9.140625" style="3"/>
    <col min="258" max="258" width="17.5703125" style="3" customWidth="1"/>
    <col min="259" max="259" width="37.42578125" style="3" customWidth="1"/>
    <col min="260" max="260" width="34.42578125" style="3" customWidth="1"/>
    <col min="261" max="261" width="12.42578125" style="3" customWidth="1"/>
    <col min="262" max="262" width="13.7109375" style="3" customWidth="1"/>
    <col min="263" max="264" width="19" style="3" customWidth="1"/>
    <col min="265" max="265" width="10.5703125" style="3" customWidth="1"/>
    <col min="266" max="266" width="9.140625" style="3"/>
    <col min="267" max="267" width="15.7109375" style="3" customWidth="1"/>
    <col min="268" max="268" width="9.5703125" style="3" customWidth="1"/>
    <col min="269" max="513" width="9.140625" style="3"/>
    <col min="514" max="514" width="17.5703125" style="3" customWidth="1"/>
    <col min="515" max="515" width="37.42578125" style="3" customWidth="1"/>
    <col min="516" max="516" width="34.42578125" style="3" customWidth="1"/>
    <col min="517" max="517" width="12.42578125" style="3" customWidth="1"/>
    <col min="518" max="518" width="13.7109375" style="3" customWidth="1"/>
    <col min="519" max="520" width="19" style="3" customWidth="1"/>
    <col min="521" max="521" width="10.5703125" style="3" customWidth="1"/>
    <col min="522" max="522" width="9.140625" style="3"/>
    <col min="523" max="523" width="15.7109375" style="3" customWidth="1"/>
    <col min="524" max="524" width="9.5703125" style="3" customWidth="1"/>
    <col min="525" max="769" width="9.140625" style="3"/>
    <col min="770" max="770" width="17.5703125" style="3" customWidth="1"/>
    <col min="771" max="771" width="37.42578125" style="3" customWidth="1"/>
    <col min="772" max="772" width="34.42578125" style="3" customWidth="1"/>
    <col min="773" max="773" width="12.42578125" style="3" customWidth="1"/>
    <col min="774" max="774" width="13.7109375" style="3" customWidth="1"/>
    <col min="775" max="776" width="19" style="3" customWidth="1"/>
    <col min="777" max="777" width="10.5703125" style="3" customWidth="1"/>
    <col min="778" max="778" width="9.140625" style="3"/>
    <col min="779" max="779" width="15.7109375" style="3" customWidth="1"/>
    <col min="780" max="780" width="9.5703125" style="3" customWidth="1"/>
    <col min="781" max="1025" width="9.140625" style="3"/>
    <col min="1026" max="1026" width="17.5703125" style="3" customWidth="1"/>
    <col min="1027" max="1027" width="37.42578125" style="3" customWidth="1"/>
    <col min="1028" max="1028" width="34.42578125" style="3" customWidth="1"/>
    <col min="1029" max="1029" width="12.42578125" style="3" customWidth="1"/>
    <col min="1030" max="1030" width="13.7109375" style="3" customWidth="1"/>
    <col min="1031" max="1032" width="19" style="3" customWidth="1"/>
    <col min="1033" max="1033" width="10.5703125" style="3" customWidth="1"/>
    <col min="1034" max="1034" width="9.140625" style="3"/>
    <col min="1035" max="1035" width="15.7109375" style="3" customWidth="1"/>
    <col min="1036" max="1036" width="9.5703125" style="3" customWidth="1"/>
    <col min="1037" max="1281" width="9.140625" style="3"/>
    <col min="1282" max="1282" width="17.5703125" style="3" customWidth="1"/>
    <col min="1283" max="1283" width="37.42578125" style="3" customWidth="1"/>
    <col min="1284" max="1284" width="34.42578125" style="3" customWidth="1"/>
    <col min="1285" max="1285" width="12.42578125" style="3" customWidth="1"/>
    <col min="1286" max="1286" width="13.7109375" style="3" customWidth="1"/>
    <col min="1287" max="1288" width="19" style="3" customWidth="1"/>
    <col min="1289" max="1289" width="10.5703125" style="3" customWidth="1"/>
    <col min="1290" max="1290" width="9.140625" style="3"/>
    <col min="1291" max="1291" width="15.7109375" style="3" customWidth="1"/>
    <col min="1292" max="1292" width="9.5703125" style="3" customWidth="1"/>
    <col min="1293" max="1537" width="9.140625" style="3"/>
    <col min="1538" max="1538" width="17.5703125" style="3" customWidth="1"/>
    <col min="1539" max="1539" width="37.42578125" style="3" customWidth="1"/>
    <col min="1540" max="1540" width="34.42578125" style="3" customWidth="1"/>
    <col min="1541" max="1541" width="12.42578125" style="3" customWidth="1"/>
    <col min="1542" max="1542" width="13.7109375" style="3" customWidth="1"/>
    <col min="1543" max="1544" width="19" style="3" customWidth="1"/>
    <col min="1545" max="1545" width="10.5703125" style="3" customWidth="1"/>
    <col min="1546" max="1546" width="9.140625" style="3"/>
    <col min="1547" max="1547" width="15.7109375" style="3" customWidth="1"/>
    <col min="1548" max="1548" width="9.5703125" style="3" customWidth="1"/>
    <col min="1549" max="1793" width="9.140625" style="3"/>
    <col min="1794" max="1794" width="17.5703125" style="3" customWidth="1"/>
    <col min="1795" max="1795" width="37.42578125" style="3" customWidth="1"/>
    <col min="1796" max="1796" width="34.42578125" style="3" customWidth="1"/>
    <col min="1797" max="1797" width="12.42578125" style="3" customWidth="1"/>
    <col min="1798" max="1798" width="13.7109375" style="3" customWidth="1"/>
    <col min="1799" max="1800" width="19" style="3" customWidth="1"/>
    <col min="1801" max="1801" width="10.5703125" style="3" customWidth="1"/>
    <col min="1802" max="1802" width="9.140625" style="3"/>
    <col min="1803" max="1803" width="15.7109375" style="3" customWidth="1"/>
    <col min="1804" max="1804" width="9.5703125" style="3" customWidth="1"/>
    <col min="1805" max="2049" width="9.140625" style="3"/>
    <col min="2050" max="2050" width="17.5703125" style="3" customWidth="1"/>
    <col min="2051" max="2051" width="37.42578125" style="3" customWidth="1"/>
    <col min="2052" max="2052" width="34.42578125" style="3" customWidth="1"/>
    <col min="2053" max="2053" width="12.42578125" style="3" customWidth="1"/>
    <col min="2054" max="2054" width="13.7109375" style="3" customWidth="1"/>
    <col min="2055" max="2056" width="19" style="3" customWidth="1"/>
    <col min="2057" max="2057" width="10.5703125" style="3" customWidth="1"/>
    <col min="2058" max="2058" width="9.140625" style="3"/>
    <col min="2059" max="2059" width="15.7109375" style="3" customWidth="1"/>
    <col min="2060" max="2060" width="9.5703125" style="3" customWidth="1"/>
    <col min="2061" max="2305" width="9.140625" style="3"/>
    <col min="2306" max="2306" width="17.5703125" style="3" customWidth="1"/>
    <col min="2307" max="2307" width="37.42578125" style="3" customWidth="1"/>
    <col min="2308" max="2308" width="34.42578125" style="3" customWidth="1"/>
    <col min="2309" max="2309" width="12.42578125" style="3" customWidth="1"/>
    <col min="2310" max="2310" width="13.7109375" style="3" customWidth="1"/>
    <col min="2311" max="2312" width="19" style="3" customWidth="1"/>
    <col min="2313" max="2313" width="10.5703125" style="3" customWidth="1"/>
    <col min="2314" max="2314" width="9.140625" style="3"/>
    <col min="2315" max="2315" width="15.7109375" style="3" customWidth="1"/>
    <col min="2316" max="2316" width="9.5703125" style="3" customWidth="1"/>
    <col min="2317" max="2561" width="9.140625" style="3"/>
    <col min="2562" max="2562" width="17.5703125" style="3" customWidth="1"/>
    <col min="2563" max="2563" width="37.42578125" style="3" customWidth="1"/>
    <col min="2564" max="2564" width="34.42578125" style="3" customWidth="1"/>
    <col min="2565" max="2565" width="12.42578125" style="3" customWidth="1"/>
    <col min="2566" max="2566" width="13.7109375" style="3" customWidth="1"/>
    <col min="2567" max="2568" width="19" style="3" customWidth="1"/>
    <col min="2569" max="2569" width="10.5703125" style="3" customWidth="1"/>
    <col min="2570" max="2570" width="9.140625" style="3"/>
    <col min="2571" max="2571" width="15.7109375" style="3" customWidth="1"/>
    <col min="2572" max="2572" width="9.5703125" style="3" customWidth="1"/>
    <col min="2573" max="2817" width="9.140625" style="3"/>
    <col min="2818" max="2818" width="17.5703125" style="3" customWidth="1"/>
    <col min="2819" max="2819" width="37.42578125" style="3" customWidth="1"/>
    <col min="2820" max="2820" width="34.42578125" style="3" customWidth="1"/>
    <col min="2821" max="2821" width="12.42578125" style="3" customWidth="1"/>
    <col min="2822" max="2822" width="13.7109375" style="3" customWidth="1"/>
    <col min="2823" max="2824" width="19" style="3" customWidth="1"/>
    <col min="2825" max="2825" width="10.5703125" style="3" customWidth="1"/>
    <col min="2826" max="2826" width="9.140625" style="3"/>
    <col min="2827" max="2827" width="15.7109375" style="3" customWidth="1"/>
    <col min="2828" max="2828" width="9.5703125" style="3" customWidth="1"/>
    <col min="2829" max="3073" width="9.140625" style="3"/>
    <col min="3074" max="3074" width="17.5703125" style="3" customWidth="1"/>
    <col min="3075" max="3075" width="37.42578125" style="3" customWidth="1"/>
    <col min="3076" max="3076" width="34.42578125" style="3" customWidth="1"/>
    <col min="3077" max="3077" width="12.42578125" style="3" customWidth="1"/>
    <col min="3078" max="3078" width="13.7109375" style="3" customWidth="1"/>
    <col min="3079" max="3080" width="19" style="3" customWidth="1"/>
    <col min="3081" max="3081" width="10.5703125" style="3" customWidth="1"/>
    <col min="3082" max="3082" width="9.140625" style="3"/>
    <col min="3083" max="3083" width="15.7109375" style="3" customWidth="1"/>
    <col min="3084" max="3084" width="9.5703125" style="3" customWidth="1"/>
    <col min="3085" max="3329" width="9.140625" style="3"/>
    <col min="3330" max="3330" width="17.5703125" style="3" customWidth="1"/>
    <col min="3331" max="3331" width="37.42578125" style="3" customWidth="1"/>
    <col min="3332" max="3332" width="34.42578125" style="3" customWidth="1"/>
    <col min="3333" max="3333" width="12.42578125" style="3" customWidth="1"/>
    <col min="3334" max="3334" width="13.7109375" style="3" customWidth="1"/>
    <col min="3335" max="3336" width="19" style="3" customWidth="1"/>
    <col min="3337" max="3337" width="10.5703125" style="3" customWidth="1"/>
    <col min="3338" max="3338" width="9.140625" style="3"/>
    <col min="3339" max="3339" width="15.7109375" style="3" customWidth="1"/>
    <col min="3340" max="3340" width="9.5703125" style="3" customWidth="1"/>
    <col min="3341" max="3585" width="9.140625" style="3"/>
    <col min="3586" max="3586" width="17.5703125" style="3" customWidth="1"/>
    <col min="3587" max="3587" width="37.42578125" style="3" customWidth="1"/>
    <col min="3588" max="3588" width="34.42578125" style="3" customWidth="1"/>
    <col min="3589" max="3589" width="12.42578125" style="3" customWidth="1"/>
    <col min="3590" max="3590" width="13.7109375" style="3" customWidth="1"/>
    <col min="3591" max="3592" width="19" style="3" customWidth="1"/>
    <col min="3593" max="3593" width="10.5703125" style="3" customWidth="1"/>
    <col min="3594" max="3594" width="9.140625" style="3"/>
    <col min="3595" max="3595" width="15.7109375" style="3" customWidth="1"/>
    <col min="3596" max="3596" width="9.5703125" style="3" customWidth="1"/>
    <col min="3597" max="3841" width="9.140625" style="3"/>
    <col min="3842" max="3842" width="17.5703125" style="3" customWidth="1"/>
    <col min="3843" max="3843" width="37.42578125" style="3" customWidth="1"/>
    <col min="3844" max="3844" width="34.42578125" style="3" customWidth="1"/>
    <col min="3845" max="3845" width="12.42578125" style="3" customWidth="1"/>
    <col min="3846" max="3846" width="13.7109375" style="3" customWidth="1"/>
    <col min="3847" max="3848" width="19" style="3" customWidth="1"/>
    <col min="3849" max="3849" width="10.5703125" style="3" customWidth="1"/>
    <col min="3850" max="3850" width="9.140625" style="3"/>
    <col min="3851" max="3851" width="15.7109375" style="3" customWidth="1"/>
    <col min="3852" max="3852" width="9.5703125" style="3" customWidth="1"/>
    <col min="3853" max="4097" width="9.140625" style="3"/>
    <col min="4098" max="4098" width="17.5703125" style="3" customWidth="1"/>
    <col min="4099" max="4099" width="37.42578125" style="3" customWidth="1"/>
    <col min="4100" max="4100" width="34.42578125" style="3" customWidth="1"/>
    <col min="4101" max="4101" width="12.42578125" style="3" customWidth="1"/>
    <col min="4102" max="4102" width="13.7109375" style="3" customWidth="1"/>
    <col min="4103" max="4104" width="19" style="3" customWidth="1"/>
    <col min="4105" max="4105" width="10.5703125" style="3" customWidth="1"/>
    <col min="4106" max="4106" width="9.140625" style="3"/>
    <col min="4107" max="4107" width="15.7109375" style="3" customWidth="1"/>
    <col min="4108" max="4108" width="9.5703125" style="3" customWidth="1"/>
    <col min="4109" max="4353" width="9.140625" style="3"/>
    <col min="4354" max="4354" width="17.5703125" style="3" customWidth="1"/>
    <col min="4355" max="4355" width="37.42578125" style="3" customWidth="1"/>
    <col min="4356" max="4356" width="34.42578125" style="3" customWidth="1"/>
    <col min="4357" max="4357" width="12.42578125" style="3" customWidth="1"/>
    <col min="4358" max="4358" width="13.7109375" style="3" customWidth="1"/>
    <col min="4359" max="4360" width="19" style="3" customWidth="1"/>
    <col min="4361" max="4361" width="10.5703125" style="3" customWidth="1"/>
    <col min="4362" max="4362" width="9.140625" style="3"/>
    <col min="4363" max="4363" width="15.7109375" style="3" customWidth="1"/>
    <col min="4364" max="4364" width="9.5703125" style="3" customWidth="1"/>
    <col min="4365" max="4609" width="9.140625" style="3"/>
    <col min="4610" max="4610" width="17.5703125" style="3" customWidth="1"/>
    <col min="4611" max="4611" width="37.42578125" style="3" customWidth="1"/>
    <col min="4612" max="4612" width="34.42578125" style="3" customWidth="1"/>
    <col min="4613" max="4613" width="12.42578125" style="3" customWidth="1"/>
    <col min="4614" max="4614" width="13.7109375" style="3" customWidth="1"/>
    <col min="4615" max="4616" width="19" style="3" customWidth="1"/>
    <col min="4617" max="4617" width="10.5703125" style="3" customWidth="1"/>
    <col min="4618" max="4618" width="9.140625" style="3"/>
    <col min="4619" max="4619" width="15.7109375" style="3" customWidth="1"/>
    <col min="4620" max="4620" width="9.5703125" style="3" customWidth="1"/>
    <col min="4621" max="4865" width="9.140625" style="3"/>
    <col min="4866" max="4866" width="17.5703125" style="3" customWidth="1"/>
    <col min="4867" max="4867" width="37.42578125" style="3" customWidth="1"/>
    <col min="4868" max="4868" width="34.42578125" style="3" customWidth="1"/>
    <col min="4869" max="4869" width="12.42578125" style="3" customWidth="1"/>
    <col min="4870" max="4870" width="13.7109375" style="3" customWidth="1"/>
    <col min="4871" max="4872" width="19" style="3" customWidth="1"/>
    <col min="4873" max="4873" width="10.5703125" style="3" customWidth="1"/>
    <col min="4874" max="4874" width="9.140625" style="3"/>
    <col min="4875" max="4875" width="15.7109375" style="3" customWidth="1"/>
    <col min="4876" max="4876" width="9.5703125" style="3" customWidth="1"/>
    <col min="4877" max="5121" width="9.140625" style="3"/>
    <col min="5122" max="5122" width="17.5703125" style="3" customWidth="1"/>
    <col min="5123" max="5123" width="37.42578125" style="3" customWidth="1"/>
    <col min="5124" max="5124" width="34.42578125" style="3" customWidth="1"/>
    <col min="5125" max="5125" width="12.42578125" style="3" customWidth="1"/>
    <col min="5126" max="5126" width="13.7109375" style="3" customWidth="1"/>
    <col min="5127" max="5128" width="19" style="3" customWidth="1"/>
    <col min="5129" max="5129" width="10.5703125" style="3" customWidth="1"/>
    <col min="5130" max="5130" width="9.140625" style="3"/>
    <col min="5131" max="5131" width="15.7109375" style="3" customWidth="1"/>
    <col min="5132" max="5132" width="9.5703125" style="3" customWidth="1"/>
    <col min="5133" max="5377" width="9.140625" style="3"/>
    <col min="5378" max="5378" width="17.5703125" style="3" customWidth="1"/>
    <col min="5379" max="5379" width="37.42578125" style="3" customWidth="1"/>
    <col min="5380" max="5380" width="34.42578125" style="3" customWidth="1"/>
    <col min="5381" max="5381" width="12.42578125" style="3" customWidth="1"/>
    <col min="5382" max="5382" width="13.7109375" style="3" customWidth="1"/>
    <col min="5383" max="5384" width="19" style="3" customWidth="1"/>
    <col min="5385" max="5385" width="10.5703125" style="3" customWidth="1"/>
    <col min="5386" max="5386" width="9.140625" style="3"/>
    <col min="5387" max="5387" width="15.7109375" style="3" customWidth="1"/>
    <col min="5388" max="5388" width="9.5703125" style="3" customWidth="1"/>
    <col min="5389" max="5633" width="9.140625" style="3"/>
    <col min="5634" max="5634" width="17.5703125" style="3" customWidth="1"/>
    <col min="5635" max="5635" width="37.42578125" style="3" customWidth="1"/>
    <col min="5636" max="5636" width="34.42578125" style="3" customWidth="1"/>
    <col min="5637" max="5637" width="12.42578125" style="3" customWidth="1"/>
    <col min="5638" max="5638" width="13.7109375" style="3" customWidth="1"/>
    <col min="5639" max="5640" width="19" style="3" customWidth="1"/>
    <col min="5641" max="5641" width="10.5703125" style="3" customWidth="1"/>
    <col min="5642" max="5642" width="9.140625" style="3"/>
    <col min="5643" max="5643" width="15.7109375" style="3" customWidth="1"/>
    <col min="5644" max="5644" width="9.5703125" style="3" customWidth="1"/>
    <col min="5645" max="5889" width="9.140625" style="3"/>
    <col min="5890" max="5890" width="17.5703125" style="3" customWidth="1"/>
    <col min="5891" max="5891" width="37.42578125" style="3" customWidth="1"/>
    <col min="5892" max="5892" width="34.42578125" style="3" customWidth="1"/>
    <col min="5893" max="5893" width="12.42578125" style="3" customWidth="1"/>
    <col min="5894" max="5894" width="13.7109375" style="3" customWidth="1"/>
    <col min="5895" max="5896" width="19" style="3" customWidth="1"/>
    <col min="5897" max="5897" width="10.5703125" style="3" customWidth="1"/>
    <col min="5898" max="5898" width="9.140625" style="3"/>
    <col min="5899" max="5899" width="15.7109375" style="3" customWidth="1"/>
    <col min="5900" max="5900" width="9.5703125" style="3" customWidth="1"/>
    <col min="5901" max="6145" width="9.140625" style="3"/>
    <col min="6146" max="6146" width="17.5703125" style="3" customWidth="1"/>
    <col min="6147" max="6147" width="37.42578125" style="3" customWidth="1"/>
    <col min="6148" max="6148" width="34.42578125" style="3" customWidth="1"/>
    <col min="6149" max="6149" width="12.42578125" style="3" customWidth="1"/>
    <col min="6150" max="6150" width="13.7109375" style="3" customWidth="1"/>
    <col min="6151" max="6152" width="19" style="3" customWidth="1"/>
    <col min="6153" max="6153" width="10.5703125" style="3" customWidth="1"/>
    <col min="6154" max="6154" width="9.140625" style="3"/>
    <col min="6155" max="6155" width="15.7109375" style="3" customWidth="1"/>
    <col min="6156" max="6156" width="9.5703125" style="3" customWidth="1"/>
    <col min="6157" max="6401" width="9.140625" style="3"/>
    <col min="6402" max="6402" width="17.5703125" style="3" customWidth="1"/>
    <col min="6403" max="6403" width="37.42578125" style="3" customWidth="1"/>
    <col min="6404" max="6404" width="34.42578125" style="3" customWidth="1"/>
    <col min="6405" max="6405" width="12.42578125" style="3" customWidth="1"/>
    <col min="6406" max="6406" width="13.7109375" style="3" customWidth="1"/>
    <col min="6407" max="6408" width="19" style="3" customWidth="1"/>
    <col min="6409" max="6409" width="10.5703125" style="3" customWidth="1"/>
    <col min="6410" max="6410" width="9.140625" style="3"/>
    <col min="6411" max="6411" width="15.7109375" style="3" customWidth="1"/>
    <col min="6412" max="6412" width="9.5703125" style="3" customWidth="1"/>
    <col min="6413" max="6657" width="9.140625" style="3"/>
    <col min="6658" max="6658" width="17.5703125" style="3" customWidth="1"/>
    <col min="6659" max="6659" width="37.42578125" style="3" customWidth="1"/>
    <col min="6660" max="6660" width="34.42578125" style="3" customWidth="1"/>
    <col min="6661" max="6661" width="12.42578125" style="3" customWidth="1"/>
    <col min="6662" max="6662" width="13.7109375" style="3" customWidth="1"/>
    <col min="6663" max="6664" width="19" style="3" customWidth="1"/>
    <col min="6665" max="6665" width="10.5703125" style="3" customWidth="1"/>
    <col min="6666" max="6666" width="9.140625" style="3"/>
    <col min="6667" max="6667" width="15.7109375" style="3" customWidth="1"/>
    <col min="6668" max="6668" width="9.5703125" style="3" customWidth="1"/>
    <col min="6669" max="6913" width="9.140625" style="3"/>
    <col min="6914" max="6914" width="17.5703125" style="3" customWidth="1"/>
    <col min="6915" max="6915" width="37.42578125" style="3" customWidth="1"/>
    <col min="6916" max="6916" width="34.42578125" style="3" customWidth="1"/>
    <col min="6917" max="6917" width="12.42578125" style="3" customWidth="1"/>
    <col min="6918" max="6918" width="13.7109375" style="3" customWidth="1"/>
    <col min="6919" max="6920" width="19" style="3" customWidth="1"/>
    <col min="6921" max="6921" width="10.5703125" style="3" customWidth="1"/>
    <col min="6922" max="6922" width="9.140625" style="3"/>
    <col min="6923" max="6923" width="15.7109375" style="3" customWidth="1"/>
    <col min="6924" max="6924" width="9.5703125" style="3" customWidth="1"/>
    <col min="6925" max="7169" width="9.140625" style="3"/>
    <col min="7170" max="7170" width="17.5703125" style="3" customWidth="1"/>
    <col min="7171" max="7171" width="37.42578125" style="3" customWidth="1"/>
    <col min="7172" max="7172" width="34.42578125" style="3" customWidth="1"/>
    <col min="7173" max="7173" width="12.42578125" style="3" customWidth="1"/>
    <col min="7174" max="7174" width="13.7109375" style="3" customWidth="1"/>
    <col min="7175" max="7176" width="19" style="3" customWidth="1"/>
    <col min="7177" max="7177" width="10.5703125" style="3" customWidth="1"/>
    <col min="7178" max="7178" width="9.140625" style="3"/>
    <col min="7179" max="7179" width="15.7109375" style="3" customWidth="1"/>
    <col min="7180" max="7180" width="9.5703125" style="3" customWidth="1"/>
    <col min="7181" max="7425" width="9.140625" style="3"/>
    <col min="7426" max="7426" width="17.5703125" style="3" customWidth="1"/>
    <col min="7427" max="7427" width="37.42578125" style="3" customWidth="1"/>
    <col min="7428" max="7428" width="34.42578125" style="3" customWidth="1"/>
    <col min="7429" max="7429" width="12.42578125" style="3" customWidth="1"/>
    <col min="7430" max="7430" width="13.7109375" style="3" customWidth="1"/>
    <col min="7431" max="7432" width="19" style="3" customWidth="1"/>
    <col min="7433" max="7433" width="10.5703125" style="3" customWidth="1"/>
    <col min="7434" max="7434" width="9.140625" style="3"/>
    <col min="7435" max="7435" width="15.7109375" style="3" customWidth="1"/>
    <col min="7436" max="7436" width="9.5703125" style="3" customWidth="1"/>
    <col min="7437" max="7681" width="9.140625" style="3"/>
    <col min="7682" max="7682" width="17.5703125" style="3" customWidth="1"/>
    <col min="7683" max="7683" width="37.42578125" style="3" customWidth="1"/>
    <col min="7684" max="7684" width="34.42578125" style="3" customWidth="1"/>
    <col min="7685" max="7685" width="12.42578125" style="3" customWidth="1"/>
    <col min="7686" max="7686" width="13.7109375" style="3" customWidth="1"/>
    <col min="7687" max="7688" width="19" style="3" customWidth="1"/>
    <col min="7689" max="7689" width="10.5703125" style="3" customWidth="1"/>
    <col min="7690" max="7690" width="9.140625" style="3"/>
    <col min="7691" max="7691" width="15.7109375" style="3" customWidth="1"/>
    <col min="7692" max="7692" width="9.5703125" style="3" customWidth="1"/>
    <col min="7693" max="7937" width="9.140625" style="3"/>
    <col min="7938" max="7938" width="17.5703125" style="3" customWidth="1"/>
    <col min="7939" max="7939" width="37.42578125" style="3" customWidth="1"/>
    <col min="7940" max="7940" width="34.42578125" style="3" customWidth="1"/>
    <col min="7941" max="7941" width="12.42578125" style="3" customWidth="1"/>
    <col min="7942" max="7942" width="13.7109375" style="3" customWidth="1"/>
    <col min="7943" max="7944" width="19" style="3" customWidth="1"/>
    <col min="7945" max="7945" width="10.5703125" style="3" customWidth="1"/>
    <col min="7946" max="7946" width="9.140625" style="3"/>
    <col min="7947" max="7947" width="15.7109375" style="3" customWidth="1"/>
    <col min="7948" max="7948" width="9.5703125" style="3" customWidth="1"/>
    <col min="7949" max="8193" width="9.140625" style="3"/>
    <col min="8194" max="8194" width="17.5703125" style="3" customWidth="1"/>
    <col min="8195" max="8195" width="37.42578125" style="3" customWidth="1"/>
    <col min="8196" max="8196" width="34.42578125" style="3" customWidth="1"/>
    <col min="8197" max="8197" width="12.42578125" style="3" customWidth="1"/>
    <col min="8198" max="8198" width="13.7109375" style="3" customWidth="1"/>
    <col min="8199" max="8200" width="19" style="3" customWidth="1"/>
    <col min="8201" max="8201" width="10.5703125" style="3" customWidth="1"/>
    <col min="8202" max="8202" width="9.140625" style="3"/>
    <col min="8203" max="8203" width="15.7109375" style="3" customWidth="1"/>
    <col min="8204" max="8204" width="9.5703125" style="3" customWidth="1"/>
    <col min="8205" max="8449" width="9.140625" style="3"/>
    <col min="8450" max="8450" width="17.5703125" style="3" customWidth="1"/>
    <col min="8451" max="8451" width="37.42578125" style="3" customWidth="1"/>
    <col min="8452" max="8452" width="34.42578125" style="3" customWidth="1"/>
    <col min="8453" max="8453" width="12.42578125" style="3" customWidth="1"/>
    <col min="8454" max="8454" width="13.7109375" style="3" customWidth="1"/>
    <col min="8455" max="8456" width="19" style="3" customWidth="1"/>
    <col min="8457" max="8457" width="10.5703125" style="3" customWidth="1"/>
    <col min="8458" max="8458" width="9.140625" style="3"/>
    <col min="8459" max="8459" width="15.7109375" style="3" customWidth="1"/>
    <col min="8460" max="8460" width="9.5703125" style="3" customWidth="1"/>
    <col min="8461" max="8705" width="9.140625" style="3"/>
    <col min="8706" max="8706" width="17.5703125" style="3" customWidth="1"/>
    <col min="8707" max="8707" width="37.42578125" style="3" customWidth="1"/>
    <col min="8708" max="8708" width="34.42578125" style="3" customWidth="1"/>
    <col min="8709" max="8709" width="12.42578125" style="3" customWidth="1"/>
    <col min="8710" max="8710" width="13.7109375" style="3" customWidth="1"/>
    <col min="8711" max="8712" width="19" style="3" customWidth="1"/>
    <col min="8713" max="8713" width="10.5703125" style="3" customWidth="1"/>
    <col min="8714" max="8714" width="9.140625" style="3"/>
    <col min="8715" max="8715" width="15.7109375" style="3" customWidth="1"/>
    <col min="8716" max="8716" width="9.5703125" style="3" customWidth="1"/>
    <col min="8717" max="8961" width="9.140625" style="3"/>
    <col min="8962" max="8962" width="17.5703125" style="3" customWidth="1"/>
    <col min="8963" max="8963" width="37.42578125" style="3" customWidth="1"/>
    <col min="8964" max="8964" width="34.42578125" style="3" customWidth="1"/>
    <col min="8965" max="8965" width="12.42578125" style="3" customWidth="1"/>
    <col min="8966" max="8966" width="13.7109375" style="3" customWidth="1"/>
    <col min="8967" max="8968" width="19" style="3" customWidth="1"/>
    <col min="8969" max="8969" width="10.5703125" style="3" customWidth="1"/>
    <col min="8970" max="8970" width="9.140625" style="3"/>
    <col min="8971" max="8971" width="15.7109375" style="3" customWidth="1"/>
    <col min="8972" max="8972" width="9.5703125" style="3" customWidth="1"/>
    <col min="8973" max="9217" width="9.140625" style="3"/>
    <col min="9218" max="9218" width="17.5703125" style="3" customWidth="1"/>
    <col min="9219" max="9219" width="37.42578125" style="3" customWidth="1"/>
    <col min="9220" max="9220" width="34.42578125" style="3" customWidth="1"/>
    <col min="9221" max="9221" width="12.42578125" style="3" customWidth="1"/>
    <col min="9222" max="9222" width="13.7109375" style="3" customWidth="1"/>
    <col min="9223" max="9224" width="19" style="3" customWidth="1"/>
    <col min="9225" max="9225" width="10.5703125" style="3" customWidth="1"/>
    <col min="9226" max="9226" width="9.140625" style="3"/>
    <col min="9227" max="9227" width="15.7109375" style="3" customWidth="1"/>
    <col min="9228" max="9228" width="9.5703125" style="3" customWidth="1"/>
    <col min="9229" max="9473" width="9.140625" style="3"/>
    <col min="9474" max="9474" width="17.5703125" style="3" customWidth="1"/>
    <col min="9475" max="9475" width="37.42578125" style="3" customWidth="1"/>
    <col min="9476" max="9476" width="34.42578125" style="3" customWidth="1"/>
    <col min="9477" max="9477" width="12.42578125" style="3" customWidth="1"/>
    <col min="9478" max="9478" width="13.7109375" style="3" customWidth="1"/>
    <col min="9479" max="9480" width="19" style="3" customWidth="1"/>
    <col min="9481" max="9481" width="10.5703125" style="3" customWidth="1"/>
    <col min="9482" max="9482" width="9.140625" style="3"/>
    <col min="9483" max="9483" width="15.7109375" style="3" customWidth="1"/>
    <col min="9484" max="9484" width="9.5703125" style="3" customWidth="1"/>
    <col min="9485" max="9729" width="9.140625" style="3"/>
    <col min="9730" max="9730" width="17.5703125" style="3" customWidth="1"/>
    <col min="9731" max="9731" width="37.42578125" style="3" customWidth="1"/>
    <col min="9732" max="9732" width="34.42578125" style="3" customWidth="1"/>
    <col min="9733" max="9733" width="12.42578125" style="3" customWidth="1"/>
    <col min="9734" max="9734" width="13.7109375" style="3" customWidth="1"/>
    <col min="9735" max="9736" width="19" style="3" customWidth="1"/>
    <col min="9737" max="9737" width="10.5703125" style="3" customWidth="1"/>
    <col min="9738" max="9738" width="9.140625" style="3"/>
    <col min="9739" max="9739" width="15.7109375" style="3" customWidth="1"/>
    <col min="9740" max="9740" width="9.5703125" style="3" customWidth="1"/>
    <col min="9741" max="9985" width="9.140625" style="3"/>
    <col min="9986" max="9986" width="17.5703125" style="3" customWidth="1"/>
    <col min="9987" max="9987" width="37.42578125" style="3" customWidth="1"/>
    <col min="9988" max="9988" width="34.42578125" style="3" customWidth="1"/>
    <col min="9989" max="9989" width="12.42578125" style="3" customWidth="1"/>
    <col min="9990" max="9990" width="13.7109375" style="3" customWidth="1"/>
    <col min="9991" max="9992" width="19" style="3" customWidth="1"/>
    <col min="9993" max="9993" width="10.5703125" style="3" customWidth="1"/>
    <col min="9994" max="9994" width="9.140625" style="3"/>
    <col min="9995" max="9995" width="15.7109375" style="3" customWidth="1"/>
    <col min="9996" max="9996" width="9.5703125" style="3" customWidth="1"/>
    <col min="9997" max="10241" width="9.140625" style="3"/>
    <col min="10242" max="10242" width="17.5703125" style="3" customWidth="1"/>
    <col min="10243" max="10243" width="37.42578125" style="3" customWidth="1"/>
    <col min="10244" max="10244" width="34.42578125" style="3" customWidth="1"/>
    <col min="10245" max="10245" width="12.42578125" style="3" customWidth="1"/>
    <col min="10246" max="10246" width="13.7109375" style="3" customWidth="1"/>
    <col min="10247" max="10248" width="19" style="3" customWidth="1"/>
    <col min="10249" max="10249" width="10.5703125" style="3" customWidth="1"/>
    <col min="10250" max="10250" width="9.140625" style="3"/>
    <col min="10251" max="10251" width="15.7109375" style="3" customWidth="1"/>
    <col min="10252" max="10252" width="9.5703125" style="3" customWidth="1"/>
    <col min="10253" max="10497" width="9.140625" style="3"/>
    <col min="10498" max="10498" width="17.5703125" style="3" customWidth="1"/>
    <col min="10499" max="10499" width="37.42578125" style="3" customWidth="1"/>
    <col min="10500" max="10500" width="34.42578125" style="3" customWidth="1"/>
    <col min="10501" max="10501" width="12.42578125" style="3" customWidth="1"/>
    <col min="10502" max="10502" width="13.7109375" style="3" customWidth="1"/>
    <col min="10503" max="10504" width="19" style="3" customWidth="1"/>
    <col min="10505" max="10505" width="10.5703125" style="3" customWidth="1"/>
    <col min="10506" max="10506" width="9.140625" style="3"/>
    <col min="10507" max="10507" width="15.7109375" style="3" customWidth="1"/>
    <col min="10508" max="10508" width="9.5703125" style="3" customWidth="1"/>
    <col min="10509" max="10753" width="9.140625" style="3"/>
    <col min="10754" max="10754" width="17.5703125" style="3" customWidth="1"/>
    <col min="10755" max="10755" width="37.42578125" style="3" customWidth="1"/>
    <col min="10756" max="10756" width="34.42578125" style="3" customWidth="1"/>
    <col min="10757" max="10757" width="12.42578125" style="3" customWidth="1"/>
    <col min="10758" max="10758" width="13.7109375" style="3" customWidth="1"/>
    <col min="10759" max="10760" width="19" style="3" customWidth="1"/>
    <col min="10761" max="10761" width="10.5703125" style="3" customWidth="1"/>
    <col min="10762" max="10762" width="9.140625" style="3"/>
    <col min="10763" max="10763" width="15.7109375" style="3" customWidth="1"/>
    <col min="10764" max="10764" width="9.5703125" style="3" customWidth="1"/>
    <col min="10765" max="11009" width="9.140625" style="3"/>
    <col min="11010" max="11010" width="17.5703125" style="3" customWidth="1"/>
    <col min="11011" max="11011" width="37.42578125" style="3" customWidth="1"/>
    <col min="11012" max="11012" width="34.42578125" style="3" customWidth="1"/>
    <col min="11013" max="11013" width="12.42578125" style="3" customWidth="1"/>
    <col min="11014" max="11014" width="13.7109375" style="3" customWidth="1"/>
    <col min="11015" max="11016" width="19" style="3" customWidth="1"/>
    <col min="11017" max="11017" width="10.5703125" style="3" customWidth="1"/>
    <col min="11018" max="11018" width="9.140625" style="3"/>
    <col min="11019" max="11019" width="15.7109375" style="3" customWidth="1"/>
    <col min="11020" max="11020" width="9.5703125" style="3" customWidth="1"/>
    <col min="11021" max="11265" width="9.140625" style="3"/>
    <col min="11266" max="11266" width="17.5703125" style="3" customWidth="1"/>
    <col min="11267" max="11267" width="37.42578125" style="3" customWidth="1"/>
    <col min="11268" max="11268" width="34.42578125" style="3" customWidth="1"/>
    <col min="11269" max="11269" width="12.42578125" style="3" customWidth="1"/>
    <col min="11270" max="11270" width="13.7109375" style="3" customWidth="1"/>
    <col min="11271" max="11272" width="19" style="3" customWidth="1"/>
    <col min="11273" max="11273" width="10.5703125" style="3" customWidth="1"/>
    <col min="11274" max="11274" width="9.140625" style="3"/>
    <col min="11275" max="11275" width="15.7109375" style="3" customWidth="1"/>
    <col min="11276" max="11276" width="9.5703125" style="3" customWidth="1"/>
    <col min="11277" max="11521" width="9.140625" style="3"/>
    <col min="11522" max="11522" width="17.5703125" style="3" customWidth="1"/>
    <col min="11523" max="11523" width="37.42578125" style="3" customWidth="1"/>
    <col min="11524" max="11524" width="34.42578125" style="3" customWidth="1"/>
    <col min="11525" max="11525" width="12.42578125" style="3" customWidth="1"/>
    <col min="11526" max="11526" width="13.7109375" style="3" customWidth="1"/>
    <col min="11527" max="11528" width="19" style="3" customWidth="1"/>
    <col min="11529" max="11529" width="10.5703125" style="3" customWidth="1"/>
    <col min="11530" max="11530" width="9.140625" style="3"/>
    <col min="11531" max="11531" width="15.7109375" style="3" customWidth="1"/>
    <col min="11532" max="11532" width="9.5703125" style="3" customWidth="1"/>
    <col min="11533" max="11777" width="9.140625" style="3"/>
    <col min="11778" max="11778" width="17.5703125" style="3" customWidth="1"/>
    <col min="11779" max="11779" width="37.42578125" style="3" customWidth="1"/>
    <col min="11780" max="11780" width="34.42578125" style="3" customWidth="1"/>
    <col min="11781" max="11781" width="12.42578125" style="3" customWidth="1"/>
    <col min="11782" max="11782" width="13.7109375" style="3" customWidth="1"/>
    <col min="11783" max="11784" width="19" style="3" customWidth="1"/>
    <col min="11785" max="11785" width="10.5703125" style="3" customWidth="1"/>
    <col min="11786" max="11786" width="9.140625" style="3"/>
    <col min="11787" max="11787" width="15.7109375" style="3" customWidth="1"/>
    <col min="11788" max="11788" width="9.5703125" style="3" customWidth="1"/>
    <col min="11789" max="12033" width="9.140625" style="3"/>
    <col min="12034" max="12034" width="17.5703125" style="3" customWidth="1"/>
    <col min="12035" max="12035" width="37.42578125" style="3" customWidth="1"/>
    <col min="12036" max="12036" width="34.42578125" style="3" customWidth="1"/>
    <col min="12037" max="12037" width="12.42578125" style="3" customWidth="1"/>
    <col min="12038" max="12038" width="13.7109375" style="3" customWidth="1"/>
    <col min="12039" max="12040" width="19" style="3" customWidth="1"/>
    <col min="12041" max="12041" width="10.5703125" style="3" customWidth="1"/>
    <col min="12042" max="12042" width="9.140625" style="3"/>
    <col min="12043" max="12043" width="15.7109375" style="3" customWidth="1"/>
    <col min="12044" max="12044" width="9.5703125" style="3" customWidth="1"/>
    <col min="12045" max="12289" width="9.140625" style="3"/>
    <col min="12290" max="12290" width="17.5703125" style="3" customWidth="1"/>
    <col min="12291" max="12291" width="37.42578125" style="3" customWidth="1"/>
    <col min="12292" max="12292" width="34.42578125" style="3" customWidth="1"/>
    <col min="12293" max="12293" width="12.42578125" style="3" customWidth="1"/>
    <col min="12294" max="12294" width="13.7109375" style="3" customWidth="1"/>
    <col min="12295" max="12296" width="19" style="3" customWidth="1"/>
    <col min="12297" max="12297" width="10.5703125" style="3" customWidth="1"/>
    <col min="12298" max="12298" width="9.140625" style="3"/>
    <col min="12299" max="12299" width="15.7109375" style="3" customWidth="1"/>
    <col min="12300" max="12300" width="9.5703125" style="3" customWidth="1"/>
    <col min="12301" max="12545" width="9.140625" style="3"/>
    <col min="12546" max="12546" width="17.5703125" style="3" customWidth="1"/>
    <col min="12547" max="12547" width="37.42578125" style="3" customWidth="1"/>
    <col min="12548" max="12548" width="34.42578125" style="3" customWidth="1"/>
    <col min="12549" max="12549" width="12.42578125" style="3" customWidth="1"/>
    <col min="12550" max="12550" width="13.7109375" style="3" customWidth="1"/>
    <col min="12551" max="12552" width="19" style="3" customWidth="1"/>
    <col min="12553" max="12553" width="10.5703125" style="3" customWidth="1"/>
    <col min="12554" max="12554" width="9.140625" style="3"/>
    <col min="12555" max="12555" width="15.7109375" style="3" customWidth="1"/>
    <col min="12556" max="12556" width="9.5703125" style="3" customWidth="1"/>
    <col min="12557" max="12801" width="9.140625" style="3"/>
    <col min="12802" max="12802" width="17.5703125" style="3" customWidth="1"/>
    <col min="12803" max="12803" width="37.42578125" style="3" customWidth="1"/>
    <col min="12804" max="12804" width="34.42578125" style="3" customWidth="1"/>
    <col min="12805" max="12805" width="12.42578125" style="3" customWidth="1"/>
    <col min="12806" max="12806" width="13.7109375" style="3" customWidth="1"/>
    <col min="12807" max="12808" width="19" style="3" customWidth="1"/>
    <col min="12809" max="12809" width="10.5703125" style="3" customWidth="1"/>
    <col min="12810" max="12810" width="9.140625" style="3"/>
    <col min="12811" max="12811" width="15.7109375" style="3" customWidth="1"/>
    <col min="12812" max="12812" width="9.5703125" style="3" customWidth="1"/>
    <col min="12813" max="13057" width="9.140625" style="3"/>
    <col min="13058" max="13058" width="17.5703125" style="3" customWidth="1"/>
    <col min="13059" max="13059" width="37.42578125" style="3" customWidth="1"/>
    <col min="13060" max="13060" width="34.42578125" style="3" customWidth="1"/>
    <col min="13061" max="13061" width="12.42578125" style="3" customWidth="1"/>
    <col min="13062" max="13062" width="13.7109375" style="3" customWidth="1"/>
    <col min="13063" max="13064" width="19" style="3" customWidth="1"/>
    <col min="13065" max="13065" width="10.5703125" style="3" customWidth="1"/>
    <col min="13066" max="13066" width="9.140625" style="3"/>
    <col min="13067" max="13067" width="15.7109375" style="3" customWidth="1"/>
    <col min="13068" max="13068" width="9.5703125" style="3" customWidth="1"/>
    <col min="13069" max="13313" width="9.140625" style="3"/>
    <col min="13314" max="13314" width="17.5703125" style="3" customWidth="1"/>
    <col min="13315" max="13315" width="37.42578125" style="3" customWidth="1"/>
    <col min="13316" max="13316" width="34.42578125" style="3" customWidth="1"/>
    <col min="13317" max="13317" width="12.42578125" style="3" customWidth="1"/>
    <col min="13318" max="13318" width="13.7109375" style="3" customWidth="1"/>
    <col min="13319" max="13320" width="19" style="3" customWidth="1"/>
    <col min="13321" max="13321" width="10.5703125" style="3" customWidth="1"/>
    <col min="13322" max="13322" width="9.140625" style="3"/>
    <col min="13323" max="13323" width="15.7109375" style="3" customWidth="1"/>
    <col min="13324" max="13324" width="9.5703125" style="3" customWidth="1"/>
    <col min="13325" max="13569" width="9.140625" style="3"/>
    <col min="13570" max="13570" width="17.5703125" style="3" customWidth="1"/>
    <col min="13571" max="13571" width="37.42578125" style="3" customWidth="1"/>
    <col min="13572" max="13572" width="34.42578125" style="3" customWidth="1"/>
    <col min="13573" max="13573" width="12.42578125" style="3" customWidth="1"/>
    <col min="13574" max="13574" width="13.7109375" style="3" customWidth="1"/>
    <col min="13575" max="13576" width="19" style="3" customWidth="1"/>
    <col min="13577" max="13577" width="10.5703125" style="3" customWidth="1"/>
    <col min="13578" max="13578" width="9.140625" style="3"/>
    <col min="13579" max="13579" width="15.7109375" style="3" customWidth="1"/>
    <col min="13580" max="13580" width="9.5703125" style="3" customWidth="1"/>
    <col min="13581" max="13825" width="9.140625" style="3"/>
    <col min="13826" max="13826" width="17.5703125" style="3" customWidth="1"/>
    <col min="13827" max="13827" width="37.42578125" style="3" customWidth="1"/>
    <col min="13828" max="13828" width="34.42578125" style="3" customWidth="1"/>
    <col min="13829" max="13829" width="12.42578125" style="3" customWidth="1"/>
    <col min="13830" max="13830" width="13.7109375" style="3" customWidth="1"/>
    <col min="13831" max="13832" width="19" style="3" customWidth="1"/>
    <col min="13833" max="13833" width="10.5703125" style="3" customWidth="1"/>
    <col min="13834" max="13834" width="9.140625" style="3"/>
    <col min="13835" max="13835" width="15.7109375" style="3" customWidth="1"/>
    <col min="13836" max="13836" width="9.5703125" style="3" customWidth="1"/>
    <col min="13837" max="14081" width="9.140625" style="3"/>
    <col min="14082" max="14082" width="17.5703125" style="3" customWidth="1"/>
    <col min="14083" max="14083" width="37.42578125" style="3" customWidth="1"/>
    <col min="14084" max="14084" width="34.42578125" style="3" customWidth="1"/>
    <col min="14085" max="14085" width="12.42578125" style="3" customWidth="1"/>
    <col min="14086" max="14086" width="13.7109375" style="3" customWidth="1"/>
    <col min="14087" max="14088" width="19" style="3" customWidth="1"/>
    <col min="14089" max="14089" width="10.5703125" style="3" customWidth="1"/>
    <col min="14090" max="14090" width="9.140625" style="3"/>
    <col min="14091" max="14091" width="15.7109375" style="3" customWidth="1"/>
    <col min="14092" max="14092" width="9.5703125" style="3" customWidth="1"/>
    <col min="14093" max="14337" width="9.140625" style="3"/>
    <col min="14338" max="14338" width="17.5703125" style="3" customWidth="1"/>
    <col min="14339" max="14339" width="37.42578125" style="3" customWidth="1"/>
    <col min="14340" max="14340" width="34.42578125" style="3" customWidth="1"/>
    <col min="14341" max="14341" width="12.42578125" style="3" customWidth="1"/>
    <col min="14342" max="14342" width="13.7109375" style="3" customWidth="1"/>
    <col min="14343" max="14344" width="19" style="3" customWidth="1"/>
    <col min="14345" max="14345" width="10.5703125" style="3" customWidth="1"/>
    <col min="14346" max="14346" width="9.140625" style="3"/>
    <col min="14347" max="14347" width="15.7109375" style="3" customWidth="1"/>
    <col min="14348" max="14348" width="9.5703125" style="3" customWidth="1"/>
    <col min="14349" max="14593" width="9.140625" style="3"/>
    <col min="14594" max="14594" width="17.5703125" style="3" customWidth="1"/>
    <col min="14595" max="14595" width="37.42578125" style="3" customWidth="1"/>
    <col min="14596" max="14596" width="34.42578125" style="3" customWidth="1"/>
    <col min="14597" max="14597" width="12.42578125" style="3" customWidth="1"/>
    <col min="14598" max="14598" width="13.7109375" style="3" customWidth="1"/>
    <col min="14599" max="14600" width="19" style="3" customWidth="1"/>
    <col min="14601" max="14601" width="10.5703125" style="3" customWidth="1"/>
    <col min="14602" max="14602" width="9.140625" style="3"/>
    <col min="14603" max="14603" width="15.7109375" style="3" customWidth="1"/>
    <col min="14604" max="14604" width="9.5703125" style="3" customWidth="1"/>
    <col min="14605" max="14849" width="9.140625" style="3"/>
    <col min="14850" max="14850" width="17.5703125" style="3" customWidth="1"/>
    <col min="14851" max="14851" width="37.42578125" style="3" customWidth="1"/>
    <col min="14852" max="14852" width="34.42578125" style="3" customWidth="1"/>
    <col min="14853" max="14853" width="12.42578125" style="3" customWidth="1"/>
    <col min="14854" max="14854" width="13.7109375" style="3" customWidth="1"/>
    <col min="14855" max="14856" width="19" style="3" customWidth="1"/>
    <col min="14857" max="14857" width="10.5703125" style="3" customWidth="1"/>
    <col min="14858" max="14858" width="9.140625" style="3"/>
    <col min="14859" max="14859" width="15.7109375" style="3" customWidth="1"/>
    <col min="14860" max="14860" width="9.5703125" style="3" customWidth="1"/>
    <col min="14861" max="15105" width="9.140625" style="3"/>
    <col min="15106" max="15106" width="17.5703125" style="3" customWidth="1"/>
    <col min="15107" max="15107" width="37.42578125" style="3" customWidth="1"/>
    <col min="15108" max="15108" width="34.42578125" style="3" customWidth="1"/>
    <col min="15109" max="15109" width="12.42578125" style="3" customWidth="1"/>
    <col min="15110" max="15110" width="13.7109375" style="3" customWidth="1"/>
    <col min="15111" max="15112" width="19" style="3" customWidth="1"/>
    <col min="15113" max="15113" width="10.5703125" style="3" customWidth="1"/>
    <col min="15114" max="15114" width="9.140625" style="3"/>
    <col min="15115" max="15115" width="15.7109375" style="3" customWidth="1"/>
    <col min="15116" max="15116" width="9.5703125" style="3" customWidth="1"/>
    <col min="15117" max="15361" width="9.140625" style="3"/>
    <col min="15362" max="15362" width="17.5703125" style="3" customWidth="1"/>
    <col min="15363" max="15363" width="37.42578125" style="3" customWidth="1"/>
    <col min="15364" max="15364" width="34.42578125" style="3" customWidth="1"/>
    <col min="15365" max="15365" width="12.42578125" style="3" customWidth="1"/>
    <col min="15366" max="15366" width="13.7109375" style="3" customWidth="1"/>
    <col min="15367" max="15368" width="19" style="3" customWidth="1"/>
    <col min="15369" max="15369" width="10.5703125" style="3" customWidth="1"/>
    <col min="15370" max="15370" width="9.140625" style="3"/>
    <col min="15371" max="15371" width="15.7109375" style="3" customWidth="1"/>
    <col min="15372" max="15372" width="9.5703125" style="3" customWidth="1"/>
    <col min="15373" max="15617" width="9.140625" style="3"/>
    <col min="15618" max="15618" width="17.5703125" style="3" customWidth="1"/>
    <col min="15619" max="15619" width="37.42578125" style="3" customWidth="1"/>
    <col min="15620" max="15620" width="34.42578125" style="3" customWidth="1"/>
    <col min="15621" max="15621" width="12.42578125" style="3" customWidth="1"/>
    <col min="15622" max="15622" width="13.7109375" style="3" customWidth="1"/>
    <col min="15623" max="15624" width="19" style="3" customWidth="1"/>
    <col min="15625" max="15625" width="10.5703125" style="3" customWidth="1"/>
    <col min="15626" max="15626" width="9.140625" style="3"/>
    <col min="15627" max="15627" width="15.7109375" style="3" customWidth="1"/>
    <col min="15628" max="15628" width="9.5703125" style="3" customWidth="1"/>
    <col min="15629" max="15873" width="9.140625" style="3"/>
    <col min="15874" max="15874" width="17.5703125" style="3" customWidth="1"/>
    <col min="15875" max="15875" width="37.42578125" style="3" customWidth="1"/>
    <col min="15876" max="15876" width="34.42578125" style="3" customWidth="1"/>
    <col min="15877" max="15877" width="12.42578125" style="3" customWidth="1"/>
    <col min="15878" max="15878" width="13.7109375" style="3" customWidth="1"/>
    <col min="15879" max="15880" width="19" style="3" customWidth="1"/>
    <col min="15881" max="15881" width="10.5703125" style="3" customWidth="1"/>
    <col min="15882" max="15882" width="9.140625" style="3"/>
    <col min="15883" max="15883" width="15.7109375" style="3" customWidth="1"/>
    <col min="15884" max="15884" width="9.5703125" style="3" customWidth="1"/>
    <col min="15885" max="16129" width="9.140625" style="3"/>
    <col min="16130" max="16130" width="17.5703125" style="3" customWidth="1"/>
    <col min="16131" max="16131" width="37.42578125" style="3" customWidth="1"/>
    <col min="16132" max="16132" width="34.42578125" style="3" customWidth="1"/>
    <col min="16133" max="16133" width="12.42578125" style="3" customWidth="1"/>
    <col min="16134" max="16134" width="13.7109375" style="3" customWidth="1"/>
    <col min="16135" max="16136" width="19" style="3" customWidth="1"/>
    <col min="16137" max="16137" width="10.5703125" style="3" customWidth="1"/>
    <col min="16138" max="16138" width="9.140625" style="3"/>
    <col min="16139" max="16139" width="15.7109375" style="3" customWidth="1"/>
    <col min="16140" max="16140" width="9.5703125" style="3" customWidth="1"/>
    <col min="16141" max="16384" width="9.140625" style="3"/>
  </cols>
  <sheetData>
    <row r="1" spans="1:14">
      <c r="F1" s="1771" t="s">
        <v>451</v>
      </c>
      <c r="G1" s="1771"/>
      <c r="H1" s="1771"/>
    </row>
    <row r="2" spans="1:14" s="1" customFormat="1">
      <c r="A2" s="1772" t="s">
        <v>967</v>
      </c>
      <c r="B2" s="1772"/>
      <c r="C2" s="1772"/>
      <c r="D2" s="1772"/>
      <c r="E2" s="1772"/>
      <c r="F2" s="1772"/>
      <c r="G2" s="1772"/>
      <c r="H2" s="1772"/>
    </row>
    <row r="3" spans="1:14" s="1" customFormat="1">
      <c r="A3" s="1772"/>
      <c r="B3" s="1772"/>
      <c r="C3" s="1772"/>
      <c r="D3" s="1772"/>
      <c r="E3" s="1772"/>
      <c r="F3" s="1772"/>
      <c r="G3" s="1772"/>
      <c r="H3" s="1772"/>
      <c r="K3" s="5"/>
    </row>
    <row r="4" spans="1:14" s="1" customFormat="1">
      <c r="A4" s="1773" t="s">
        <v>695</v>
      </c>
      <c r="B4" s="1773"/>
      <c r="C4" s="1773"/>
      <c r="D4" s="1773"/>
      <c r="E4" s="1773"/>
      <c r="F4" s="1773"/>
      <c r="G4" s="1773"/>
      <c r="H4" s="1773"/>
      <c r="K4" s="5"/>
    </row>
    <row r="5" spans="1:14" s="1" customFormat="1">
      <c r="A5" s="1774" t="s">
        <v>696</v>
      </c>
      <c r="B5" s="1774"/>
      <c r="C5" s="1774"/>
      <c r="D5" s="1774"/>
      <c r="E5" s="1774"/>
      <c r="F5" s="1774"/>
      <c r="G5" s="1774"/>
      <c r="H5" s="1774"/>
      <c r="K5" s="5"/>
    </row>
    <row r="6" spans="1:14" s="2" customFormat="1">
      <c r="A6" s="6" t="s">
        <v>452</v>
      </c>
      <c r="B6" s="7" t="s">
        <v>45</v>
      </c>
      <c r="C6" s="7" t="s">
        <v>453</v>
      </c>
      <c r="D6" s="7" t="s">
        <v>454</v>
      </c>
      <c r="E6" s="8" t="s">
        <v>455</v>
      </c>
      <c r="F6" s="7" t="s">
        <v>456</v>
      </c>
      <c r="G6" s="7" t="s">
        <v>31</v>
      </c>
      <c r="H6" s="9" t="s">
        <v>8</v>
      </c>
      <c r="K6" s="53"/>
    </row>
    <row r="7" spans="1:14" hidden="1" outlineLevel="1">
      <c r="A7" s="10">
        <v>1</v>
      </c>
      <c r="B7" s="11" t="s">
        <v>968</v>
      </c>
      <c r="C7" s="12" t="s">
        <v>560</v>
      </c>
      <c r="D7" s="13">
        <v>2</v>
      </c>
      <c r="E7" s="14">
        <v>215000</v>
      </c>
      <c r="F7" s="14">
        <f>E7*D7</f>
        <v>430000</v>
      </c>
      <c r="G7" s="15">
        <v>430000</v>
      </c>
      <c r="H7" s="1184" t="s">
        <v>969</v>
      </c>
      <c r="I7" s="54"/>
    </row>
    <row r="8" spans="1:14" hidden="1" outlineLevel="1">
      <c r="A8" s="1775" t="s">
        <v>456</v>
      </c>
      <c r="B8" s="1936"/>
      <c r="C8" s="1936"/>
      <c r="D8" s="1936"/>
      <c r="E8" s="1937"/>
      <c r="F8" s="16">
        <f>SUM(F7:F7)</f>
        <v>430000</v>
      </c>
      <c r="G8" s="16">
        <f>SUM(G7:G7)</f>
        <v>430000</v>
      </c>
      <c r="H8" s="17"/>
      <c r="I8" s="54"/>
      <c r="K8" s="3"/>
    </row>
    <row r="9" spans="1:14" hidden="1" outlineLevel="1">
      <c r="A9" s="1952" t="s">
        <v>48</v>
      </c>
      <c r="B9" s="1953"/>
      <c r="C9" s="1953"/>
      <c r="D9" s="1953"/>
      <c r="E9" s="1954"/>
      <c r="F9" s="18">
        <f>F8*0.1</f>
        <v>43000</v>
      </c>
      <c r="G9" s="18">
        <f>G8*0.1</f>
        <v>43000</v>
      </c>
      <c r="H9" s="19"/>
      <c r="I9" s="54"/>
      <c r="K9" s="3"/>
      <c r="N9" s="55"/>
    </row>
    <row r="10" spans="1:14" collapsed="1">
      <c r="A10" s="2040" t="s">
        <v>57</v>
      </c>
      <c r="B10" s="2041"/>
      <c r="C10" s="2041"/>
      <c r="D10" s="2041"/>
      <c r="E10" s="2042"/>
      <c r="F10" s="20">
        <f>SUM(F8:F9)</f>
        <v>473000</v>
      </c>
      <c r="G10" s="20">
        <f>SUM(G8:G9)</f>
        <v>473000</v>
      </c>
      <c r="H10" s="21"/>
      <c r="K10" s="3"/>
    </row>
    <row r="11" spans="1:14" hidden="1" outlineLevel="1">
      <c r="A11" s="10">
        <v>1</v>
      </c>
      <c r="B11" s="11" t="s">
        <v>970</v>
      </c>
      <c r="C11" s="12" t="s">
        <v>560</v>
      </c>
      <c r="D11" s="13">
        <v>1</v>
      </c>
      <c r="E11" s="14">
        <v>6900000</v>
      </c>
      <c r="F11" s="14">
        <f>E11*D11</f>
        <v>6900000</v>
      </c>
      <c r="G11" s="15">
        <v>6900000</v>
      </c>
      <c r="H11" s="1184" t="s">
        <v>971</v>
      </c>
      <c r="I11" s="54"/>
    </row>
    <row r="12" spans="1:14" hidden="1" outlineLevel="1">
      <c r="A12" s="1775" t="s">
        <v>456</v>
      </c>
      <c r="B12" s="1936"/>
      <c r="C12" s="1936"/>
      <c r="D12" s="1936"/>
      <c r="E12" s="1937"/>
      <c r="F12" s="16">
        <f>SUM(F11:F11)</f>
        <v>6900000</v>
      </c>
      <c r="G12" s="16">
        <f>SUM(G11:G11)</f>
        <v>6900000</v>
      </c>
      <c r="H12" s="17"/>
      <c r="I12" s="54"/>
      <c r="K12" s="3"/>
    </row>
    <row r="13" spans="1:14" hidden="1" outlineLevel="1">
      <c r="A13" s="1938" t="s">
        <v>48</v>
      </c>
      <c r="B13" s="1939"/>
      <c r="C13" s="1939"/>
      <c r="D13" s="1939"/>
      <c r="E13" s="1940"/>
      <c r="F13" s="18">
        <f>F12*0.1</f>
        <v>690000</v>
      </c>
      <c r="G13" s="18">
        <f>G12*0.1</f>
        <v>690000</v>
      </c>
      <c r="H13" s="19"/>
      <c r="I13" s="54"/>
      <c r="K13" s="3"/>
      <c r="N13" s="55"/>
    </row>
    <row r="14" spans="1:14" collapsed="1">
      <c r="A14" s="2043" t="s">
        <v>60</v>
      </c>
      <c r="B14" s="2044"/>
      <c r="C14" s="2044"/>
      <c r="D14" s="2044"/>
      <c r="E14" s="2045"/>
      <c r="F14" s="22">
        <f>SUM(F12:F13)</f>
        <v>7590000</v>
      </c>
      <c r="G14" s="22">
        <f>SUM(G12:G13)</f>
        <v>7590000</v>
      </c>
      <c r="H14" s="23"/>
      <c r="K14" s="3"/>
    </row>
    <row r="15" spans="1:14">
      <c r="A15" s="24">
        <v>1</v>
      </c>
      <c r="B15" s="25"/>
      <c r="C15" s="26"/>
      <c r="D15" s="27"/>
      <c r="E15" s="28"/>
      <c r="F15" s="28"/>
      <c r="G15" s="29"/>
      <c r="H15" s="30"/>
      <c r="K15" s="3"/>
    </row>
    <row r="16" spans="1:14">
      <c r="A16" s="24">
        <v>2</v>
      </c>
      <c r="B16" s="31"/>
      <c r="C16" s="32"/>
      <c r="D16" s="33"/>
      <c r="E16" s="34"/>
      <c r="F16" s="28"/>
      <c r="G16" s="29"/>
      <c r="H16" s="35"/>
      <c r="K16" s="3"/>
    </row>
    <row r="17" spans="1:11">
      <c r="A17" s="36">
        <v>3</v>
      </c>
      <c r="B17" s="25"/>
      <c r="C17" s="26"/>
      <c r="D17" s="13"/>
      <c r="E17" s="28"/>
      <c r="F17" s="28"/>
      <c r="G17" s="29"/>
      <c r="H17" s="35"/>
      <c r="K17" s="3"/>
    </row>
    <row r="18" spans="1:11">
      <c r="A18" s="24">
        <v>4</v>
      </c>
      <c r="B18" s="37"/>
      <c r="C18" s="38"/>
      <c r="D18" s="39"/>
      <c r="E18" s="34"/>
      <c r="F18" s="34"/>
      <c r="G18" s="40"/>
      <c r="H18" s="35"/>
      <c r="K18" s="3"/>
    </row>
    <row r="19" spans="1:11">
      <c r="A19" s="10">
        <v>5</v>
      </c>
      <c r="B19" s="41"/>
      <c r="C19" s="42"/>
      <c r="D19" s="43"/>
      <c r="E19" s="44"/>
      <c r="F19" s="44"/>
      <c r="G19" s="14"/>
      <c r="H19" s="45"/>
      <c r="K19" s="3"/>
    </row>
    <row r="20" spans="1:11">
      <c r="A20" s="1775" t="s">
        <v>456</v>
      </c>
      <c r="B20" s="1936"/>
      <c r="C20" s="1936"/>
      <c r="D20" s="1936"/>
      <c r="E20" s="1937"/>
      <c r="F20" s="16">
        <f>SUM(F15:F19)</f>
        <v>0</v>
      </c>
      <c r="G20" s="16">
        <f>SUM(G15:G19)</f>
        <v>0</v>
      </c>
      <c r="H20" s="17"/>
      <c r="K20" s="3"/>
    </row>
    <row r="21" spans="1:11">
      <c r="A21" s="1938" t="s">
        <v>48</v>
      </c>
      <c r="B21" s="1939"/>
      <c r="C21" s="1939"/>
      <c r="D21" s="1939"/>
      <c r="E21" s="1940"/>
      <c r="F21" s="18">
        <f>F20*0.1</f>
        <v>0</v>
      </c>
      <c r="G21" s="18">
        <f>G20*0.1</f>
        <v>0</v>
      </c>
      <c r="H21" s="19"/>
      <c r="K21" s="3"/>
    </row>
    <row r="22" spans="1:11">
      <c r="A22" s="1947" t="s">
        <v>61</v>
      </c>
      <c r="B22" s="1948"/>
      <c r="C22" s="1948"/>
      <c r="D22" s="1948"/>
      <c r="E22" s="1949"/>
      <c r="F22" s="46">
        <f>SUM(F20:F21)</f>
        <v>0</v>
      </c>
      <c r="G22" s="46">
        <f>SUM(G20:G21)</f>
        <v>0</v>
      </c>
      <c r="H22" s="47"/>
      <c r="K22" s="3"/>
    </row>
    <row r="23" spans="1:11">
      <c r="A23" s="48"/>
      <c r="B23" s="49"/>
      <c r="C23" s="50"/>
      <c r="D23" s="51"/>
      <c r="E23" s="51"/>
      <c r="F23" s="51"/>
      <c r="G23" s="51"/>
      <c r="H23" s="52"/>
      <c r="K23" s="3"/>
    </row>
    <row r="24" spans="1:11">
      <c r="A24" s="48"/>
      <c r="B24" s="49"/>
      <c r="C24" s="50"/>
      <c r="D24" s="51"/>
      <c r="E24" s="51"/>
      <c r="F24" s="51"/>
      <c r="G24" s="51"/>
      <c r="H24" s="52"/>
      <c r="K24" s="3"/>
    </row>
    <row r="25" spans="1:11">
      <c r="A25" s="48"/>
      <c r="B25" s="49"/>
      <c r="C25" s="50"/>
      <c r="D25" s="51"/>
      <c r="E25" s="51"/>
      <c r="F25" s="51"/>
      <c r="G25" s="51"/>
      <c r="H25" s="52"/>
      <c r="K25" s="3"/>
    </row>
    <row r="26" spans="1:11">
      <c r="A26" s="48"/>
      <c r="B26" s="49"/>
      <c r="C26" s="50"/>
      <c r="D26" s="51"/>
      <c r="E26" s="51"/>
      <c r="F26" s="51"/>
      <c r="G26" s="51"/>
      <c r="H26" s="52"/>
      <c r="K26" s="3"/>
    </row>
    <row r="27" spans="1:11">
      <c r="A27" s="48"/>
      <c r="B27" s="49"/>
      <c r="C27" s="50"/>
      <c r="D27" s="51"/>
      <c r="E27" s="51"/>
      <c r="F27" s="51"/>
      <c r="G27" s="51"/>
      <c r="H27" s="52"/>
      <c r="K27" s="3"/>
    </row>
    <row r="28" spans="1:11">
      <c r="A28" s="48"/>
      <c r="B28" s="49"/>
      <c r="C28" s="50"/>
      <c r="D28" s="51"/>
      <c r="E28" s="51"/>
      <c r="F28" s="51"/>
      <c r="G28" s="51"/>
      <c r="H28" s="52"/>
      <c r="K28" s="3"/>
    </row>
    <row r="29" spans="1:11">
      <c r="A29" s="48"/>
      <c r="B29" s="49"/>
      <c r="C29" s="50"/>
      <c r="D29" s="51"/>
      <c r="E29" s="51"/>
      <c r="F29" s="51"/>
      <c r="G29" s="51"/>
      <c r="H29" s="52"/>
      <c r="K29" s="3"/>
    </row>
    <row r="30" spans="1:11">
      <c r="A30" s="48"/>
      <c r="B30" s="49"/>
      <c r="C30" s="50"/>
      <c r="D30" s="51"/>
      <c r="E30" s="51"/>
      <c r="F30" s="51"/>
      <c r="G30" s="51"/>
      <c r="H30" s="52"/>
      <c r="K30" s="3"/>
    </row>
    <row r="31" spans="1:11">
      <c r="A31" s="48"/>
      <c r="B31" s="49"/>
      <c r="C31" s="50"/>
      <c r="D31" s="51"/>
      <c r="E31" s="51"/>
      <c r="F31" s="51"/>
      <c r="G31" s="51"/>
      <c r="H31" s="52"/>
      <c r="K31" s="3"/>
    </row>
    <row r="32" spans="1:11">
      <c r="A32" s="48"/>
      <c r="B32" s="49"/>
      <c r="C32" s="50"/>
      <c r="D32" s="51"/>
      <c r="E32" s="51"/>
      <c r="F32" s="51"/>
      <c r="G32" s="51"/>
      <c r="H32" s="52"/>
      <c r="K32" s="3"/>
    </row>
    <row r="33" spans="1:11">
      <c r="A33" s="48"/>
      <c r="B33" s="49"/>
      <c r="C33" s="50"/>
      <c r="D33" s="51"/>
      <c r="E33" s="51"/>
      <c r="F33" s="51"/>
      <c r="G33" s="51"/>
      <c r="H33" s="52"/>
      <c r="K33" s="3"/>
    </row>
    <row r="34" spans="1:11">
      <c r="A34" s="48"/>
      <c r="B34" s="49"/>
      <c r="C34" s="50"/>
      <c r="D34" s="51"/>
      <c r="E34" s="51"/>
      <c r="F34" s="51"/>
      <c r="G34" s="51"/>
      <c r="H34" s="52"/>
      <c r="K34" s="3"/>
    </row>
    <row r="35" spans="1:11">
      <c r="A35" s="48"/>
      <c r="B35" s="49"/>
      <c r="C35" s="50"/>
      <c r="D35" s="51"/>
      <c r="E35" s="51"/>
      <c r="F35" s="51"/>
      <c r="G35" s="51"/>
      <c r="H35" s="52"/>
      <c r="K35" s="3"/>
    </row>
    <row r="36" spans="1:11">
      <c r="A36" s="48"/>
      <c r="B36" s="49"/>
      <c r="C36" s="50"/>
      <c r="D36" s="51"/>
      <c r="E36" s="51"/>
      <c r="F36" s="51"/>
      <c r="G36" s="51"/>
      <c r="H36" s="52"/>
      <c r="K36" s="3"/>
    </row>
    <row r="37" spans="1:11">
      <c r="A37" s="48"/>
      <c r="B37" s="49"/>
      <c r="C37" s="50"/>
      <c r="D37" s="51"/>
      <c r="E37" s="51"/>
      <c r="F37" s="51"/>
      <c r="G37" s="51"/>
      <c r="H37" s="52"/>
      <c r="K37" s="3"/>
    </row>
    <row r="38" spans="1:11">
      <c r="A38" s="48"/>
      <c r="B38" s="49"/>
      <c r="C38" s="50"/>
      <c r="D38" s="51"/>
      <c r="E38" s="51"/>
      <c r="F38" s="51"/>
      <c r="G38" s="51"/>
      <c r="H38" s="52"/>
      <c r="K38" s="3"/>
    </row>
    <row r="39" spans="1:11">
      <c r="A39" s="48"/>
      <c r="B39" s="49"/>
      <c r="C39" s="50"/>
      <c r="D39" s="51"/>
      <c r="E39" s="51"/>
      <c r="F39" s="51"/>
      <c r="G39" s="51"/>
      <c r="H39" s="52"/>
      <c r="K39" s="3"/>
    </row>
    <row r="40" spans="1:11">
      <c r="A40" s="48"/>
      <c r="B40" s="49"/>
      <c r="C40" s="50"/>
      <c r="D40" s="51"/>
      <c r="E40" s="51"/>
      <c r="F40" s="51"/>
      <c r="G40" s="51"/>
      <c r="H40" s="52"/>
      <c r="K40" s="3"/>
    </row>
  </sheetData>
  <mergeCells count="13">
    <mergeCell ref="A21:E21"/>
    <mergeCell ref="A22:E22"/>
    <mergeCell ref="A2:H3"/>
    <mergeCell ref="A10:E10"/>
    <mergeCell ref="A12:E12"/>
    <mergeCell ref="A13:E13"/>
    <mergeCell ref="A14:E14"/>
    <mergeCell ref="A20:E20"/>
    <mergeCell ref="F1:H1"/>
    <mergeCell ref="A4:H4"/>
    <mergeCell ref="A5:H5"/>
    <mergeCell ref="A8:E8"/>
    <mergeCell ref="A9:E9"/>
  </mergeCells>
  <phoneticPr fontId="250" type="noConversion"/>
  <pageMargins left="0.69930555555555596" right="0.69930555555555596" top="0.75" bottom="0.75" header="0.3" footer="0.3"/>
  <pageSetup scale="72" orientation="portrait" r:id="rId1"/>
  <colBreaks count="1" manualBreakCount="1">
    <brk id="8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23</vt:i4>
      </vt:variant>
      <vt:variant>
        <vt:lpstr>Named Ranges</vt:lpstr>
      </vt:variant>
      <vt:variant>
        <vt:i4>22</vt:i4>
      </vt:variant>
    </vt:vector>
  </HeadingPairs>
  <TitlesOfParts>
    <vt:vector size="45" baseType="lpstr">
      <vt:lpstr>2018 REPORT</vt:lpstr>
      <vt:lpstr>GENERAL</vt:lpstr>
      <vt:lpstr>YOUJIN HP</vt:lpstr>
      <vt:lpstr>DORMITORY LG DISPLAY HP</vt:lpstr>
      <vt:lpstr>INNOTEK</vt:lpstr>
      <vt:lpstr>AEON MALL II</vt:lpstr>
      <vt:lpstr>DAWON</vt:lpstr>
      <vt:lpstr>MRO - HANMAEK</vt:lpstr>
      <vt:lpstr>K&amp;L - MRO</vt:lpstr>
      <vt:lpstr>Hana MRO</vt:lpstr>
      <vt:lpstr>Hana DAWON</vt:lpstr>
      <vt:lpstr>Hana - MRO</vt:lpstr>
      <vt:lpstr>Hana - INN</vt:lpstr>
      <vt:lpstr>Cube - INN</vt:lpstr>
      <vt:lpstr>SA P&amp;S - INN</vt:lpstr>
      <vt:lpstr>Kerheung - INN</vt:lpstr>
      <vt:lpstr>T&amp;T - INN</vt:lpstr>
      <vt:lpstr>Cube -YJ</vt:lpstr>
      <vt:lpstr>Naroo - YJ</vt:lpstr>
      <vt:lpstr>Hana - YJ</vt:lpstr>
      <vt:lpstr>Safety -YJ</vt:lpstr>
      <vt:lpstr>Hana - DOR</vt:lpstr>
      <vt:lpstr>Cube - DOR</vt:lpstr>
      <vt:lpstr>'Cube - DOR'!Print_Area</vt:lpstr>
      <vt:lpstr>'Cube - INN'!Print_Area</vt:lpstr>
      <vt:lpstr>'Cube -YJ'!Print_Area</vt:lpstr>
      <vt:lpstr>'DORMITORY LG DISPLAY HP'!Print_Area</vt:lpstr>
      <vt:lpstr>'Hana - DOR'!Print_Area</vt:lpstr>
      <vt:lpstr>'Hana - INN'!Print_Area</vt:lpstr>
      <vt:lpstr>'Hana - MRO'!Print_Area</vt:lpstr>
      <vt:lpstr>'Hana - YJ'!Print_Area</vt:lpstr>
      <vt:lpstr>'Hana DAWON'!Print_Area</vt:lpstr>
      <vt:lpstr>'Hana MRO'!Print_Area</vt:lpstr>
      <vt:lpstr>INNOTEK!Print_Area</vt:lpstr>
      <vt:lpstr>'K&amp;L - MRO'!Print_Area</vt:lpstr>
      <vt:lpstr>'Kerheung - INN'!Print_Area</vt:lpstr>
      <vt:lpstr>'MRO - HANMAEK'!Print_Area</vt:lpstr>
      <vt:lpstr>'Naroo - YJ'!Print_Area</vt:lpstr>
      <vt:lpstr>'SA P&amp;S - INN'!Print_Area</vt:lpstr>
      <vt:lpstr>'Safety -YJ'!Print_Area</vt:lpstr>
      <vt:lpstr>'T&amp;T - INN'!Print_Area</vt:lpstr>
      <vt:lpstr>'YOUJIN HP'!Print_Area</vt:lpstr>
      <vt:lpstr>'Hana - INN'!Print_Titles</vt:lpstr>
      <vt:lpstr>'Hana - MRO'!Print_Titles</vt:lpstr>
      <vt:lpstr>'Hana MRO'!Print_Titles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computer</dc:creator>
  <cp:lastModifiedBy>USER</cp:lastModifiedBy>
  <cp:lastPrinted>2018-02-21T01:13:00Z</cp:lastPrinted>
  <dcterms:created xsi:type="dcterms:W3CDTF">2017-11-01T01:55:00Z</dcterms:created>
  <dcterms:modified xsi:type="dcterms:W3CDTF">2018-08-26T09:36:05Z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