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9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2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3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4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5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/>
  <mc:AlternateContent xmlns:mc="http://schemas.openxmlformats.org/markup-compatibility/2006">
    <mc:Choice Requires="x15">
      <x15ac:absPath xmlns:x15ac="http://schemas.microsoft.com/office/spreadsheetml/2010/11/ac" url="/Users/zhangcong/Library/CloudStorage/OneDrive-hit.edu.cn/1.科研/3.Finished/2022-08-24 NRDC2025/"/>
    </mc:Choice>
  </mc:AlternateContent>
  <xr:revisionPtr revIDLastSave="0" documentId="13_ncr:1_{59551664-7863-9047-8EC1-6D6FF6091142}" xr6:coauthVersionLast="47" xr6:coauthVersionMax="47" xr10:uidLastSave="{00000000-0000-0000-0000-000000000000}"/>
  <bookViews>
    <workbookView xWindow="2420" yWindow="500" windowWidth="35680" windowHeight="19500" activeTab="9" xr2:uid="{00000000-000D-0000-FFFF-FFFF00000000}"/>
  </bookViews>
  <sheets>
    <sheet name="新能源汽车销量" sheetId="1" r:id="rId1"/>
    <sheet name="动力电池" sheetId="2" r:id="rId2"/>
    <sheet name="充电桩" sheetId="3" r:id="rId3"/>
    <sheet name="Charger cost" sheetId="4" r:id="rId4"/>
    <sheet name="中国EV数量预测" sheetId="5" r:id="rId5"/>
    <sheet name="分析" sheetId="6" r:id="rId6"/>
    <sheet name="挪威" sheetId="11" r:id="rId7"/>
    <sheet name="保有量" sheetId="14" r:id="rId8"/>
    <sheet name="整车年销量" sheetId="15" r:id="rId9"/>
    <sheet name="上海" sheetId="16" r:id="rId10"/>
    <sheet name="充电桩分析" sheetId="17" r:id="rId11"/>
    <sheet name="行车分析" sheetId="10" r:id="rId12"/>
    <sheet name="图-确切数字" sheetId="13" r:id="rId13"/>
    <sheet name="发改委" sheetId="18" r:id="rId14"/>
  </sheets>
  <externalReferences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6" l="1"/>
  <c r="B21" i="16"/>
  <c r="Q12" i="17" l="1"/>
  <c r="Q11" i="17"/>
  <c r="Q10" i="17"/>
  <c r="D10" i="17"/>
  <c r="Q9" i="17"/>
  <c r="Q8" i="17"/>
  <c r="Q7" i="17"/>
  <c r="Q6" i="17"/>
  <c r="Q5" i="17"/>
  <c r="D5" i="17"/>
  <c r="Q4" i="17"/>
  <c r="D4" i="17"/>
  <c r="Q3" i="17"/>
  <c r="D3" i="17"/>
  <c r="Q2" i="17"/>
  <c r="D66" i="16"/>
  <c r="I66" i="16" s="1"/>
  <c r="H65" i="16"/>
  <c r="G65" i="16"/>
  <c r="D65" i="16"/>
  <c r="E65" i="16" s="1"/>
  <c r="I64" i="16"/>
  <c r="H64" i="16"/>
  <c r="G64" i="16"/>
  <c r="C64" i="16"/>
  <c r="I63" i="16"/>
  <c r="C63" i="16"/>
  <c r="I62" i="16"/>
  <c r="H62" i="16"/>
  <c r="G62" i="16"/>
  <c r="C62" i="16"/>
  <c r="G61" i="16"/>
  <c r="C61" i="16"/>
  <c r="I60" i="16"/>
  <c r="H60" i="16"/>
  <c r="G60" i="16"/>
  <c r="C60" i="16"/>
  <c r="I55" i="16"/>
  <c r="H55" i="16"/>
  <c r="G55" i="16"/>
  <c r="I54" i="16"/>
  <c r="H54" i="16"/>
  <c r="G54" i="16"/>
  <c r="I53" i="16"/>
  <c r="H53" i="16"/>
  <c r="I52" i="16"/>
  <c r="H52" i="16"/>
  <c r="G52" i="16"/>
  <c r="H63" i="16" s="1"/>
  <c r="C52" i="16"/>
  <c r="I51" i="16"/>
  <c r="H51" i="16"/>
  <c r="C51" i="16"/>
  <c r="I50" i="16"/>
  <c r="H50" i="16"/>
  <c r="G50" i="16"/>
  <c r="I61" i="16" s="1"/>
  <c r="C50" i="16"/>
  <c r="I49" i="16"/>
  <c r="H49" i="16"/>
  <c r="E47" i="16"/>
  <c r="E60" i="16" s="1"/>
  <c r="C43" i="16"/>
  <c r="C44" i="16" s="1"/>
  <c r="B42" i="16"/>
  <c r="B41" i="16"/>
  <c r="C40" i="16"/>
  <c r="B40" i="16"/>
  <c r="C39" i="16"/>
  <c r="H21" i="16"/>
  <c r="H20" i="16"/>
  <c r="F20" i="16"/>
  <c r="C20" i="16"/>
  <c r="F19" i="16"/>
  <c r="F18" i="16"/>
  <c r="D18" i="16"/>
  <c r="F17" i="16"/>
  <c r="D17" i="16"/>
  <c r="D16" i="16"/>
  <c r="D9" i="16"/>
  <c r="D8" i="16"/>
  <c r="D7" i="16"/>
  <c r="T13" i="15"/>
  <c r="S13" i="15"/>
  <c r="V12" i="15"/>
  <c r="U12" i="15"/>
  <c r="T12" i="15"/>
  <c r="S12" i="15"/>
  <c r="D12" i="15"/>
  <c r="V11" i="15"/>
  <c r="U11" i="15"/>
  <c r="T11" i="15"/>
  <c r="S11" i="15"/>
  <c r="D11" i="15"/>
  <c r="V10" i="15"/>
  <c r="U10" i="15"/>
  <c r="T10" i="15"/>
  <c r="S10" i="15"/>
  <c r="D10" i="15"/>
  <c r="V9" i="15"/>
  <c r="U9" i="15"/>
  <c r="T9" i="15"/>
  <c r="S9" i="15"/>
  <c r="D9" i="15"/>
  <c r="V8" i="15"/>
  <c r="U8" i="15"/>
  <c r="T8" i="15"/>
  <c r="S8" i="15"/>
  <c r="D8" i="15"/>
  <c r="V7" i="15"/>
  <c r="U7" i="15"/>
  <c r="T7" i="15"/>
  <c r="S7" i="15"/>
  <c r="D7" i="15"/>
  <c r="V6" i="15"/>
  <c r="U6" i="15"/>
  <c r="T6" i="15"/>
  <c r="S6" i="15"/>
  <c r="D6" i="15"/>
  <c r="T5" i="15"/>
  <c r="S5" i="15"/>
  <c r="D5" i="15"/>
  <c r="M42" i="14"/>
  <c r="M41" i="14"/>
  <c r="M40" i="14"/>
  <c r="M39" i="14"/>
  <c r="M38" i="14"/>
  <c r="M37" i="14"/>
  <c r="M36" i="14"/>
  <c r="M35" i="14"/>
  <c r="M34" i="14"/>
  <c r="C45" i="16" l="1"/>
  <c r="B45" i="16" s="1"/>
  <c r="B44" i="16"/>
  <c r="E62" i="16"/>
  <c r="E49" i="16"/>
  <c r="E55" i="16"/>
  <c r="B43" i="16"/>
  <c r="E51" i="16"/>
  <c r="E53" i="16"/>
  <c r="E64" i="16"/>
  <c r="I65" i="16"/>
  <c r="E61" i="16"/>
  <c r="E66" i="16"/>
  <c r="E50" i="16"/>
  <c r="E54" i="16"/>
  <c r="H61" i="16"/>
  <c r="E63" i="16"/>
  <c r="G66" i="16"/>
  <c r="E52" i="16"/>
  <c r="G63" i="16"/>
  <c r="H66" i="16"/>
  <c r="F9" i="6" l="1"/>
  <c r="F10" i="6"/>
  <c r="F8" i="6"/>
  <c r="C9" i="6"/>
  <c r="C10" i="6"/>
  <c r="C11" i="6"/>
  <c r="C8" i="6"/>
  <c r="D7" i="10"/>
  <c r="F7" i="10" s="1"/>
  <c r="D6" i="10"/>
  <c r="F6" i="10" s="1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B11" i="6"/>
  <c r="U10" i="6"/>
  <c r="U9" i="6"/>
  <c r="U8" i="6"/>
  <c r="U7" i="6"/>
  <c r="U6" i="6"/>
  <c r="U5" i="6"/>
  <c r="O5" i="6"/>
  <c r="K5" i="6"/>
  <c r="J5" i="6"/>
  <c r="G5" i="6"/>
  <c r="F5" i="6"/>
  <c r="U4" i="6"/>
  <c r="O4" i="6"/>
  <c r="J4" i="6"/>
  <c r="G4" i="6"/>
  <c r="F4" i="6"/>
  <c r="K4" i="6" s="1"/>
  <c r="C4" i="6"/>
  <c r="U3" i="6"/>
  <c r="O3" i="6"/>
  <c r="J3" i="6"/>
  <c r="G3" i="6"/>
  <c r="C3" i="6"/>
  <c r="F3" i="6" s="1"/>
  <c r="K3" i="6" s="1"/>
  <c r="U2" i="6"/>
  <c r="O2" i="6"/>
  <c r="J2" i="6"/>
  <c r="G2" i="6"/>
  <c r="C2" i="6"/>
  <c r="F2" i="6" s="1"/>
  <c r="K2" i="6" s="1"/>
  <c r="F41" i="3"/>
  <c r="F40" i="3"/>
  <c r="H39" i="3"/>
  <c r="G39" i="3"/>
  <c r="F39" i="3"/>
  <c r="H38" i="3"/>
  <c r="G38" i="3"/>
  <c r="F38" i="3"/>
  <c r="H37" i="3"/>
  <c r="G37" i="3"/>
  <c r="F37" i="3"/>
  <c r="H36" i="3"/>
  <c r="G36" i="3"/>
  <c r="F36" i="3"/>
  <c r="H35" i="3"/>
  <c r="G35" i="3"/>
  <c r="F35" i="3"/>
  <c r="H34" i="3"/>
  <c r="G34" i="3"/>
  <c r="F34" i="3"/>
  <c r="H33" i="3"/>
  <c r="G33" i="3"/>
  <c r="F33" i="3"/>
  <c r="H32" i="3"/>
  <c r="G32" i="3"/>
  <c r="F32" i="3"/>
  <c r="H31" i="3"/>
  <c r="G31" i="3"/>
  <c r="F31" i="3"/>
  <c r="H30" i="3"/>
  <c r="G30" i="3"/>
  <c r="F30" i="3"/>
  <c r="H29" i="3"/>
  <c r="G29" i="3"/>
  <c r="F29" i="3"/>
  <c r="H28" i="3"/>
  <c r="G28" i="3"/>
  <c r="F28" i="3"/>
  <c r="H27" i="3"/>
  <c r="G27" i="3"/>
  <c r="F27" i="3"/>
  <c r="H26" i="3"/>
  <c r="G26" i="3"/>
  <c r="F26" i="3"/>
  <c r="H25" i="3"/>
  <c r="G25" i="3"/>
  <c r="F25" i="3"/>
  <c r="H24" i="3"/>
  <c r="G24" i="3"/>
  <c r="F24" i="3"/>
  <c r="H23" i="3"/>
  <c r="G23" i="3"/>
  <c r="F23" i="3"/>
  <c r="H22" i="3"/>
  <c r="G22" i="3"/>
  <c r="F22" i="3"/>
  <c r="H21" i="3"/>
  <c r="G21" i="3"/>
  <c r="F21" i="3"/>
  <c r="H20" i="3"/>
  <c r="G20" i="3"/>
  <c r="F20" i="3"/>
  <c r="H19" i="3"/>
  <c r="G19" i="3"/>
  <c r="F19" i="3"/>
  <c r="H18" i="3"/>
  <c r="G18" i="3"/>
  <c r="F18" i="3"/>
  <c r="H17" i="3"/>
  <c r="G17" i="3"/>
  <c r="F17" i="3"/>
  <c r="H16" i="3"/>
  <c r="G16" i="3"/>
  <c r="F16" i="3"/>
  <c r="H15" i="3"/>
  <c r="G15" i="3"/>
  <c r="F15" i="3"/>
  <c r="H14" i="3"/>
  <c r="G14" i="3"/>
  <c r="F14" i="3"/>
  <c r="H13" i="3"/>
  <c r="G13" i="3"/>
  <c r="F13" i="3"/>
  <c r="H12" i="3"/>
  <c r="G12" i="3"/>
  <c r="F12" i="3"/>
  <c r="H11" i="3"/>
  <c r="G11" i="3"/>
  <c r="F11" i="3"/>
  <c r="H10" i="3"/>
  <c r="G10" i="3"/>
  <c r="F10" i="3"/>
  <c r="H9" i="3"/>
  <c r="G9" i="3"/>
  <c r="F9" i="3"/>
  <c r="H8" i="3"/>
  <c r="G8" i="3"/>
  <c r="F8" i="3"/>
  <c r="H7" i="3"/>
  <c r="G7" i="3"/>
  <c r="F7" i="3"/>
  <c r="H6" i="3"/>
  <c r="G6" i="3"/>
  <c r="F6" i="3"/>
  <c r="H5" i="3"/>
  <c r="G5" i="3"/>
  <c r="F5" i="3"/>
  <c r="H4" i="3"/>
  <c r="G4" i="3"/>
  <c r="F4" i="3"/>
  <c r="H3" i="3"/>
  <c r="G3" i="3"/>
  <c r="F3" i="3"/>
  <c r="H48" i="1"/>
  <c r="H47" i="1"/>
  <c r="G47" i="1"/>
  <c r="H46" i="1"/>
  <c r="H45" i="1"/>
  <c r="E45" i="1"/>
  <c r="E46" i="1" s="1"/>
  <c r="G46" i="1" s="1"/>
  <c r="H44" i="1"/>
  <c r="G44" i="1"/>
  <c r="H43" i="1"/>
  <c r="H42" i="1"/>
  <c r="H41" i="1"/>
  <c r="H40" i="1"/>
  <c r="H39" i="1"/>
  <c r="E39" i="1"/>
  <c r="E40" i="1" s="1"/>
  <c r="H38" i="1"/>
  <c r="G38" i="1"/>
  <c r="H37" i="1"/>
  <c r="H36" i="1"/>
  <c r="H35" i="1"/>
  <c r="H34" i="1"/>
  <c r="H33" i="1"/>
  <c r="H32" i="1"/>
  <c r="H31" i="1"/>
  <c r="H30" i="1"/>
  <c r="H29" i="1"/>
  <c r="H28" i="1"/>
  <c r="H27" i="1"/>
  <c r="E27" i="1"/>
  <c r="G27" i="1" s="1"/>
  <c r="H26" i="1"/>
  <c r="G26" i="1"/>
  <c r="H25" i="1"/>
  <c r="H24" i="1"/>
  <c r="H23" i="1"/>
  <c r="H22" i="1"/>
  <c r="H21" i="1"/>
  <c r="E16" i="1"/>
  <c r="E17" i="1" s="1"/>
  <c r="E15" i="1"/>
  <c r="G15" i="1" s="1"/>
  <c r="G14" i="1"/>
  <c r="E18" i="1" l="1"/>
  <c r="G17" i="1"/>
  <c r="E41" i="1"/>
  <c r="G40" i="1"/>
  <c r="G39" i="1"/>
  <c r="E28" i="1"/>
  <c r="G45" i="1"/>
  <c r="G16" i="1"/>
  <c r="E29" i="1" l="1"/>
  <c r="G28" i="1"/>
  <c r="E42" i="1"/>
  <c r="G41" i="1"/>
  <c r="G18" i="1"/>
  <c r="E19" i="1"/>
  <c r="E20" i="1" l="1"/>
  <c r="G19" i="1"/>
  <c r="E43" i="1"/>
  <c r="G43" i="1" s="1"/>
  <c r="G42" i="1"/>
  <c r="E30" i="1"/>
  <c r="G29" i="1"/>
  <c r="G30" i="1" l="1"/>
  <c r="E31" i="1"/>
  <c r="E21" i="1"/>
  <c r="G20" i="1"/>
  <c r="E32" i="1" l="1"/>
  <c r="G31" i="1"/>
  <c r="E22" i="1"/>
  <c r="G21" i="1"/>
  <c r="E23" i="1" l="1"/>
  <c r="G22" i="1"/>
  <c r="E33" i="1"/>
  <c r="G32" i="1"/>
  <c r="E34" i="1" l="1"/>
  <c r="G33" i="1"/>
  <c r="G23" i="1"/>
  <c r="E24" i="1"/>
  <c r="E25" i="1" l="1"/>
  <c r="G25" i="1" s="1"/>
  <c r="G24" i="1"/>
  <c r="E35" i="1"/>
  <c r="G34" i="1"/>
  <c r="G35" i="1" l="1"/>
  <c r="E36" i="1"/>
  <c r="E37" i="1" l="1"/>
  <c r="G37" i="1" s="1"/>
  <c r="G36" i="1"/>
</calcChain>
</file>

<file path=xl/sharedStrings.xml><?xml version="1.0" encoding="utf-8"?>
<sst xmlns="http://schemas.openxmlformats.org/spreadsheetml/2006/main" count="306" uniqueCount="241">
  <si>
    <t>中国新能源汽车销量（2019-present）</t>
  </si>
  <si>
    <t>时间</t>
  </si>
  <si>
    <t>新能源</t>
  </si>
  <si>
    <t>纯电动</t>
  </si>
  <si>
    <t>混合</t>
  </si>
  <si>
    <t>电动汽车保有量（插值生成）</t>
  </si>
  <si>
    <t>充电桩数量</t>
  </si>
  <si>
    <t>车装比</t>
  </si>
  <si>
    <t>纯电比例</t>
  </si>
  <si>
    <t>Source：锂解</t>
  </si>
  <si>
    <t>*高亮为不等于（新能源-纯电）</t>
  </si>
  <si>
    <t>动力电池（2018-present</t>
  </si>
  <si>
    <t>出货量（MWh）</t>
  </si>
  <si>
    <t>装机量</t>
  </si>
  <si>
    <t>充电量</t>
  </si>
  <si>
    <t>保有量</t>
  </si>
  <si>
    <t>公桩数量</t>
  </si>
  <si>
    <t>私桩数量</t>
  </si>
  <si>
    <t>公桩 GWh</t>
  </si>
  <si>
    <t>充电桩</t>
  </si>
  <si>
    <t>公桩</t>
  </si>
  <si>
    <t>私桩</t>
  </si>
  <si>
    <t>Year</t>
  </si>
  <si>
    <t>Charger</t>
  </si>
  <si>
    <t>public charger</t>
  </si>
  <si>
    <t>https://www.youtube.com/watch?v=rK6MbJzylDk&amp;ab_channel=%E4%B8%8D%E8%AF%B4%E8%AF%9D%E7%9A%84%E7%99%BD%E8%8F%9C</t>
  </si>
  <si>
    <t>售价20万的电动汽车，电池重量占整车的三分之一，成本占40%</t>
  </si>
  <si>
    <t>相同规模的加油站和普通充电站，充电站是加油站充电服务能力的42%。如果有20分钟快充，将是加油站服务能力的125%。如果是5分钟超级快充，服务能力将提升至400%。</t>
  </si>
  <si>
    <t>来源：《中国电动汽车充电基础设施发展战略与路线图研究 2021-2035》</t>
  </si>
  <si>
    <t>快充的挑战：</t>
  </si>
  <si>
    <t>1.技术挑战：散热，高温对锂电池的不可逆的影响</t>
  </si>
  <si>
    <t>2.成本挑战：充电桩——直流充电桩包含整流器，交流充电接头的成本&lt;¥2000，直流 50kw充电桩&gt;¥15000，直流 150kw充电桩&gt;¥50000，直流 350kw充电桩&gt;¥80000。以及电压、电控部件的耐压升级的成本</t>
  </si>
  <si>
    <t>来源：RMI Reducing EV Charging Infrastructure Costs</t>
  </si>
  <si>
    <t>https://rmi.org/wp-content/uploads/2020/01/RMI-EV-Charging-Infrastructure-Costs.pdf</t>
  </si>
  <si>
    <t>3.能源挑战：50车位的充电站满载量相当于2400户人家。三峡电站的满载发电量只能给5万辆电动车快充充电。电网峰谷差压力。</t>
  </si>
  <si>
    <t>解决方案：</t>
  </si>
  <si>
    <t>1.提升电压，一般是400v，众车厂纷纷推出800v-1000v</t>
  </si>
  <si>
    <t>2.电池、充电枪、充电桩的液冷散热</t>
  </si>
  <si>
    <t>3.电车升级</t>
  </si>
  <si>
    <t>4.充电站配储能、光伏、VGI等</t>
  </si>
  <si>
    <t>Org.</t>
  </si>
  <si>
    <t>Projections</t>
  </si>
  <si>
    <t>Source</t>
  </si>
  <si>
    <t>EV100</t>
  </si>
  <si>
    <t>预计2030年，中国电动汽车产销将达1500万辆，保有量达8000万辆。</t>
  </si>
  <si>
    <t>https://mp.weixin.qq.com/s/ZHb04jLVFIm45f1rSrd4Rg</t>
  </si>
  <si>
    <t>BNEF</t>
  </si>
  <si>
    <t>在经济转型情境下（技术经济和市场动力），中国电动乘用车销量2025年达1100万辆，2030年1500万辆，2040年2100万辆。——&gt;见右图</t>
  </si>
  <si>
    <t>https://about.bnef.com/electric-vehicle-outlook/</t>
  </si>
  <si>
    <t>IEA</t>
  </si>
  <si>
    <t>Announced Policies Scenario-2025年，纯电动汽车销量达710万辆，混合动力达150万辆。2030年，纯电动汽车1000万辆，混合动力100万辆。</t>
  </si>
  <si>
    <t>https://www.iea.org/data-and-statistics/data-tools/global-ev-data-explorer</t>
  </si>
  <si>
    <t>Stated Policies Scenario-2025年，纯电动汽车销量达570万辆，混合动力达180万辆。2030年，纯电动汽车1000万辆，混合动力100万辆。</t>
  </si>
  <si>
    <t>McKinsey</t>
  </si>
  <si>
    <t>2030年，中国纯电动汽车销量超过900万辆。</t>
  </si>
  <si>
    <t>https://www.mckinsey.com/industries/automotive-and-assembly/our-insights/winning-the-chinese-bev-market-how-leading-international-oems-compete</t>
  </si>
  <si>
    <t>新能源汽车保有量/万辆</t>
  </si>
  <si>
    <t>充电桩数量/万个</t>
  </si>
  <si>
    <t>车桩比</t>
  </si>
  <si>
    <t>公共充电桩数量/万</t>
  </si>
  <si>
    <t>私人装数量/万</t>
  </si>
  <si>
    <t>车公桩比</t>
  </si>
  <si>
    <t>直流</t>
  </si>
  <si>
    <t>交流</t>
  </si>
  <si>
    <t>直流交流比</t>
  </si>
  <si>
    <t>公私桩比</t>
  </si>
  <si>
    <t>The number of EV+PHEV</t>
  </si>
  <si>
    <t>2019.10</t>
  </si>
  <si>
    <t>中国</t>
  </si>
  <si>
    <t>欧洲</t>
  </si>
  <si>
    <t>美国</t>
  </si>
  <si>
    <t>其他</t>
  </si>
  <si>
    <t>2020.10</t>
  </si>
  <si>
    <t>2020.11</t>
  </si>
  <si>
    <t>2020.12</t>
  </si>
  <si>
    <t>2021.1</t>
  </si>
  <si>
    <t>2021.2</t>
  </si>
  <si>
    <t>2021.3</t>
  </si>
  <si>
    <t>2021.4</t>
  </si>
  <si>
    <t>2021.5</t>
  </si>
  <si>
    <t>2021.6</t>
  </si>
  <si>
    <t>2021.7</t>
  </si>
  <si>
    <t>2021.8</t>
  </si>
  <si>
    <t>2021.9</t>
  </si>
  <si>
    <t>2021.10</t>
  </si>
  <si>
    <t>2021.11</t>
  </si>
  <si>
    <t>2021.12</t>
  </si>
  <si>
    <t>2022.1</t>
  </si>
  <si>
    <t>2022.2</t>
  </si>
  <si>
    <t>2022.3</t>
  </si>
  <si>
    <t>2022.4</t>
  </si>
  <si>
    <t>2022.5</t>
  </si>
  <si>
    <t>2022.6</t>
  </si>
  <si>
    <t>2022.7</t>
  </si>
  <si>
    <t>2022.8</t>
  </si>
  <si>
    <t>2022.9</t>
  </si>
  <si>
    <t>2022.10</t>
  </si>
  <si>
    <t>车桩比（仅公共桩）</t>
  </si>
  <si>
    <t>汽车保有量 （万辆）</t>
  </si>
  <si>
    <t>汽车销量</t>
  </si>
  <si>
    <t>(汽车，不是机动车)</t>
  </si>
  <si>
    <t>全国</t>
  </si>
  <si>
    <t>上海</t>
  </si>
  <si>
    <t>As of</t>
  </si>
  <si>
    <t>全部</t>
  </si>
  <si>
    <t>纯电</t>
  </si>
  <si>
    <t>包含传统车新能源车等</t>
  </si>
  <si>
    <t>http://www.gov.cn/xinwen/2016-01/12/content_5032407.htm</t>
  </si>
  <si>
    <t>http://www.gov.cn/xinwen/2016-01/26/content_5036164.htm</t>
  </si>
  <si>
    <t>https://wap.xinmin.cn/content/29560741.html</t>
  </si>
  <si>
    <t>http://www.gov.cn/xinwen/2017-01/13/content_5159558.htm</t>
  </si>
  <si>
    <t>http://www.gov.cn/shuju/2017-01/11/content_5158647.htm</t>
  </si>
  <si>
    <t>https://www.ndrc.gov.cn/fgsj/tjsj/cyfz/zzyfz/201801/t20180130_1149971.html?code=&amp;state=123</t>
  </si>
  <si>
    <t>http://www.gov.cn/shuju/2018-01/15/content_5256832.htm</t>
  </si>
  <si>
    <t>https://baijiahao.baidu.com/s?id=1622806095301520546&amp;wfr=spider&amp;for=pc</t>
  </si>
  <si>
    <t>https://app.sheitc.sh.gov.cn/zxxx/680498.htm</t>
  </si>
  <si>
    <t>http://www.caam.org.cn/search/con_5228902.html</t>
  </si>
  <si>
    <t>https://www.china5e.com/news/news-1080397-1.html</t>
  </si>
  <si>
    <t>http://www.mofcom.gov.cn/article/i/jyjl/j/202101/20210103031018.shtml</t>
  </si>
  <si>
    <t>http://www.caam.org.cn/search/con_5232881.html</t>
  </si>
  <si>
    <t>https://www.dongchedi.com/article/6922715003418362371</t>
  </si>
  <si>
    <t>https://auto.ifeng.com/qichezixun/20220112/1692717.shtml</t>
  </si>
  <si>
    <t>https://www.sohu.com/a/519443016_121106832</t>
  </si>
  <si>
    <t>http://wap.seccw.com/Document/detail/id/13777.html</t>
  </si>
  <si>
    <t>http://www.caam.org.cn/search/con_5236008.html</t>
  </si>
  <si>
    <t>http://www.caam.org.cn/chn/8/cate_82/con_5236098.html</t>
  </si>
  <si>
    <t>No. of ownership(EV+PHEV)</t>
  </si>
  <si>
    <t>分析</t>
  </si>
  <si>
    <t>China</t>
  </si>
  <si>
    <t>电动汽车保有量</t>
  </si>
  <si>
    <t>New sales in China(BEV+PHEV)</t>
  </si>
  <si>
    <t>新能源汽车占比</t>
  </si>
  <si>
    <t>2022</t>
  </si>
  <si>
    <t>新能源汽车</t>
  </si>
  <si>
    <t>汽车年同比增幅</t>
  </si>
  <si>
    <t>NEV年同比增幅</t>
  </si>
  <si>
    <t>-</t>
  </si>
  <si>
    <t>https://baijiahao.baidu.com/s?id=1747653757470127928&amp;wfr=spider&amp;for=pc</t>
  </si>
  <si>
    <t>直流充电桩数量/万台</t>
  </si>
  <si>
    <t>总数</t>
  </si>
  <si>
    <t>增长率/月</t>
  </si>
  <si>
    <t>2022E</t>
  </si>
  <si>
    <t>私家车历年次均行驶里程/km</t>
  </si>
  <si>
    <t>私家车历年日均行驶里程/km</t>
  </si>
  <si>
    <t>私家车历年单次行驶耗时(h)</t>
  </si>
  <si>
    <t>私家车历年日均行驶耗时(h)</t>
  </si>
  <si>
    <t>小时</t>
  </si>
  <si>
    <t>分布</t>
  </si>
  <si>
    <t>8300000000000</t>
  </si>
  <si>
    <t>占比</t>
    <phoneticPr fontId="13" type="noConversion"/>
  </si>
  <si>
    <t>2022年渗透率</t>
    <phoneticPr fontId="13" type="noConversion"/>
  </si>
  <si>
    <t>2022年汽车总销量</t>
    <phoneticPr fontId="13" type="noConversion"/>
  </si>
  <si>
    <t>2022年新能源汽车增长率</t>
    <phoneticPr fontId="13" type="noConversion"/>
  </si>
  <si>
    <t>挪威</t>
    <phoneticPr fontId="15" type="noConversion"/>
  </si>
  <si>
    <t>新能源车新车渗透率</t>
    <phoneticPr fontId="15" type="noConversion"/>
  </si>
  <si>
    <t>挪威新能源车销量</t>
    <phoneticPr fontId="15" type="noConversion"/>
  </si>
  <si>
    <t>公共充电站数量</t>
    <phoneticPr fontId="15" type="noConversion"/>
  </si>
  <si>
    <t>中国</t>
    <phoneticPr fontId="15" type="noConversion"/>
  </si>
  <si>
    <t>美国</t>
    <phoneticPr fontId="15" type="noConversion"/>
  </si>
  <si>
    <t>欧洲</t>
    <phoneticPr fontId="15" type="noConversion"/>
  </si>
  <si>
    <t>kW/EV</t>
    <phoneticPr fontId="15" type="noConversion"/>
  </si>
  <si>
    <t>车桩比(仅公共桩)</t>
    <phoneticPr fontId="15" type="noConversion"/>
  </si>
  <si>
    <t>日本</t>
    <phoneticPr fontId="15" type="noConversion"/>
  </si>
  <si>
    <t>德国</t>
    <phoneticPr fontId="15" type="noConversion"/>
  </si>
  <si>
    <t>韩国</t>
    <phoneticPr fontId="15" type="noConversion"/>
  </si>
  <si>
    <t>印度</t>
    <phoneticPr fontId="15" type="noConversion"/>
  </si>
  <si>
    <t>新西兰</t>
    <phoneticPr fontId="15" type="noConversion"/>
  </si>
  <si>
    <t>电价(元/kWh)</t>
    <phoneticPr fontId="15" type="noConversion"/>
  </si>
  <si>
    <t>油价(元/L)</t>
    <phoneticPr fontId="15" type="noConversion"/>
  </si>
  <si>
    <r>
      <t>图</t>
    </r>
    <r>
      <rPr>
        <sz val="10.5"/>
        <color rgb="FF000000"/>
        <rFont val="Times New Roman Regular"/>
      </rPr>
      <t xml:space="preserve"> 8 2018-2020</t>
    </r>
    <r>
      <rPr>
        <sz val="10.5"/>
        <color rgb="FF000000"/>
        <rFont val="SimSun"/>
        <charset val="134"/>
      </rPr>
      <t>年的新车满电平均续航里程</t>
    </r>
  </si>
  <si>
    <t>Class A0+A00</t>
  </si>
  <si>
    <t>Class A</t>
  </si>
  <si>
    <t>Class B and above</t>
  </si>
  <si>
    <t>SUV</t>
  </si>
  <si>
    <t>图 9电动乘用车不同续航里程车型占比</t>
  </si>
  <si>
    <t>&lt;200km</t>
  </si>
  <si>
    <t>200-300km</t>
  </si>
  <si>
    <t>300-400km</t>
  </si>
  <si>
    <t>&gt;400km</t>
  </si>
  <si>
    <t>乘用车</t>
  </si>
  <si>
    <t>大巴</t>
  </si>
  <si>
    <t>物流车</t>
  </si>
  <si>
    <r>
      <t>图</t>
    </r>
    <r>
      <rPr>
        <sz val="10.5"/>
        <color rgb="FF000000"/>
        <rFont val="Times New Roman Regular"/>
      </rPr>
      <t xml:space="preserve"> 10 </t>
    </r>
    <r>
      <rPr>
        <sz val="10.5"/>
        <color rgb="FF000000"/>
        <rFont val="SimSun"/>
        <charset val="134"/>
      </rPr>
      <t>不同类型车辆的平均续航里程</t>
    </r>
  </si>
  <si>
    <t>图 15 电动私家车行驶里程特征分析</t>
  </si>
  <si>
    <t>私家车日均行驶里程（km）</t>
  </si>
  <si>
    <t>私家车单次行驶里程（km）</t>
  </si>
  <si>
    <t>Average charging duration/hours</t>
  </si>
  <si>
    <t>China(10 Thousand)</t>
  </si>
  <si>
    <t>The world(10 Thousand)</t>
  </si>
  <si>
    <t>Percentage</t>
  </si>
  <si>
    <t>上海新能源汽车年销量</t>
  </si>
  <si>
    <t>新车销量</t>
  </si>
  <si>
    <t>新能源汽车渗透率</t>
  </si>
  <si>
    <t>新能源汽车保有量</t>
  </si>
  <si>
    <t>汽车保有量</t>
  </si>
  <si>
    <t>https://www.sohu.com/a/636456530_122189</t>
  </si>
  <si>
    <t>http://auto.cnfol.com/xincheshangshi/20230129/30034817.shtml</t>
  </si>
  <si>
    <t>上海新能源汽车渗透率</t>
  </si>
  <si>
    <t>Shanghai's stock of new energy vehicles(10 Thousand)</t>
  </si>
  <si>
    <t>Shanghai's new energy growth rate</t>
  </si>
  <si>
    <t>全国增长率</t>
  </si>
  <si>
    <t>https://baijiahao.baidu.com/s?id=1695804424342072225&amp;wfr=spider&amp;for=pc</t>
  </si>
  <si>
    <t>59.2%%</t>
  </si>
  <si>
    <t>2025E</t>
  </si>
  <si>
    <t>Growth rates</t>
  </si>
  <si>
    <t>Stock of public charger(10 Thousand)</t>
  </si>
  <si>
    <t>2024e</t>
  </si>
  <si>
    <t>2025e</t>
  </si>
  <si>
    <t>年度单车充电量(万度)</t>
  </si>
  <si>
    <t>用电量（亿度）</t>
  </si>
  <si>
    <t>增速</t>
  </si>
  <si>
    <t>NEV保有量</t>
  </si>
  <si>
    <t>新能源汽车充电量占比</t>
  </si>
  <si>
    <t>功率/GW</t>
  </si>
  <si>
    <t>功率比值/7kW</t>
  </si>
  <si>
    <t>功率比值/11kW</t>
  </si>
  <si>
    <t>https://news.bjx.com.cn/html/20210204/1134686.shtml</t>
  </si>
  <si>
    <t>https://www.163.com/dy/article/HH00378F0552ZCEN.html</t>
  </si>
  <si>
    <t>2030e</t>
  </si>
  <si>
    <t>2050e</t>
  </si>
  <si>
    <t>下午六点充电占比</t>
  </si>
  <si>
    <t>保有量占比</t>
  </si>
  <si>
    <t>新能源汽车保有量（万辆）</t>
  </si>
  <si>
    <t>EV充电量占比</t>
  </si>
  <si>
    <t>功率(GW)</t>
  </si>
  <si>
    <t>EV充电功率比值(3.2kW)</t>
  </si>
  <si>
    <t>EV充电功率比值(7kW)</t>
  </si>
  <si>
    <t>EV充电功率比值(30kW)</t>
  </si>
  <si>
    <t>未来1</t>
  </si>
  <si>
    <t>未来2</t>
  </si>
  <si>
    <t>Charged Energy Percentage</t>
  </si>
  <si>
    <t>Commercial NEV</t>
  </si>
  <si>
    <t>Passenger NEV</t>
  </si>
  <si>
    <t>Total chargers</t>
  </si>
  <si>
    <t>Public chargers</t>
  </si>
  <si>
    <t>Private chargers</t>
  </si>
  <si>
    <t>用户占比</t>
  </si>
  <si>
    <t>订单占比</t>
  </si>
  <si>
    <t>交流桩</t>
  </si>
  <si>
    <t>直流桩</t>
  </si>
  <si>
    <t>上海市夏季用电负荷峰值（万千瓦）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</si>
</sst>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_ "/>
    <numFmt numFmtId="165" formatCode="0.00_ "/>
    <numFmt numFmtId="166" formatCode="0.0%"/>
    <numFmt numFmtId="167" formatCode="0.00_);[Red]\(0.00\)"/>
    <numFmt numFmtId="168" formatCode="0.0"/>
  </numFmts>
  <fonts count="18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.5"/>
      <color rgb="FF333333"/>
      <name val="Arial"/>
      <family val="2"/>
    </font>
    <font>
      <sz val="11"/>
      <color rgb="FF000000"/>
      <name val="宋体"/>
      <charset val="134"/>
    </font>
    <font>
      <b/>
      <sz val="12"/>
      <color theme="1"/>
      <name val="Calibri"/>
      <family val="4"/>
      <charset val="134"/>
      <scheme val="minor"/>
    </font>
    <font>
      <u/>
      <sz val="12"/>
      <color theme="10"/>
      <name val="Calibri"/>
      <family val="4"/>
      <charset val="134"/>
      <scheme val="minor"/>
    </font>
    <font>
      <u/>
      <sz val="12"/>
      <color rgb="FF800080"/>
      <name val="Calibri"/>
      <family val="4"/>
      <charset val="134"/>
      <scheme val="minor"/>
    </font>
    <font>
      <i/>
      <sz val="12"/>
      <color theme="1"/>
      <name val="Calibri"/>
      <family val="4"/>
      <charset val="134"/>
      <scheme val="minor"/>
    </font>
    <font>
      <sz val="11"/>
      <color theme="1"/>
      <name val="Calibri"/>
      <family val="4"/>
      <charset val="134"/>
      <scheme val="minor"/>
    </font>
    <font>
      <u/>
      <sz val="11"/>
      <color theme="10"/>
      <name val="Calibri"/>
      <family val="4"/>
      <charset val="134"/>
      <scheme val="minor"/>
    </font>
    <font>
      <sz val="12"/>
      <color rgb="FFFF0000"/>
      <name val="Calibri"/>
      <family val="4"/>
      <charset val="134"/>
      <scheme val="minor"/>
    </font>
    <font>
      <b/>
      <sz val="12"/>
      <color rgb="FFFF0000"/>
      <name val="Calibri"/>
      <family val="4"/>
      <charset val="134"/>
      <scheme val="minor"/>
    </font>
    <font>
      <sz val="9"/>
      <name val="Calibri"/>
      <family val="4"/>
      <charset val="134"/>
      <scheme val="minor"/>
    </font>
    <font>
      <sz val="12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0.5"/>
      <color rgb="FF000000"/>
      <name val="SimSun"/>
      <charset val="134"/>
    </font>
    <font>
      <sz val="10.5"/>
      <color rgb="FF000000"/>
      <name val="Times New Roman Regular"/>
    </font>
  </fonts>
  <fills count="6">
    <fill>
      <patternFill patternType="none"/>
    </fill>
    <fill>
      <patternFill patternType="gray125"/>
    </fill>
    <fill>
      <patternFill patternType="solid">
        <fgColor theme="9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9" tint="0.79985961485641044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9" fontId="9" fillId="0" borderId="0" applyFont="0" applyFill="0" applyBorder="0" applyAlignment="0" applyProtection="0">
      <alignment vertical="center"/>
    </xf>
  </cellStyleXfs>
  <cellXfs count="133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10" fontId="4" fillId="0" borderId="4" xfId="0" applyNumberFormat="1" applyFont="1" applyBorder="1" applyAlignment="1">
      <alignment wrapText="1"/>
    </xf>
    <xf numFmtId="0" fontId="0" fillId="2" borderId="0" xfId="0" applyFill="1" applyAlignment="1">
      <alignment horizontal="center"/>
    </xf>
    <xf numFmtId="10" fontId="0" fillId="0" borderId="0" xfId="2" applyNumberFormat="1" applyFont="1" applyAlignment="1"/>
    <xf numFmtId="0" fontId="5" fillId="0" borderId="5" xfId="0" applyFont="1" applyBorder="1"/>
    <xf numFmtId="0" fontId="5" fillId="2" borderId="5" xfId="0" applyFont="1" applyFill="1" applyBorder="1" applyAlignment="1">
      <alignment horizontal="center"/>
    </xf>
    <xf numFmtId="0" fontId="0" fillId="0" borderId="5" xfId="0" applyBorder="1"/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center"/>
    </xf>
    <xf numFmtId="17" fontId="0" fillId="0" borderId="5" xfId="0" applyNumberFormat="1" applyBorder="1"/>
    <xf numFmtId="0" fontId="0" fillId="0" borderId="6" xfId="0" applyBorder="1"/>
    <xf numFmtId="0" fontId="5" fillId="0" borderId="0" xfId="0" applyFont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10" fontId="0" fillId="0" borderId="15" xfId="2" applyNumberFormat="1" applyFont="1" applyBorder="1" applyAlignment="1"/>
    <xf numFmtId="0" fontId="6" fillId="0" borderId="16" xfId="1" applyFill="1" applyBorder="1" applyAlignment="1"/>
    <xf numFmtId="0" fontId="6" fillId="0" borderId="0" xfId="1" applyFill="1" applyAlignment="1"/>
    <xf numFmtId="0" fontId="0" fillId="0" borderId="17" xfId="0" applyBorder="1"/>
    <xf numFmtId="0" fontId="0" fillId="0" borderId="18" xfId="0" applyBorder="1"/>
    <xf numFmtId="0" fontId="0" fillId="0" borderId="19" xfId="0" applyBorder="1"/>
    <xf numFmtId="10" fontId="0" fillId="0" borderId="20" xfId="2" applyNumberFormat="1" applyFont="1" applyBorder="1" applyAlignment="1"/>
    <xf numFmtId="0" fontId="7" fillId="0" borderId="0" xfId="1" applyFont="1"/>
    <xf numFmtId="0" fontId="6" fillId="0" borderId="0" xfId="1"/>
    <xf numFmtId="0" fontId="0" fillId="0" borderId="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1" xfId="0" applyBorder="1" applyAlignment="1">
      <alignment horizontal="center"/>
    </xf>
    <xf numFmtId="10" fontId="0" fillId="0" borderId="32" xfId="2" applyNumberFormat="1" applyFont="1" applyBorder="1" applyAlignment="1">
      <alignment horizontal="center"/>
    </xf>
    <xf numFmtId="10" fontId="0" fillId="0" borderId="24" xfId="2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10" fontId="0" fillId="0" borderId="33" xfId="2" applyNumberFormat="1" applyFont="1" applyBorder="1" applyAlignment="1">
      <alignment horizontal="center"/>
    </xf>
    <xf numFmtId="10" fontId="0" fillId="0" borderId="25" xfId="2" applyNumberFormat="1" applyFont="1" applyBorder="1" applyAlignment="1">
      <alignment horizontal="center"/>
    </xf>
    <xf numFmtId="0" fontId="0" fillId="0" borderId="20" xfId="0" applyBorder="1" applyAlignment="1">
      <alignment horizontal="center"/>
    </xf>
    <xf numFmtId="10" fontId="0" fillId="0" borderId="34" xfId="2" applyNumberFormat="1" applyFont="1" applyBorder="1" applyAlignment="1">
      <alignment horizontal="center"/>
    </xf>
    <xf numFmtId="10" fontId="0" fillId="0" borderId="26" xfId="2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/>
    <xf numFmtId="0" fontId="6" fillId="0" borderId="36" xfId="1" applyFill="1" applyBorder="1"/>
    <xf numFmtId="49" fontId="0" fillId="0" borderId="5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/>
    <xf numFmtId="0" fontId="9" fillId="0" borderId="0" xfId="0" applyFont="1" applyAlignment="1">
      <alignment wrapText="1"/>
    </xf>
    <xf numFmtId="0" fontId="10" fillId="0" borderId="0" xfId="1" applyFont="1"/>
    <xf numFmtId="166" fontId="0" fillId="0" borderId="0" xfId="2" applyNumberFormat="1" applyFont="1" applyAlignment="1"/>
    <xf numFmtId="17" fontId="0" fillId="0" borderId="0" xfId="0" applyNumberFormat="1"/>
    <xf numFmtId="0" fontId="5" fillId="0" borderId="0" xfId="0" applyFont="1"/>
    <xf numFmtId="0" fontId="11" fillId="0" borderId="0" xfId="0" applyFont="1"/>
    <xf numFmtId="9" fontId="0" fillId="0" borderId="0" xfId="2" applyFont="1" applyAlignment="1"/>
    <xf numFmtId="0" fontId="12" fillId="0" borderId="0" xfId="0" applyFont="1"/>
    <xf numFmtId="9" fontId="5" fillId="0" borderId="0" xfId="2" applyFont="1" applyAlignment="1"/>
    <xf numFmtId="0" fontId="11" fillId="3" borderId="0" xfId="0" applyFont="1" applyFill="1"/>
    <xf numFmtId="0" fontId="0" fillId="0" borderId="0" xfId="0" quotePrefix="1"/>
    <xf numFmtId="0" fontId="14" fillId="0" borderId="0" xfId="0" applyFont="1"/>
    <xf numFmtId="9" fontId="0" fillId="0" borderId="0" xfId="0" applyNumberFormat="1"/>
    <xf numFmtId="167" fontId="0" fillId="0" borderId="0" xfId="0" applyNumberFormat="1"/>
    <xf numFmtId="0" fontId="14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/>
    <xf numFmtId="0" fontId="2" fillId="0" borderId="5" xfId="0" applyFont="1" applyBorder="1"/>
    <xf numFmtId="0" fontId="1" fillId="0" borderId="0" xfId="0" applyFont="1"/>
    <xf numFmtId="0" fontId="8" fillId="4" borderId="5" xfId="0" applyFont="1" applyFill="1" applyBorder="1"/>
    <xf numFmtId="0" fontId="1" fillId="0" borderId="11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/>
    <xf numFmtId="0" fontId="5" fillId="0" borderId="27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9" fontId="0" fillId="0" borderId="32" xfId="2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0" fontId="0" fillId="0" borderId="0" xfId="2" applyNumberFormat="1" applyFont="1" applyFill="1" applyBorder="1" applyAlignment="1">
      <alignment horizontal="center"/>
    </xf>
    <xf numFmtId="10" fontId="0" fillId="0" borderId="0" xfId="0" applyNumberFormat="1"/>
    <xf numFmtId="10" fontId="1" fillId="0" borderId="0" xfId="2" applyNumberFormat="1" applyFont="1" applyAlignment="1">
      <alignment horizontal="right"/>
    </xf>
    <xf numFmtId="0" fontId="0" fillId="0" borderId="0" xfId="0" applyAlignment="1">
      <alignment horizontal="right"/>
    </xf>
    <xf numFmtId="166" fontId="0" fillId="0" borderId="0" xfId="0" applyNumberFormat="1"/>
    <xf numFmtId="0" fontId="1" fillId="0" borderId="0" xfId="0" applyFont="1" applyAlignment="1">
      <alignment horizontal="right"/>
    </xf>
    <xf numFmtId="168" fontId="0" fillId="0" borderId="0" xfId="0" applyNumberFormat="1"/>
    <xf numFmtId="166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9" fontId="1" fillId="0" borderId="0" xfId="0" applyNumberFormat="1" applyFont="1"/>
    <xf numFmtId="0" fontId="5" fillId="0" borderId="5" xfId="0" applyFont="1" applyBorder="1" applyAlignment="1">
      <alignment horizontal="center" vertical="center"/>
    </xf>
    <xf numFmtId="0" fontId="5" fillId="5" borderId="35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35" xfId="0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10" fillId="0" borderId="0" xfId="1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充电桩!$B$2</c:f>
              <c:strCache>
                <c:ptCount val="1"/>
                <c:pt idx="0">
                  <c:v>保有量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充电桩!$A$3:$A$42</c:f>
              <c:numCache>
                <c:formatCode>mmm\-yy</c:formatCode>
                <c:ptCount val="40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  <c:pt idx="11">
                  <c:v>43983</c:v>
                </c:pt>
                <c:pt idx="12">
                  <c:v>44013</c:v>
                </c:pt>
                <c:pt idx="13">
                  <c:v>44044</c:v>
                </c:pt>
                <c:pt idx="14">
                  <c:v>44075</c:v>
                </c:pt>
                <c:pt idx="15">
                  <c:v>44105</c:v>
                </c:pt>
                <c:pt idx="16">
                  <c:v>44136</c:v>
                </c:pt>
                <c:pt idx="17">
                  <c:v>44166</c:v>
                </c:pt>
                <c:pt idx="18">
                  <c:v>44197</c:v>
                </c:pt>
                <c:pt idx="19">
                  <c:v>44228</c:v>
                </c:pt>
                <c:pt idx="20">
                  <c:v>44256</c:v>
                </c:pt>
                <c:pt idx="21">
                  <c:v>44287</c:v>
                </c:pt>
                <c:pt idx="22">
                  <c:v>44317</c:v>
                </c:pt>
                <c:pt idx="23">
                  <c:v>44348</c:v>
                </c:pt>
                <c:pt idx="24">
                  <c:v>44378</c:v>
                </c:pt>
                <c:pt idx="25">
                  <c:v>44409</c:v>
                </c:pt>
                <c:pt idx="26">
                  <c:v>44440</c:v>
                </c:pt>
                <c:pt idx="27">
                  <c:v>44470</c:v>
                </c:pt>
                <c:pt idx="28">
                  <c:v>44501</c:v>
                </c:pt>
                <c:pt idx="29">
                  <c:v>44531</c:v>
                </c:pt>
                <c:pt idx="30">
                  <c:v>44562</c:v>
                </c:pt>
                <c:pt idx="31">
                  <c:v>44593</c:v>
                </c:pt>
                <c:pt idx="32">
                  <c:v>44621</c:v>
                </c:pt>
                <c:pt idx="33">
                  <c:v>44652</c:v>
                </c:pt>
                <c:pt idx="34">
                  <c:v>44682</c:v>
                </c:pt>
                <c:pt idx="35">
                  <c:v>44713</c:v>
                </c:pt>
                <c:pt idx="36">
                  <c:v>44743</c:v>
                </c:pt>
                <c:pt idx="37">
                  <c:v>44774</c:v>
                </c:pt>
                <c:pt idx="38">
                  <c:v>44805</c:v>
                </c:pt>
                <c:pt idx="39">
                  <c:v>44835</c:v>
                </c:pt>
              </c:numCache>
            </c:numRef>
          </c:cat>
          <c:val>
            <c:numRef>
              <c:f>充电桩!$B$3:$B$42</c:f>
              <c:numCache>
                <c:formatCode>General</c:formatCode>
                <c:ptCount val="40"/>
                <c:pt idx="0">
                  <c:v>1052000</c:v>
                </c:pt>
                <c:pt idx="1">
                  <c:v>1081000</c:v>
                </c:pt>
                <c:pt idx="2">
                  <c:v>1115000</c:v>
                </c:pt>
                <c:pt idx="3">
                  <c:v>1144000</c:v>
                </c:pt>
                <c:pt idx="4">
                  <c:v>1174000</c:v>
                </c:pt>
                <c:pt idx="5">
                  <c:v>1219000</c:v>
                </c:pt>
                <c:pt idx="6">
                  <c:v>1243000</c:v>
                </c:pt>
                <c:pt idx="7">
                  <c:v>1245000</c:v>
                </c:pt>
                <c:pt idx="8">
                  <c:v>1267000</c:v>
                </c:pt>
                <c:pt idx="9">
                  <c:v>1287000</c:v>
                </c:pt>
                <c:pt idx="10">
                  <c:v>1300000</c:v>
                </c:pt>
                <c:pt idx="11">
                  <c:v>1321000</c:v>
                </c:pt>
                <c:pt idx="12">
                  <c:v>1341000</c:v>
                </c:pt>
                <c:pt idx="13">
                  <c:v>1382000</c:v>
                </c:pt>
                <c:pt idx="14">
                  <c:v>1418000</c:v>
                </c:pt>
                <c:pt idx="15">
                  <c:v>1498000</c:v>
                </c:pt>
                <c:pt idx="16">
                  <c:v>1538000</c:v>
                </c:pt>
                <c:pt idx="17">
                  <c:v>1681000</c:v>
                </c:pt>
                <c:pt idx="18">
                  <c:v>1716000</c:v>
                </c:pt>
                <c:pt idx="19">
                  <c:v>1758000</c:v>
                </c:pt>
                <c:pt idx="20">
                  <c:v>1788000</c:v>
                </c:pt>
                <c:pt idx="21">
                  <c:v>1827000</c:v>
                </c:pt>
                <c:pt idx="22">
                  <c:v>1870000</c:v>
                </c:pt>
                <c:pt idx="23">
                  <c:v>1947000</c:v>
                </c:pt>
                <c:pt idx="24">
                  <c:v>2014000</c:v>
                </c:pt>
                <c:pt idx="25">
                  <c:v>2105000</c:v>
                </c:pt>
                <c:pt idx="26">
                  <c:v>2223000</c:v>
                </c:pt>
                <c:pt idx="27">
                  <c:v>2253000</c:v>
                </c:pt>
                <c:pt idx="28">
                  <c:v>2385000</c:v>
                </c:pt>
                <c:pt idx="29">
                  <c:v>2617000</c:v>
                </c:pt>
                <c:pt idx="30">
                  <c:v>2731000</c:v>
                </c:pt>
                <c:pt idx="31">
                  <c:v>2864000</c:v>
                </c:pt>
                <c:pt idx="32">
                  <c:v>3109000</c:v>
                </c:pt>
                <c:pt idx="33">
                  <c:v>3324000</c:v>
                </c:pt>
                <c:pt idx="34">
                  <c:v>3581000</c:v>
                </c:pt>
                <c:pt idx="35">
                  <c:v>3918000</c:v>
                </c:pt>
                <c:pt idx="36">
                  <c:v>3980000</c:v>
                </c:pt>
                <c:pt idx="37">
                  <c:v>4315000</c:v>
                </c:pt>
                <c:pt idx="38">
                  <c:v>4488000</c:v>
                </c:pt>
                <c:pt idx="39">
                  <c:v>4532000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A-4D1A-ADAE-B25A3D89B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017461"/>
        <c:axId val="154363728"/>
      </c:barChart>
      <c:dateAx>
        <c:axId val="44501746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4363728"/>
        <c:crosses val="autoZero"/>
        <c:auto val="1"/>
        <c:lblOffset val="100"/>
        <c:baseTimeUnit val="months"/>
      </c:dateAx>
      <c:valAx>
        <c:axId val="1543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450174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分析!$G$1</c:f>
              <c:strCache>
                <c:ptCount val="1"/>
                <c:pt idx="0">
                  <c:v>车公桩比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分析!$A$2:$A$5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分析!$G$2:$G$5</c:f>
              <c:numCache>
                <c:formatCode>0.00_ </c:formatCode>
                <c:ptCount val="4"/>
                <c:pt idx="0">
                  <c:v>7.3837209302325579</c:v>
                </c:pt>
                <c:pt idx="1">
                  <c:v>6.0966542750929369</c:v>
                </c:pt>
                <c:pt idx="2">
                  <c:v>6.8352223190932868</c:v>
                </c:pt>
                <c:pt idx="3">
                  <c:v>7.2777777777777777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8-4EB3-912C-64540F8F9731}"/>
            </c:ext>
          </c:extLst>
        </c:ser>
        <c:ser>
          <c:idx val="1"/>
          <c:order val="1"/>
          <c:tx>
            <c:strRef>
              <c:f>分析!$K$1</c:f>
              <c:strCache>
                <c:ptCount val="1"/>
                <c:pt idx="0">
                  <c:v>公私桩比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分析!$A$2:$A$5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分析!$K$2:$K$5</c:f>
              <c:numCache>
                <c:formatCode>0.00_ </c:formatCode>
                <c:ptCount val="4"/>
                <c:pt idx="0">
                  <c:v>0.73582636269203439</c:v>
                </c:pt>
                <c:pt idx="1">
                  <c:v>0.92526677858258133</c:v>
                </c:pt>
                <c:pt idx="2">
                  <c:v>0.78222323255285298</c:v>
                </c:pt>
                <c:pt idx="3">
                  <c:v>0.52941176470588236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8-4EB3-912C-64540F8F9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59519191"/>
        <c:axId val="418027406"/>
      </c:barChart>
      <c:catAx>
        <c:axId val="65951919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18027406"/>
        <c:crosses val="autoZero"/>
        <c:auto val="1"/>
        <c:lblAlgn val="ctr"/>
        <c:lblOffset val="100"/>
        <c:noMultiLvlLbl val="0"/>
      </c:catAx>
      <c:valAx>
        <c:axId val="4180274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59519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分析!$J$1</c:f>
              <c:strCache>
                <c:ptCount val="1"/>
                <c:pt idx="0">
                  <c:v>直流交流比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分析!$A$2:$A$5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分析!$J$2:$J$5</c:f>
              <c:numCache>
                <c:formatCode>0.00_ </c:formatCode>
                <c:ptCount val="4"/>
                <c:pt idx="0">
                  <c:v>0.7142857142857143</c:v>
                </c:pt>
                <c:pt idx="1">
                  <c:v>0.62048192771084343</c:v>
                </c:pt>
                <c:pt idx="2">
                  <c:v>0.6942392909896602</c:v>
                </c:pt>
                <c:pt idx="3">
                  <c:v>0.73455598455598459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D-496C-B2E5-561CEA89EB25}"/>
            </c:ext>
          </c:extLst>
        </c:ser>
        <c:ser>
          <c:idx val="1"/>
          <c:order val="1"/>
          <c:tx>
            <c:strRef>
              <c:f>分析!$K$1</c:f>
              <c:strCache>
                <c:ptCount val="1"/>
                <c:pt idx="0">
                  <c:v>公私桩比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分析!$A$2:$A$5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分析!$K$2:$K$5</c:f>
              <c:numCache>
                <c:formatCode>0.00_ </c:formatCode>
                <c:ptCount val="4"/>
                <c:pt idx="0">
                  <c:v>0.73582636269203439</c:v>
                </c:pt>
                <c:pt idx="1">
                  <c:v>0.92526677858258133</c:v>
                </c:pt>
                <c:pt idx="2">
                  <c:v>0.78222323255285298</c:v>
                </c:pt>
                <c:pt idx="3">
                  <c:v>0.52941176470588236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D-496C-B2E5-561CEA89EB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73669311"/>
        <c:axId val="674996211"/>
      </c:barChart>
      <c:catAx>
        <c:axId val="27366931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74996211"/>
        <c:crosses val="autoZero"/>
        <c:auto val="1"/>
        <c:lblAlgn val="ctr"/>
        <c:lblOffset val="100"/>
        <c:noMultiLvlLbl val="0"/>
      </c:catAx>
      <c:valAx>
        <c:axId val="6749962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7366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分析!$C$1</c:f>
              <c:strCache>
                <c:ptCount val="1"/>
                <c:pt idx="0">
                  <c:v>充电桩数量/万个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分析!$A$2:$A$5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分析!$C$2:$C$5</c:f>
              <c:numCache>
                <c:formatCode>0_ </c:formatCode>
                <c:ptCount val="4"/>
                <c:pt idx="0">
                  <c:v>121.72523961661342</c:v>
                </c:pt>
                <c:pt idx="1">
                  <c:v>167.91808873720134</c:v>
                </c:pt>
                <c:pt idx="2">
                  <c:v>261.33333333333331</c:v>
                </c:pt>
                <c:pt idx="3" formatCode="General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D-4938-A683-FD789C4984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4500757"/>
        <c:axId val="212655279"/>
      </c:barChart>
      <c:catAx>
        <c:axId val="6245007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2655279"/>
        <c:crosses val="autoZero"/>
        <c:auto val="1"/>
        <c:lblAlgn val="ctr"/>
        <c:lblOffset val="100"/>
        <c:noMultiLvlLbl val="0"/>
      </c:catAx>
      <c:valAx>
        <c:axId val="21265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245007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分析!$B$44</c:f>
              <c:strCache>
                <c:ptCount val="1"/>
                <c:pt idx="0">
                  <c:v>车桩比（仅公共桩）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分析!$A$45:$A$47</c:f>
              <c:strCache>
                <c:ptCount val="3"/>
                <c:pt idx="0">
                  <c:v>中国</c:v>
                </c:pt>
                <c:pt idx="1">
                  <c:v>美国</c:v>
                </c:pt>
                <c:pt idx="2">
                  <c:v>欧洲</c:v>
                </c:pt>
              </c:strCache>
            </c:strRef>
          </c:cat>
          <c:val>
            <c:numRef>
              <c:f>分析!$B$45:$B$47</c:f>
              <c:numCache>
                <c:formatCode>General</c:formatCode>
                <c:ptCount val="3"/>
                <c:pt idx="0">
                  <c:v>7.2779999999999996</c:v>
                </c:pt>
                <c:pt idx="1">
                  <c:v>15.337999999999999</c:v>
                </c:pt>
                <c:pt idx="2">
                  <c:v>15.337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3-40A0-A499-082C1671BE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2365612"/>
        <c:axId val="19381337"/>
      </c:barChart>
      <c:catAx>
        <c:axId val="2823656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381337"/>
        <c:crosses val="autoZero"/>
        <c:auto val="1"/>
        <c:lblAlgn val="ctr"/>
        <c:lblOffset val="100"/>
        <c:noMultiLvlLbl val="0"/>
      </c:catAx>
      <c:valAx>
        <c:axId val="193813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823656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89-CD4B-BF5D-149DDED971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89-CD4B-BF5D-149DDED971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89-CD4B-BF5D-149DDED971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89-CD4B-BF5D-149DDED971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分析!$A$8:$A$11</c:f>
              <c:strCache>
                <c:ptCount val="4"/>
                <c:pt idx="0">
                  <c:v>中国</c:v>
                </c:pt>
                <c:pt idx="1">
                  <c:v>欧洲</c:v>
                </c:pt>
                <c:pt idx="2">
                  <c:v>美国</c:v>
                </c:pt>
                <c:pt idx="3">
                  <c:v>其他</c:v>
                </c:pt>
              </c:strCache>
            </c:strRef>
          </c:cat>
          <c:val>
            <c:numRef>
              <c:f>分析!$B$8:$B$11</c:f>
              <c:numCache>
                <c:formatCode>General</c:formatCode>
                <c:ptCount val="4"/>
                <c:pt idx="0">
                  <c:v>688</c:v>
                </c:pt>
                <c:pt idx="1">
                  <c:v>259</c:v>
                </c:pt>
                <c:pt idx="2">
                  <c:v>92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3-402B-BC7D-67812EA78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9C-B24A-8B71-B73173FB18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9C-B24A-8B71-B73173FB18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9C-B24A-8B71-B73173FB18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9C-B24A-8B71-B73173FB18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分析!$A$8:$A$11</c:f>
              <c:strCache>
                <c:ptCount val="4"/>
                <c:pt idx="0">
                  <c:v>中国</c:v>
                </c:pt>
                <c:pt idx="1">
                  <c:v>欧洲</c:v>
                </c:pt>
                <c:pt idx="2">
                  <c:v>美国</c:v>
                </c:pt>
                <c:pt idx="3">
                  <c:v>其他</c:v>
                </c:pt>
              </c:strCache>
            </c:strRef>
          </c:cat>
          <c:val>
            <c:numRef>
              <c:f>分析!$C$8:$C$11</c:f>
              <c:numCache>
                <c:formatCode>0.0%</c:formatCode>
                <c:ptCount val="4"/>
                <c:pt idx="0">
                  <c:v>0.63585951940850283</c:v>
                </c:pt>
                <c:pt idx="1">
                  <c:v>0.23937153419593346</c:v>
                </c:pt>
                <c:pt idx="2">
                  <c:v>8.5027726432532341E-2</c:v>
                </c:pt>
                <c:pt idx="3">
                  <c:v>3.9741219963031427E-2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3-459F-BDDE-E4E1CDFBADF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分析!$A$8</c:f>
              <c:strCache>
                <c:ptCount val="1"/>
                <c:pt idx="0">
                  <c:v>中国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分析!$D$7:$F$7</c:f>
              <c:strCache>
                <c:ptCount val="3"/>
                <c:pt idx="0">
                  <c:v>2022年汽车总销量</c:v>
                </c:pt>
                <c:pt idx="1">
                  <c:v>2022年新能源汽车增长率</c:v>
                </c:pt>
                <c:pt idx="2">
                  <c:v>2022年渗透率</c:v>
                </c:pt>
              </c:strCache>
            </c:strRef>
          </c:cat>
          <c:val>
            <c:numRef>
              <c:f>分析!$D$8:$F$8</c:f>
              <c:numCache>
                <c:formatCode>0%</c:formatCode>
                <c:ptCount val="3"/>
                <c:pt idx="0" formatCode="0.00_);[Red]\(0.00\)">
                  <c:v>2686</c:v>
                </c:pt>
                <c:pt idx="1">
                  <c:v>0.96</c:v>
                </c:pt>
                <c:pt idx="2" formatCode="0.0%">
                  <c:v>0.25614296351451971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A-47F4-9141-97195CAD7EDB}"/>
            </c:ext>
          </c:extLst>
        </c:ser>
        <c:ser>
          <c:idx val="1"/>
          <c:order val="1"/>
          <c:tx>
            <c:strRef>
              <c:f>分析!$A$9</c:f>
              <c:strCache>
                <c:ptCount val="1"/>
                <c:pt idx="0">
                  <c:v>欧洲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分析!$D$7:$F$7</c:f>
              <c:strCache>
                <c:ptCount val="3"/>
                <c:pt idx="0">
                  <c:v>2022年汽车总销量</c:v>
                </c:pt>
                <c:pt idx="1">
                  <c:v>2022年新能源汽车增长率</c:v>
                </c:pt>
                <c:pt idx="2">
                  <c:v>2022年渗透率</c:v>
                </c:pt>
              </c:strCache>
            </c:strRef>
          </c:cat>
          <c:val>
            <c:numRef>
              <c:f>分析!$D$9:$F$9</c:f>
              <c:numCache>
                <c:formatCode>0%</c:formatCode>
                <c:ptCount val="3"/>
                <c:pt idx="0" formatCode="0.00_);[Red]\(0.00\)">
                  <c:v>1205</c:v>
                </c:pt>
                <c:pt idx="1">
                  <c:v>0.15</c:v>
                </c:pt>
                <c:pt idx="2" formatCode="0.0%">
                  <c:v>0.2149377593360996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7A-47F4-9141-97195CAD7EDB}"/>
            </c:ext>
          </c:extLst>
        </c:ser>
        <c:ser>
          <c:idx val="2"/>
          <c:order val="2"/>
          <c:tx>
            <c:strRef>
              <c:f>分析!$A$10</c:f>
              <c:strCache>
                <c:ptCount val="1"/>
                <c:pt idx="0">
                  <c:v>美国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分析!$D$7:$F$7</c:f>
              <c:strCache>
                <c:ptCount val="3"/>
                <c:pt idx="0">
                  <c:v>2022年汽车总销量</c:v>
                </c:pt>
                <c:pt idx="1">
                  <c:v>2022年新能源汽车增长率</c:v>
                </c:pt>
                <c:pt idx="2">
                  <c:v>2022年渗透率</c:v>
                </c:pt>
              </c:strCache>
            </c:strRef>
          </c:cat>
          <c:val>
            <c:numRef>
              <c:f>分析!$D$10:$F$10</c:f>
              <c:numCache>
                <c:formatCode>0%</c:formatCode>
                <c:ptCount val="3"/>
                <c:pt idx="0" formatCode="0.00_);[Red]\(0.00\)">
                  <c:v>1370</c:v>
                </c:pt>
                <c:pt idx="1">
                  <c:v>0.51</c:v>
                </c:pt>
                <c:pt idx="2" formatCode="0.0%">
                  <c:v>6.7153284671532851E-2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7A-47F4-9141-97195CAD7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999423"/>
        <c:axId val="569391455"/>
      </c:barChart>
      <c:catAx>
        <c:axId val="35999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391455"/>
        <c:crosses val="autoZero"/>
        <c:auto val="1"/>
        <c:lblAlgn val="ctr"/>
        <c:lblOffset val="100"/>
        <c:noMultiLvlLbl val="0"/>
      </c:catAx>
      <c:valAx>
        <c:axId val="5693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5999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分析!$E$7</c:f>
              <c:strCache>
                <c:ptCount val="1"/>
                <c:pt idx="0">
                  <c:v>2022年新能源汽车增长率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分析!$A$8:$A$10</c:f>
              <c:strCache>
                <c:ptCount val="3"/>
                <c:pt idx="0">
                  <c:v>中国</c:v>
                </c:pt>
                <c:pt idx="1">
                  <c:v>欧洲</c:v>
                </c:pt>
                <c:pt idx="2">
                  <c:v>美国</c:v>
                </c:pt>
              </c:strCache>
            </c:strRef>
          </c:cat>
          <c:val>
            <c:numRef>
              <c:f>分析!$E$8:$E$10</c:f>
              <c:numCache>
                <c:formatCode>0%</c:formatCode>
                <c:ptCount val="3"/>
                <c:pt idx="0">
                  <c:v>0.96</c:v>
                </c:pt>
                <c:pt idx="1">
                  <c:v>0.15</c:v>
                </c:pt>
                <c:pt idx="2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F-42D4-B233-B3335468834A}"/>
            </c:ext>
          </c:extLst>
        </c:ser>
        <c:ser>
          <c:idx val="1"/>
          <c:order val="1"/>
          <c:tx>
            <c:strRef>
              <c:f>分析!$F$7</c:f>
              <c:strCache>
                <c:ptCount val="1"/>
                <c:pt idx="0">
                  <c:v>2022年渗透率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分析!$A$8:$A$10</c:f>
              <c:strCache>
                <c:ptCount val="3"/>
                <c:pt idx="0">
                  <c:v>中国</c:v>
                </c:pt>
                <c:pt idx="1">
                  <c:v>欧洲</c:v>
                </c:pt>
                <c:pt idx="2">
                  <c:v>美国</c:v>
                </c:pt>
              </c:strCache>
            </c:strRef>
          </c:cat>
          <c:val>
            <c:numRef>
              <c:f>分析!$F$8:$F$10</c:f>
              <c:numCache>
                <c:formatCode>0.0%</c:formatCode>
                <c:ptCount val="3"/>
                <c:pt idx="0">
                  <c:v>0.25614296351451971</c:v>
                </c:pt>
                <c:pt idx="1">
                  <c:v>0.2149377593360996</c:v>
                </c:pt>
                <c:pt idx="2">
                  <c:v>6.7153284671532851E-2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F-42D4-B233-B333546883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0611743"/>
        <c:axId val="569374175"/>
      </c:barChart>
      <c:catAx>
        <c:axId val="32061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374175"/>
        <c:crosses val="autoZero"/>
        <c:auto val="1"/>
        <c:lblAlgn val="ctr"/>
        <c:lblOffset val="100"/>
        <c:noMultiLvlLbl val="0"/>
      </c:catAx>
      <c:valAx>
        <c:axId val="5693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2061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挪威!$E$1</c:f>
              <c:strCache>
                <c:ptCount val="1"/>
                <c:pt idx="0">
                  <c:v>挪威新能源车销量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挪威!$D$2:$D$18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挪威!$E$2:$E$18</c:f>
              <c:numCache>
                <c:formatCode>General</c:formatCode>
                <c:ptCount val="17"/>
                <c:pt idx="0">
                  <c:v>352</c:v>
                </c:pt>
                <c:pt idx="1">
                  <c:v>321</c:v>
                </c:pt>
                <c:pt idx="2">
                  <c:v>567</c:v>
                </c:pt>
                <c:pt idx="3">
                  <c:v>454</c:v>
                </c:pt>
                <c:pt idx="4">
                  <c:v>733</c:v>
                </c:pt>
                <c:pt idx="5">
                  <c:v>2243</c:v>
                </c:pt>
                <c:pt idx="6">
                  <c:v>4700</c:v>
                </c:pt>
                <c:pt idx="7">
                  <c:v>10636</c:v>
                </c:pt>
                <c:pt idx="8">
                  <c:v>23408</c:v>
                </c:pt>
                <c:pt idx="9">
                  <c:v>39632</c:v>
                </c:pt>
                <c:pt idx="10">
                  <c:v>50875</c:v>
                </c:pt>
                <c:pt idx="11">
                  <c:v>71737</c:v>
                </c:pt>
                <c:pt idx="12">
                  <c:v>68290</c:v>
                </c:pt>
                <c:pt idx="13">
                  <c:v>88443</c:v>
                </c:pt>
                <c:pt idx="14">
                  <c:v>113588</c:v>
                </c:pt>
                <c:pt idx="15">
                  <c:v>167949</c:v>
                </c:pt>
                <c:pt idx="16">
                  <c:v>153144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1-459E-A478-73C568F6D8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1131871"/>
        <c:axId val="569395295"/>
      </c:barChart>
      <c:catAx>
        <c:axId val="57113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395295"/>
        <c:crosses val="autoZero"/>
        <c:auto val="1"/>
        <c:lblAlgn val="ctr"/>
        <c:lblOffset val="100"/>
        <c:noMultiLvlLbl val="0"/>
      </c:catAx>
      <c:valAx>
        <c:axId val="5693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7113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zh-CN"/>
              <a:t>挪威公共充电站数量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挪威!$H$2</c:f>
              <c:strCache>
                <c:ptCount val="1"/>
                <c:pt idx="0">
                  <c:v>公共充电站数量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挪威!$G$3:$G$13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挪威!$H$3:$H$13</c:f>
              <c:numCache>
                <c:formatCode>General</c:formatCode>
                <c:ptCount val="11"/>
                <c:pt idx="0">
                  <c:v>3105</c:v>
                </c:pt>
                <c:pt idx="1">
                  <c:v>3746</c:v>
                </c:pt>
                <c:pt idx="2">
                  <c:v>4642</c:v>
                </c:pt>
                <c:pt idx="3">
                  <c:v>5859</c:v>
                </c:pt>
                <c:pt idx="4">
                  <c:v>7055</c:v>
                </c:pt>
                <c:pt idx="5">
                  <c:v>7699</c:v>
                </c:pt>
                <c:pt idx="6">
                  <c:v>9166</c:v>
                </c:pt>
                <c:pt idx="7">
                  <c:v>10711</c:v>
                </c:pt>
                <c:pt idx="8">
                  <c:v>13678</c:v>
                </c:pt>
                <c:pt idx="9">
                  <c:v>16978</c:v>
                </c:pt>
                <c:pt idx="10">
                  <c:v>19268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3-49DD-BCEB-414DDFA63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907007"/>
        <c:axId val="2034713695"/>
      </c:barChart>
      <c:catAx>
        <c:axId val="51090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en-CN"/>
          </a:p>
        </c:txPr>
        <c:crossAx val="2034713695"/>
        <c:crosses val="autoZero"/>
        <c:auto val="1"/>
        <c:lblAlgn val="ctr"/>
        <c:lblOffset val="100"/>
        <c:noMultiLvlLbl val="0"/>
      </c:catAx>
      <c:valAx>
        <c:axId val="203471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en-CN"/>
          </a:p>
        </c:txPr>
        <c:crossAx val="51090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4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r>
              <a:rPr lang="zh-CN" altLang="en-US" sz="1440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rPr>
              <a:t>充电设施月增长率</a:t>
            </a:r>
            <a:r>
              <a:rPr lang="en-US" altLang="zh-CN" sz="1440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rPr>
              <a:t>%</a:t>
            </a:r>
          </a:p>
        </c:rich>
      </c:tx>
      <c:layout>
        <c:manualLayout>
          <c:xMode val="edge"/>
          <c:yMode val="edge"/>
          <c:x val="0.35003253090435898"/>
          <c:y val="9.8297527361167397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40" b="1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0.102289877699714"/>
          <c:y val="0.26242038216560498"/>
          <c:w val="0.85243299505594605"/>
          <c:h val="0.58713375796178302"/>
        </c:manualLayout>
      </c:layout>
      <c:lineChart>
        <c:grouping val="standard"/>
        <c:varyColors val="0"/>
        <c:ser>
          <c:idx val="0"/>
          <c:order val="0"/>
          <c:tx>
            <c:strRef>
              <c:f>充电桩!$F$2</c:f>
              <c:strCache>
                <c:ptCount val="1"/>
                <c:pt idx="0">
                  <c:v>充电桩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充电桩!$A$3:$A$40</c:f>
              <c:numCache>
                <c:formatCode>mmm\-yy</c:formatCode>
                <c:ptCount val="38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  <c:pt idx="11">
                  <c:v>43983</c:v>
                </c:pt>
                <c:pt idx="12">
                  <c:v>44013</c:v>
                </c:pt>
                <c:pt idx="13">
                  <c:v>44044</c:v>
                </c:pt>
                <c:pt idx="14">
                  <c:v>44075</c:v>
                </c:pt>
                <c:pt idx="15">
                  <c:v>44105</c:v>
                </c:pt>
                <c:pt idx="16">
                  <c:v>44136</c:v>
                </c:pt>
                <c:pt idx="17">
                  <c:v>44166</c:v>
                </c:pt>
                <c:pt idx="18">
                  <c:v>44197</c:v>
                </c:pt>
                <c:pt idx="19">
                  <c:v>44228</c:v>
                </c:pt>
                <c:pt idx="20">
                  <c:v>44256</c:v>
                </c:pt>
                <c:pt idx="21">
                  <c:v>44287</c:v>
                </c:pt>
                <c:pt idx="22">
                  <c:v>44317</c:v>
                </c:pt>
                <c:pt idx="23">
                  <c:v>44348</c:v>
                </c:pt>
                <c:pt idx="24">
                  <c:v>44378</c:v>
                </c:pt>
                <c:pt idx="25">
                  <c:v>44409</c:v>
                </c:pt>
                <c:pt idx="26">
                  <c:v>44440</c:v>
                </c:pt>
                <c:pt idx="27">
                  <c:v>44470</c:v>
                </c:pt>
                <c:pt idx="28">
                  <c:v>44501</c:v>
                </c:pt>
                <c:pt idx="29">
                  <c:v>44531</c:v>
                </c:pt>
                <c:pt idx="30">
                  <c:v>44562</c:v>
                </c:pt>
                <c:pt idx="31">
                  <c:v>44593</c:v>
                </c:pt>
                <c:pt idx="32">
                  <c:v>44621</c:v>
                </c:pt>
                <c:pt idx="33">
                  <c:v>44652</c:v>
                </c:pt>
                <c:pt idx="34">
                  <c:v>44682</c:v>
                </c:pt>
                <c:pt idx="35">
                  <c:v>44713</c:v>
                </c:pt>
                <c:pt idx="36">
                  <c:v>44743</c:v>
                </c:pt>
                <c:pt idx="37">
                  <c:v>44774</c:v>
                </c:pt>
              </c:numCache>
            </c:numRef>
          </c:cat>
          <c:val>
            <c:numRef>
              <c:f>充电桩!$F$3:$F$40</c:f>
              <c:numCache>
                <c:formatCode>0.0%</c:formatCode>
                <c:ptCount val="38"/>
                <c:pt idx="0">
                  <c:v>2.7566539923954414E-2</c:v>
                </c:pt>
                <c:pt idx="1">
                  <c:v>3.1452358926919555E-2</c:v>
                </c:pt>
                <c:pt idx="2">
                  <c:v>2.6008968609865457E-2</c:v>
                </c:pt>
                <c:pt idx="3">
                  <c:v>2.6223776223776252E-2</c:v>
                </c:pt>
                <c:pt idx="4">
                  <c:v>3.833049403747868E-2</c:v>
                </c:pt>
                <c:pt idx="5">
                  <c:v>1.9688269073010689E-2</c:v>
                </c:pt>
                <c:pt idx="6">
                  <c:v>1.6090104585679832E-3</c:v>
                </c:pt>
                <c:pt idx="7">
                  <c:v>1.7670682730923648E-2</c:v>
                </c:pt>
                <c:pt idx="8">
                  <c:v>1.5785319652722896E-2</c:v>
                </c:pt>
                <c:pt idx="9">
                  <c:v>1.0101010101010166E-2</c:v>
                </c:pt>
                <c:pt idx="10">
                  <c:v>1.6153846153846185E-2</c:v>
                </c:pt>
                <c:pt idx="11">
                  <c:v>1.514004542013625E-2</c:v>
                </c:pt>
                <c:pt idx="12">
                  <c:v>3.0574198359433202E-2</c:v>
                </c:pt>
                <c:pt idx="13">
                  <c:v>2.6049204052098318E-2</c:v>
                </c:pt>
                <c:pt idx="14">
                  <c:v>5.6417489421720646E-2</c:v>
                </c:pt>
                <c:pt idx="15">
                  <c:v>2.6702269692923997E-2</c:v>
                </c:pt>
                <c:pt idx="16">
                  <c:v>9.2977893368010323E-2</c:v>
                </c:pt>
                <c:pt idx="17">
                  <c:v>2.0820939916716297E-2</c:v>
                </c:pt>
                <c:pt idx="18">
                  <c:v>2.4475524475524368E-2</c:v>
                </c:pt>
                <c:pt idx="19">
                  <c:v>1.7064846416382284E-2</c:v>
                </c:pt>
                <c:pt idx="20">
                  <c:v>2.1812080536912859E-2</c:v>
                </c:pt>
                <c:pt idx="21">
                  <c:v>2.3535851122058027E-2</c:v>
                </c:pt>
                <c:pt idx="22">
                  <c:v>4.117647058823537E-2</c:v>
                </c:pt>
                <c:pt idx="23">
                  <c:v>3.4411915767847967E-2</c:v>
                </c:pt>
                <c:pt idx="24">
                  <c:v>4.5183714001986175E-2</c:v>
                </c:pt>
                <c:pt idx="25">
                  <c:v>5.605700712589079E-2</c:v>
                </c:pt>
                <c:pt idx="26">
                  <c:v>1.3495276653171295E-2</c:v>
                </c:pt>
                <c:pt idx="27">
                  <c:v>5.8588548601864243E-2</c:v>
                </c:pt>
                <c:pt idx="28">
                  <c:v>9.727463312368978E-2</c:v>
                </c:pt>
                <c:pt idx="29">
                  <c:v>4.356132976690863E-2</c:v>
                </c:pt>
                <c:pt idx="30">
                  <c:v>4.8700109849871831E-2</c:v>
                </c:pt>
                <c:pt idx="31">
                  <c:v>8.554469273743015E-2</c:v>
                </c:pt>
                <c:pt idx="32">
                  <c:v>6.9154068832421922E-2</c:v>
                </c:pt>
                <c:pt idx="33">
                  <c:v>7.7316486161251419E-2</c:v>
                </c:pt>
                <c:pt idx="34">
                  <c:v>9.4107791119798945E-2</c:v>
                </c:pt>
                <c:pt idx="35">
                  <c:v>1.5824400204185851E-2</c:v>
                </c:pt>
                <c:pt idx="36">
                  <c:v>8.4170854271356843E-2</c:v>
                </c:pt>
                <c:pt idx="37">
                  <c:v>4.0092699884125116E-2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9BF-4C9E-BAE0-5B9A7C2A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593197"/>
        <c:axId val="461387078"/>
      </c:lineChart>
      <c:dateAx>
        <c:axId val="84659319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61387078"/>
        <c:crosses val="autoZero"/>
        <c:auto val="1"/>
        <c:lblOffset val="100"/>
        <c:baseTimeUnit val="months"/>
      </c:dateAx>
      <c:valAx>
        <c:axId val="4613870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465931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</c:legendEntry>
      <c:layout>
        <c:manualLayout>
          <c:xMode val="edge"/>
          <c:yMode val="edge"/>
          <c:x val="5.7529610829103198E-2"/>
          <c:y val="7.86380218889339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挪威!$L$1</c:f>
              <c:strCache>
                <c:ptCount val="1"/>
                <c:pt idx="0">
                  <c:v>车桩比(仅公共桩)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挪威!$K$2:$K$10</c:f>
              <c:strCache>
                <c:ptCount val="9"/>
                <c:pt idx="0">
                  <c:v>中国</c:v>
                </c:pt>
                <c:pt idx="1">
                  <c:v>欧洲</c:v>
                </c:pt>
                <c:pt idx="2">
                  <c:v>美国</c:v>
                </c:pt>
                <c:pt idx="3">
                  <c:v>挪威</c:v>
                </c:pt>
                <c:pt idx="4">
                  <c:v>日本</c:v>
                </c:pt>
                <c:pt idx="5">
                  <c:v>德国</c:v>
                </c:pt>
                <c:pt idx="6">
                  <c:v>韩国</c:v>
                </c:pt>
                <c:pt idx="7">
                  <c:v>印度</c:v>
                </c:pt>
                <c:pt idx="8">
                  <c:v>新西兰</c:v>
                </c:pt>
              </c:strCache>
            </c:strRef>
          </c:cat>
          <c:val>
            <c:numRef>
              <c:f>挪威!$L$2:$L$10</c:f>
              <c:numCache>
                <c:formatCode>General</c:formatCode>
                <c:ptCount val="9"/>
                <c:pt idx="0">
                  <c:v>7.2</c:v>
                </c:pt>
                <c:pt idx="1">
                  <c:v>15.5</c:v>
                </c:pt>
                <c:pt idx="2">
                  <c:v>18.2</c:v>
                </c:pt>
                <c:pt idx="3">
                  <c:v>33.6</c:v>
                </c:pt>
                <c:pt idx="4">
                  <c:v>11.9</c:v>
                </c:pt>
                <c:pt idx="5">
                  <c:v>25.8</c:v>
                </c:pt>
                <c:pt idx="6">
                  <c:v>2.6</c:v>
                </c:pt>
                <c:pt idx="7">
                  <c:v>31.9</c:v>
                </c:pt>
                <c:pt idx="8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2-4F01-8B5A-35C0D23AF5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6803615"/>
        <c:axId val="500919919"/>
      </c:barChart>
      <c:catAx>
        <c:axId val="86680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500919919"/>
        <c:crosses val="autoZero"/>
        <c:auto val="1"/>
        <c:lblAlgn val="ctr"/>
        <c:lblOffset val="100"/>
        <c:noMultiLvlLbl val="0"/>
      </c:catAx>
      <c:valAx>
        <c:axId val="50091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86680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挪威!$M$1</c:f>
              <c:strCache>
                <c:ptCount val="1"/>
                <c:pt idx="0">
                  <c:v>kW/EV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挪威!$K$2:$K$10</c:f>
              <c:strCache>
                <c:ptCount val="9"/>
                <c:pt idx="0">
                  <c:v>中国</c:v>
                </c:pt>
                <c:pt idx="1">
                  <c:v>欧洲</c:v>
                </c:pt>
                <c:pt idx="2">
                  <c:v>美国</c:v>
                </c:pt>
                <c:pt idx="3">
                  <c:v>挪威</c:v>
                </c:pt>
                <c:pt idx="4">
                  <c:v>日本</c:v>
                </c:pt>
                <c:pt idx="5">
                  <c:v>德国</c:v>
                </c:pt>
                <c:pt idx="6">
                  <c:v>韩国</c:v>
                </c:pt>
                <c:pt idx="7">
                  <c:v>印度</c:v>
                </c:pt>
                <c:pt idx="8">
                  <c:v>新西兰</c:v>
                </c:pt>
              </c:strCache>
            </c:strRef>
          </c:cat>
          <c:val>
            <c:numRef>
              <c:f>挪威!$M$2:$M$10</c:f>
              <c:numCache>
                <c:formatCode>General</c:formatCode>
                <c:ptCount val="9"/>
                <c:pt idx="0">
                  <c:v>3.8</c:v>
                </c:pt>
                <c:pt idx="1">
                  <c:v>1</c:v>
                </c:pt>
                <c:pt idx="2">
                  <c:v>1</c:v>
                </c:pt>
                <c:pt idx="3">
                  <c:v>0.7</c:v>
                </c:pt>
                <c:pt idx="4">
                  <c:v>1.8</c:v>
                </c:pt>
                <c:pt idx="5">
                  <c:v>0.7</c:v>
                </c:pt>
                <c:pt idx="6">
                  <c:v>6.5</c:v>
                </c:pt>
                <c:pt idx="7">
                  <c:v>0.4</c:v>
                </c:pt>
                <c:pt idx="8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5-4672-91D8-8483D593A7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1930127"/>
        <c:axId val="449643295"/>
      </c:barChart>
      <c:catAx>
        <c:axId val="59193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49643295"/>
        <c:crosses val="autoZero"/>
        <c:auto val="1"/>
        <c:lblAlgn val="ctr"/>
        <c:lblOffset val="100"/>
        <c:noMultiLvlLbl val="0"/>
      </c:catAx>
      <c:valAx>
        <c:axId val="44964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9193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挪威!$L$1</c:f>
              <c:strCache>
                <c:ptCount val="1"/>
                <c:pt idx="0">
                  <c:v>车桩比(仅公共桩)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挪威!$K$2:$K$5</c:f>
              <c:strCache>
                <c:ptCount val="4"/>
                <c:pt idx="0">
                  <c:v>中国</c:v>
                </c:pt>
                <c:pt idx="1">
                  <c:v>欧洲</c:v>
                </c:pt>
                <c:pt idx="2">
                  <c:v>美国</c:v>
                </c:pt>
                <c:pt idx="3">
                  <c:v>挪威</c:v>
                </c:pt>
              </c:strCache>
            </c:strRef>
          </c:cat>
          <c:val>
            <c:numRef>
              <c:f>挪威!$L$2:$L$5</c:f>
              <c:numCache>
                <c:formatCode>General</c:formatCode>
                <c:ptCount val="4"/>
                <c:pt idx="0">
                  <c:v>7.2</c:v>
                </c:pt>
                <c:pt idx="1">
                  <c:v>15.5</c:v>
                </c:pt>
                <c:pt idx="2">
                  <c:v>18.2</c:v>
                </c:pt>
                <c:pt idx="3">
                  <c:v>33.6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B-4E7F-970B-3E0AAE1F83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6142143"/>
        <c:axId val="2044189823"/>
      </c:barChart>
      <c:catAx>
        <c:axId val="8761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en-CN"/>
          </a:p>
        </c:txPr>
        <c:crossAx val="2044189823"/>
        <c:crosses val="autoZero"/>
        <c:auto val="1"/>
        <c:lblAlgn val="ctr"/>
        <c:lblOffset val="100"/>
        <c:noMultiLvlLbl val="0"/>
      </c:catAx>
      <c:valAx>
        <c:axId val="20441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en-CN"/>
          </a:p>
        </c:txPr>
        <c:crossAx val="87614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挪威!$M$1</c:f>
              <c:strCache>
                <c:ptCount val="1"/>
                <c:pt idx="0">
                  <c:v>kW/EV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挪威!$K$2:$K$5</c:f>
              <c:strCache>
                <c:ptCount val="4"/>
                <c:pt idx="0">
                  <c:v>中国</c:v>
                </c:pt>
                <c:pt idx="1">
                  <c:v>欧洲</c:v>
                </c:pt>
                <c:pt idx="2">
                  <c:v>美国</c:v>
                </c:pt>
                <c:pt idx="3">
                  <c:v>挪威</c:v>
                </c:pt>
              </c:strCache>
            </c:strRef>
          </c:cat>
          <c:val>
            <c:numRef>
              <c:f>挪威!$M$2:$M$5</c:f>
              <c:numCache>
                <c:formatCode>General</c:formatCode>
                <c:ptCount val="4"/>
                <c:pt idx="0">
                  <c:v>3.8</c:v>
                </c:pt>
                <c:pt idx="1">
                  <c:v>1</c:v>
                </c:pt>
                <c:pt idx="2">
                  <c:v>1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5-496F-B628-71C4C8B9A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76132703"/>
        <c:axId val="326141807"/>
      </c:barChart>
      <c:catAx>
        <c:axId val="87613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326141807"/>
        <c:crosses val="autoZero"/>
        <c:auto val="1"/>
        <c:lblAlgn val="ctr"/>
        <c:lblOffset val="100"/>
        <c:noMultiLvlLbl val="0"/>
      </c:catAx>
      <c:valAx>
        <c:axId val="32614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87613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挪威!$B$7</c:f>
              <c:strCache>
                <c:ptCount val="1"/>
                <c:pt idx="0">
                  <c:v>电价(元/kWh)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en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挪威!$A$8:$A$11</c:f>
              <c:strCache>
                <c:ptCount val="4"/>
                <c:pt idx="0">
                  <c:v>中国</c:v>
                </c:pt>
                <c:pt idx="1">
                  <c:v>美国</c:v>
                </c:pt>
                <c:pt idx="2">
                  <c:v>挪威</c:v>
                </c:pt>
                <c:pt idx="3">
                  <c:v>德国</c:v>
                </c:pt>
              </c:strCache>
            </c:strRef>
          </c:cat>
          <c:val>
            <c:numRef>
              <c:f>挪威!$B$8:$B$11</c:f>
              <c:numCache>
                <c:formatCode>General</c:formatCode>
                <c:ptCount val="4"/>
                <c:pt idx="0">
                  <c:v>0.55000000000000004</c:v>
                </c:pt>
                <c:pt idx="1">
                  <c:v>0.8</c:v>
                </c:pt>
                <c:pt idx="2">
                  <c:v>0.8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9-4AE5-A9C8-F88597CEBF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4759455"/>
        <c:axId val="299437295"/>
      </c:barChart>
      <c:lineChart>
        <c:grouping val="standard"/>
        <c:varyColors val="0"/>
        <c:ser>
          <c:idx val="1"/>
          <c:order val="1"/>
          <c:tx>
            <c:strRef>
              <c:f>挪威!$C$7</c:f>
              <c:strCache>
                <c:ptCount val="1"/>
                <c:pt idx="0">
                  <c:v>油价(元/L)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3333333333333332E-3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A9-4AE5-A9C8-F88597CEBFAF}"/>
                </c:ext>
              </c:extLst>
            </c:dLbl>
            <c:dLbl>
              <c:idx val="1"/>
              <c:layout>
                <c:manualLayout>
                  <c:x val="-4.4444444444444446E-2"/>
                  <c:y val="-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A9-4AE5-A9C8-F88597CEBFAF}"/>
                </c:ext>
              </c:extLst>
            </c:dLbl>
            <c:dLbl>
              <c:idx val="3"/>
              <c:layout>
                <c:manualLayout>
                  <c:x val="1.944444444444444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A9-4AE5-A9C8-F88597CEBF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en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挪威!$A$8:$A$11</c:f>
              <c:strCache>
                <c:ptCount val="4"/>
                <c:pt idx="0">
                  <c:v>中国</c:v>
                </c:pt>
                <c:pt idx="1">
                  <c:v>美国</c:v>
                </c:pt>
                <c:pt idx="2">
                  <c:v>挪威</c:v>
                </c:pt>
                <c:pt idx="3">
                  <c:v>德国</c:v>
                </c:pt>
              </c:strCache>
            </c:strRef>
          </c:cat>
          <c:val>
            <c:numRef>
              <c:f>挪威!$C$8:$C$11</c:f>
              <c:numCache>
                <c:formatCode>General</c:formatCode>
                <c:ptCount val="4"/>
                <c:pt idx="0">
                  <c:v>7.2</c:v>
                </c:pt>
                <c:pt idx="1">
                  <c:v>7</c:v>
                </c:pt>
                <c:pt idx="2">
                  <c:v>19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9-4AE5-A9C8-F88597CEBF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4761311"/>
        <c:axId val="2044633855"/>
      </c:lineChart>
      <c:catAx>
        <c:axId val="45476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en-CN"/>
          </a:p>
        </c:txPr>
        <c:crossAx val="2044633855"/>
        <c:crosses val="autoZero"/>
        <c:auto val="1"/>
        <c:lblAlgn val="ctr"/>
        <c:lblOffset val="100"/>
        <c:noMultiLvlLbl val="0"/>
      </c:catAx>
      <c:valAx>
        <c:axId val="20446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en-CN"/>
          </a:p>
        </c:txPr>
        <c:crossAx val="454761311"/>
        <c:crosses val="autoZero"/>
        <c:crossBetween val="between"/>
      </c:valAx>
      <c:valAx>
        <c:axId val="299437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en-CN"/>
          </a:p>
        </c:txPr>
        <c:crossAx val="454759455"/>
        <c:crosses val="max"/>
        <c:crossBetween val="between"/>
      </c:valAx>
      <c:catAx>
        <c:axId val="454759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437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[1]保有量!$J$33</c:f>
              <c:strCache>
                <c:ptCount val="1"/>
                <c:pt idx="0">
                  <c:v>电动汽车保有量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[1]保有量!$I$34:$I$42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[1]保有量!$J$34:$J$42</c:f>
              <c:numCache>
                <c:formatCode>General</c:formatCode>
                <c:ptCount val="9"/>
                <c:pt idx="0">
                  <c:v>42</c:v>
                </c:pt>
                <c:pt idx="1">
                  <c:v>91</c:v>
                </c:pt>
                <c:pt idx="2">
                  <c:v>153</c:v>
                </c:pt>
                <c:pt idx="3">
                  <c:v>261</c:v>
                </c:pt>
                <c:pt idx="4">
                  <c:v>381</c:v>
                </c:pt>
                <c:pt idx="5">
                  <c:v>492</c:v>
                </c:pt>
                <c:pt idx="6">
                  <c:v>784</c:v>
                </c:pt>
                <c:pt idx="7">
                  <c:v>1310</c:v>
                </c:pt>
                <c:pt idx="8">
                  <c:v>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1-A74E-9A5E-0DF4AB203C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6228575"/>
        <c:axId val="1896230239"/>
      </c:barChart>
      <c:catAx>
        <c:axId val="189622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1896230239"/>
        <c:crosses val="autoZero"/>
        <c:auto val="1"/>
        <c:lblAlgn val="ctr"/>
        <c:lblOffset val="100"/>
        <c:noMultiLvlLbl val="0"/>
      </c:catAx>
      <c:valAx>
        <c:axId val="18962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189622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[1]保有量!$L$33</c:f>
              <c:strCache>
                <c:ptCount val="1"/>
                <c:pt idx="0">
                  <c:v>New sales in China(BEV+PHEV)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[1]保有量!$I$34:$I$42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[1]保有量!$L$34:$L$42</c:f>
              <c:numCache>
                <c:formatCode>General</c:formatCode>
                <c:ptCount val="9"/>
                <c:pt idx="0">
                  <c:v>37.9</c:v>
                </c:pt>
                <c:pt idx="1">
                  <c:v>51.7</c:v>
                </c:pt>
                <c:pt idx="2">
                  <c:v>79.400000000000006</c:v>
                </c:pt>
                <c:pt idx="3">
                  <c:v>127</c:v>
                </c:pt>
                <c:pt idx="4">
                  <c:v>124.2</c:v>
                </c:pt>
                <c:pt idx="5">
                  <c:v>136.6</c:v>
                </c:pt>
                <c:pt idx="6">
                  <c:v>354.5</c:v>
                </c:pt>
                <c:pt idx="7">
                  <c:v>688</c:v>
                </c:pt>
                <c:pt idx="8">
                  <c:v>949.5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0-6742-B30A-CDFB75F1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38208"/>
        <c:axId val="588440480"/>
      </c:barChart>
      <c:catAx>
        <c:axId val="58843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88440480"/>
        <c:crosses val="autoZero"/>
        <c:auto val="1"/>
        <c:lblAlgn val="ctr"/>
        <c:lblOffset val="100"/>
        <c:noMultiLvlLbl val="0"/>
      </c:catAx>
      <c:valAx>
        <c:axId val="5884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8843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[1]整车年销量!$D$4</c:f>
              <c:strCache>
                <c:ptCount val="1"/>
                <c:pt idx="0">
                  <c:v>新能源汽车占比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[1]整车年销量!$A$5:$A$12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2022.6</c:v>
                </c:pt>
              </c:numCache>
            </c:numRef>
          </c:cat>
          <c:val>
            <c:numRef>
              <c:f>[1]整车年销量!$D$5:$D$12</c:f>
              <c:numCache>
                <c:formatCode>General</c:formatCode>
                <c:ptCount val="8"/>
                <c:pt idx="0">
                  <c:v>1.5408007285263601E-2</c:v>
                </c:pt>
                <c:pt idx="1">
                  <c:v>1.8445708250975804E-2</c:v>
                </c:pt>
                <c:pt idx="2">
                  <c:v>2.7494026801482045E-2</c:v>
                </c:pt>
                <c:pt idx="3">
                  <c:v>4.5226309604358819E-2</c:v>
                </c:pt>
                <c:pt idx="4">
                  <c:v>4.8197446544297411E-2</c:v>
                </c:pt>
                <c:pt idx="5">
                  <c:v>5.3968630239816677E-2</c:v>
                </c:pt>
                <c:pt idx="6">
                  <c:v>0.13491912464319694</c:v>
                </c:pt>
                <c:pt idx="7">
                  <c:v>0.21489591108899395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B-F148-ACAB-D33469EC0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614714"/>
        <c:axId val="429774456"/>
      </c:barChart>
      <c:catAx>
        <c:axId val="8036147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en-CN"/>
          </a:p>
        </c:txPr>
        <c:crossAx val="429774456"/>
        <c:crosses val="autoZero"/>
        <c:auto val="1"/>
        <c:lblAlgn val="ctr"/>
        <c:lblOffset val="100"/>
        <c:noMultiLvlLbl val="0"/>
      </c:catAx>
      <c:valAx>
        <c:axId val="4297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en-CN"/>
          </a:p>
        </c:txPr>
        <c:crossAx val="8036147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pitchFamily="18" charset="0"/>
          <a:ea typeface="Times New Roman" panose="02020603050405020304" pitchFamily="18" charset="0"/>
          <a:cs typeface="Times New Roman" panose="02020603050405020304" pitchFamily="18" charset="0"/>
          <a:sym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[1]整车年销量!$Q$4</c:f>
              <c:strCache>
                <c:ptCount val="1"/>
                <c:pt idx="0">
                  <c:v>China(10 Thousand)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[1]整车年销量!$O$5:$O$13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[1]整车年销量!$Q$5:$Q$13</c:f>
              <c:numCache>
                <c:formatCode>General</c:formatCode>
                <c:ptCount val="9"/>
                <c:pt idx="0">
                  <c:v>37.9</c:v>
                </c:pt>
                <c:pt idx="1">
                  <c:v>51.7</c:v>
                </c:pt>
                <c:pt idx="2">
                  <c:v>79.400000000000006</c:v>
                </c:pt>
                <c:pt idx="3">
                  <c:v>127</c:v>
                </c:pt>
                <c:pt idx="4">
                  <c:v>124.2</c:v>
                </c:pt>
                <c:pt idx="5">
                  <c:v>136.6</c:v>
                </c:pt>
                <c:pt idx="6">
                  <c:v>354.5</c:v>
                </c:pt>
                <c:pt idx="7">
                  <c:v>688.7</c:v>
                </c:pt>
                <c:pt idx="8">
                  <c:v>949.5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0-334B-AD69-6FAEA332A5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9821625"/>
        <c:axId val="634285738"/>
      </c:barChart>
      <c:catAx>
        <c:axId val="5598216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34285738"/>
        <c:crosses val="autoZero"/>
        <c:auto val="1"/>
        <c:lblAlgn val="ctr"/>
        <c:lblOffset val="100"/>
        <c:noMultiLvlLbl val="0"/>
      </c:catAx>
      <c:valAx>
        <c:axId val="6342857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598216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[1]整车年销量!$Q$4</c:f>
              <c:strCache>
                <c:ptCount val="1"/>
                <c:pt idx="0">
                  <c:v>China(10 Thousand)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[1]整车年销量!$O$5:$O$13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[1]整车年销量!$Q$5:$Q$13</c:f>
              <c:numCache>
                <c:formatCode>General</c:formatCode>
                <c:ptCount val="9"/>
                <c:pt idx="0">
                  <c:v>37.9</c:v>
                </c:pt>
                <c:pt idx="1">
                  <c:v>51.7</c:v>
                </c:pt>
                <c:pt idx="2">
                  <c:v>79.400000000000006</c:v>
                </c:pt>
                <c:pt idx="3">
                  <c:v>127</c:v>
                </c:pt>
                <c:pt idx="4">
                  <c:v>124.2</c:v>
                </c:pt>
                <c:pt idx="5">
                  <c:v>136.6</c:v>
                </c:pt>
                <c:pt idx="6">
                  <c:v>354.5</c:v>
                </c:pt>
                <c:pt idx="7">
                  <c:v>688.7</c:v>
                </c:pt>
                <c:pt idx="8">
                  <c:v>949.5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4-9E41-B938-2F466EE598AF}"/>
            </c:ext>
          </c:extLst>
        </c:ser>
        <c:ser>
          <c:idx val="1"/>
          <c:order val="1"/>
          <c:tx>
            <c:strRef>
              <c:f>[1]整车年销量!$R$4</c:f>
              <c:strCache>
                <c:ptCount val="1"/>
                <c:pt idx="0">
                  <c:v>The world(10 Thousand)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[1]整车年销量!$O$5:$O$13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[1]整车年销量!$R$5:$R$13</c:f>
              <c:numCache>
                <c:formatCode>General</c:formatCode>
                <c:ptCount val="9"/>
                <c:pt idx="0">
                  <c:v>54</c:v>
                </c:pt>
                <c:pt idx="1">
                  <c:v>77</c:v>
                </c:pt>
                <c:pt idx="2">
                  <c:v>122</c:v>
                </c:pt>
                <c:pt idx="3">
                  <c:v>202</c:v>
                </c:pt>
                <c:pt idx="4">
                  <c:v>220</c:v>
                </c:pt>
                <c:pt idx="5">
                  <c:v>286</c:v>
                </c:pt>
                <c:pt idx="6">
                  <c:v>650</c:v>
                </c:pt>
                <c:pt idx="7">
                  <c:v>1065</c:v>
                </c:pt>
                <c:pt idx="8">
                  <c:v>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4-9E41-B938-2F466EE5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706608"/>
        <c:axId val="1314708336"/>
      </c:barChart>
      <c:lineChart>
        <c:grouping val="standard"/>
        <c:varyColors val="0"/>
        <c:ser>
          <c:idx val="2"/>
          <c:order val="2"/>
          <c:tx>
            <c:strRef>
              <c:f>[1]整车年销量!$S$4</c:f>
              <c:strCache>
                <c:ptCount val="1"/>
                <c:pt idx="0">
                  <c:v>Percentage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layout>
                <c:manualLayout>
                  <c:x val="-1.6570008285004142E-3"/>
                  <c:y val="-6.11620795107033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94-9E41-B938-2F466EE598AF}"/>
                </c:ext>
              </c:extLst>
            </c:dLbl>
            <c:dLbl>
              <c:idx val="8"/>
              <c:layout>
                <c:manualLayout>
                  <c:x val="3.3140016570007069E-3"/>
                  <c:y val="-4.28134556574923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94-9E41-B938-2F466EE598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[1]整车年销量!$O$5:$O$13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[1]整车年销量!$S$5:$S$13</c:f>
              <c:numCache>
                <c:formatCode>General</c:formatCode>
                <c:ptCount val="9"/>
                <c:pt idx="0">
                  <c:v>0.70185185185185184</c:v>
                </c:pt>
                <c:pt idx="1">
                  <c:v>0.67142857142857149</c:v>
                </c:pt>
                <c:pt idx="2">
                  <c:v>0.65081967213114755</c:v>
                </c:pt>
                <c:pt idx="3">
                  <c:v>0.62871287128712872</c:v>
                </c:pt>
                <c:pt idx="4">
                  <c:v>0.56454545454545457</c:v>
                </c:pt>
                <c:pt idx="5">
                  <c:v>0.47762237762237758</c:v>
                </c:pt>
                <c:pt idx="6">
                  <c:v>0.54538461538461536</c:v>
                </c:pt>
                <c:pt idx="7">
                  <c:v>0.64666666666666672</c:v>
                </c:pt>
                <c:pt idx="8">
                  <c:v>0.66491596638655459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94-9E41-B938-2F466EE5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4298720"/>
        <c:axId val="1314343184"/>
      </c:lineChart>
      <c:catAx>
        <c:axId val="131470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1314708336"/>
        <c:crosses val="autoZero"/>
        <c:auto val="1"/>
        <c:lblAlgn val="ctr"/>
        <c:lblOffset val="100"/>
        <c:noMultiLvlLbl val="0"/>
      </c:catAx>
      <c:valAx>
        <c:axId val="13147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1314706608"/>
        <c:crosses val="autoZero"/>
        <c:crossBetween val="between"/>
      </c:valAx>
      <c:valAx>
        <c:axId val="13143431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1314298720"/>
        <c:crosses val="max"/>
        <c:crossBetween val="between"/>
      </c:valAx>
      <c:catAx>
        <c:axId val="1314298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14343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充电桩!$G$2</c:f>
              <c:strCache>
                <c:ptCount val="1"/>
                <c:pt idx="0">
                  <c:v>公桩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充电桩!$A$3:$A$39</c:f>
              <c:numCache>
                <c:formatCode>mmm\-yy</c:formatCode>
                <c:ptCount val="37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  <c:pt idx="11">
                  <c:v>43983</c:v>
                </c:pt>
                <c:pt idx="12">
                  <c:v>44013</c:v>
                </c:pt>
                <c:pt idx="13">
                  <c:v>44044</c:v>
                </c:pt>
                <c:pt idx="14">
                  <c:v>44075</c:v>
                </c:pt>
                <c:pt idx="15">
                  <c:v>44105</c:v>
                </c:pt>
                <c:pt idx="16">
                  <c:v>44136</c:v>
                </c:pt>
                <c:pt idx="17">
                  <c:v>44166</c:v>
                </c:pt>
                <c:pt idx="18">
                  <c:v>44197</c:v>
                </c:pt>
                <c:pt idx="19">
                  <c:v>44228</c:v>
                </c:pt>
                <c:pt idx="20">
                  <c:v>44256</c:v>
                </c:pt>
                <c:pt idx="21">
                  <c:v>44287</c:v>
                </c:pt>
                <c:pt idx="22">
                  <c:v>44317</c:v>
                </c:pt>
                <c:pt idx="23">
                  <c:v>44348</c:v>
                </c:pt>
                <c:pt idx="24">
                  <c:v>44378</c:v>
                </c:pt>
                <c:pt idx="25">
                  <c:v>44409</c:v>
                </c:pt>
                <c:pt idx="26">
                  <c:v>44440</c:v>
                </c:pt>
                <c:pt idx="27">
                  <c:v>44470</c:v>
                </c:pt>
                <c:pt idx="28">
                  <c:v>44501</c:v>
                </c:pt>
                <c:pt idx="29">
                  <c:v>44531</c:v>
                </c:pt>
                <c:pt idx="30">
                  <c:v>44562</c:v>
                </c:pt>
                <c:pt idx="31">
                  <c:v>44593</c:v>
                </c:pt>
                <c:pt idx="32">
                  <c:v>44621</c:v>
                </c:pt>
                <c:pt idx="33">
                  <c:v>44652</c:v>
                </c:pt>
                <c:pt idx="34">
                  <c:v>44682</c:v>
                </c:pt>
                <c:pt idx="35">
                  <c:v>44713</c:v>
                </c:pt>
                <c:pt idx="36">
                  <c:v>44743</c:v>
                </c:pt>
              </c:numCache>
            </c:numRef>
          </c:cat>
          <c:val>
            <c:numRef>
              <c:f>充电桩!$G$3:$G$39</c:f>
              <c:numCache>
                <c:formatCode>0.0%</c:formatCode>
                <c:ptCount val="37"/>
                <c:pt idx="0">
                  <c:v>2.0134228187919545E-2</c:v>
                </c:pt>
                <c:pt idx="1">
                  <c:v>2.1929824561403466E-2</c:v>
                </c:pt>
                <c:pt idx="2">
                  <c:v>2.5751072961373467E-2</c:v>
                </c:pt>
                <c:pt idx="3">
                  <c:v>3.7656903765690419E-2</c:v>
                </c:pt>
                <c:pt idx="4">
                  <c:v>4.0322580645161255E-2</c:v>
                </c:pt>
                <c:pt idx="5">
                  <c:v>2.9069767441860517E-2</c:v>
                </c:pt>
                <c:pt idx="6">
                  <c:v>0</c:v>
                </c:pt>
                <c:pt idx="7">
                  <c:v>2.0715630885122405E-2</c:v>
                </c:pt>
                <c:pt idx="8">
                  <c:v>9.2250922509224953E-3</c:v>
                </c:pt>
                <c:pt idx="9">
                  <c:v>7.3126142595978383E-3</c:v>
                </c:pt>
                <c:pt idx="10">
                  <c:v>1.2704174228675091E-2</c:v>
                </c:pt>
                <c:pt idx="11">
                  <c:v>1.4336917562723928E-2</c:v>
                </c:pt>
                <c:pt idx="12">
                  <c:v>4.5936395759717419E-2</c:v>
                </c:pt>
                <c:pt idx="13">
                  <c:v>2.3648648648648685E-2</c:v>
                </c:pt>
                <c:pt idx="14">
                  <c:v>0.1006600660066006</c:v>
                </c:pt>
                <c:pt idx="15">
                  <c:v>4.1979010494752611E-2</c:v>
                </c:pt>
                <c:pt idx="16">
                  <c:v>0.16115107913669058</c:v>
                </c:pt>
                <c:pt idx="17">
                  <c:v>4.956629491945419E-3</c:v>
                </c:pt>
                <c:pt idx="18">
                  <c:v>3.2059186189889122E-2</c:v>
                </c:pt>
                <c:pt idx="19">
                  <c:v>1.6726403823178027E-2</c:v>
                </c:pt>
                <c:pt idx="20">
                  <c:v>1.9976498237367801E-2</c:v>
                </c:pt>
                <c:pt idx="21">
                  <c:v>1.8433179723502224E-2</c:v>
                </c:pt>
                <c:pt idx="22">
                  <c:v>4.4117647058823595E-2</c:v>
                </c:pt>
                <c:pt idx="23">
                  <c:v>2.9252437703142009E-2</c:v>
                </c:pt>
                <c:pt idx="24">
                  <c:v>3.6842105263157787E-2</c:v>
                </c:pt>
                <c:pt idx="25">
                  <c:v>5.9898477157360297E-2</c:v>
                </c:pt>
                <c:pt idx="26">
                  <c:v>1.7241379310344751E-2</c:v>
                </c:pt>
                <c:pt idx="27">
                  <c:v>2.8248587570621542E-2</c:v>
                </c:pt>
                <c:pt idx="28">
                  <c:v>5.0366300366300409E-2</c:v>
                </c:pt>
                <c:pt idx="29">
                  <c:v>2.7027027027026973E-2</c:v>
                </c:pt>
                <c:pt idx="30">
                  <c:v>2.9711375212224E-2</c:v>
                </c:pt>
                <c:pt idx="31">
                  <c:v>1.5663643858202736E-2</c:v>
                </c:pt>
                <c:pt idx="32">
                  <c:v>8.1168831168831224E-2</c:v>
                </c:pt>
                <c:pt idx="33">
                  <c:v>6.5315315315315425E-2</c:v>
                </c:pt>
                <c:pt idx="34">
                  <c:v>7.6814658210007103E-2</c:v>
                </c:pt>
                <c:pt idx="35">
                  <c:v>3.0759162303664933E-2</c:v>
                </c:pt>
                <c:pt idx="36">
                  <c:v>3.0476190476190546E-2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8-4B93-87FC-EE4925B77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759518"/>
        <c:axId val="719697509"/>
      </c:lineChart>
      <c:dateAx>
        <c:axId val="34175951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9697509"/>
        <c:crosses val="autoZero"/>
        <c:auto val="1"/>
        <c:lblOffset val="100"/>
        <c:baseTimeUnit val="months"/>
      </c:dateAx>
      <c:valAx>
        <c:axId val="7196975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4175951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Times New Roman" panose="02020603050405020304" pitchFamily="18" charset="0"/>
              </a:defRPr>
            </a:pPr>
            <a:r>
              <a:rPr lang="zh-CN">
                <a:latin typeface="宋体" panose="02010600030101010101" pitchFamily="7" charset="-122"/>
                <a:ea typeface="宋体" panose="02010600030101010101" pitchFamily="7" charset="-122"/>
              </a:rPr>
              <a:t>上海新能源汽车销量和渗透率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  <a:cs typeface="Times New Roman" panose="02020603050405020304" pitchFamily="18" charset="0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[1]上海!$B$15</c:f>
              <c:strCache>
                <c:ptCount val="1"/>
                <c:pt idx="0">
                  <c:v>上海新能源汽车年销量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[1]上海!$A$17:$A$19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[1]上海!$B$17:$B$19</c:f>
              <c:numCache>
                <c:formatCode>General</c:formatCode>
                <c:ptCount val="3"/>
                <c:pt idx="0">
                  <c:v>12.1</c:v>
                </c:pt>
                <c:pt idx="1">
                  <c:v>25.4</c:v>
                </c:pt>
                <c:pt idx="2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F-914F-9746-17645F1AD0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2468415"/>
        <c:axId val="974948879"/>
      </c:barChart>
      <c:lineChart>
        <c:grouping val="standard"/>
        <c:varyColors val="0"/>
        <c:ser>
          <c:idx val="1"/>
          <c:order val="1"/>
          <c:tx>
            <c:strRef>
              <c:f>[1]上海!$D$15</c:f>
              <c:strCache>
                <c:ptCount val="1"/>
                <c:pt idx="0">
                  <c:v>上海新能源汽车渗透率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9480733907782102E-2"/>
                  <c:y val="3.256995889324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8F-914F-9746-17645F1AD09A}"/>
                </c:ext>
              </c:extLst>
            </c:dLbl>
            <c:dLbl>
              <c:idx val="1"/>
              <c:layout>
                <c:manualLayout>
                  <c:x val="2.68006671888927E-2"/>
                  <c:y val="2.849871403159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8F-914F-9746-17645F1AD09A}"/>
                </c:ext>
              </c:extLst>
            </c:dLbl>
            <c:dLbl>
              <c:idx val="2"/>
              <c:layout>
                <c:manualLayout>
                  <c:x val="2.1440533751114099E-2"/>
                  <c:y val="8.14248972331243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8F-914F-9746-17645F1AD0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[1]上海!$A$17:$A$19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[1]上海!$D$17:$D$19</c:f>
              <c:numCache>
                <c:formatCode>General</c:formatCode>
                <c:ptCount val="3"/>
                <c:pt idx="0">
                  <c:v>0.18906249999999999</c:v>
                </c:pt>
                <c:pt idx="1">
                  <c:v>0.34473398479913131</c:v>
                </c:pt>
                <c:pt idx="2">
                  <c:v>0.47799999999999998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8F-914F-9746-17645F1AD0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9384175"/>
        <c:axId val="364863951"/>
      </c:lineChart>
      <c:catAx>
        <c:axId val="49246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974948879"/>
        <c:crosses val="autoZero"/>
        <c:auto val="1"/>
        <c:lblAlgn val="ctr"/>
        <c:lblOffset val="100"/>
        <c:noMultiLvlLbl val="0"/>
      </c:catAx>
      <c:valAx>
        <c:axId val="9749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492468415"/>
        <c:crosses val="autoZero"/>
        <c:crossBetween val="between"/>
      </c:valAx>
      <c:catAx>
        <c:axId val="589384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863951"/>
        <c:crosses val="autoZero"/>
        <c:auto val="1"/>
        <c:lblAlgn val="ctr"/>
        <c:lblOffset val="100"/>
        <c:noMultiLvlLbl val="0"/>
      </c:catAx>
      <c:valAx>
        <c:axId val="364863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58938417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  <a:cs typeface="Times New Roman" panose="02020603050405020304" pitchFamily="18" charset="0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[1]上海!$E$15</c:f>
              <c:strCache>
                <c:ptCount val="1"/>
                <c:pt idx="0">
                  <c:v>Shanghai's stock of new energy vehicles(10 Thousand)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[1]上海!$A$16:$A$21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2025E</c:v>
                </c:pt>
              </c:strCache>
            </c:strRef>
          </c:cat>
          <c:val>
            <c:numRef>
              <c:f>[1]上海!$E$16:$E$21</c:f>
              <c:numCache>
                <c:formatCode>General</c:formatCode>
                <c:ptCount val="6"/>
                <c:pt idx="1">
                  <c:v>42.4</c:v>
                </c:pt>
                <c:pt idx="2">
                  <c:v>67.8</c:v>
                </c:pt>
                <c:pt idx="3">
                  <c:v>94.5</c:v>
                </c:pt>
                <c:pt idx="4">
                  <c:v>128.80000000000001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9-5B44-BA78-8500D804A5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5178655"/>
        <c:axId val="142509343"/>
      </c:barChart>
      <c:lineChart>
        <c:grouping val="standard"/>
        <c:varyColors val="0"/>
        <c:ser>
          <c:idx val="1"/>
          <c:order val="1"/>
          <c:tx>
            <c:strRef>
              <c:f>[1]上海!$F$15</c:f>
              <c:strCache>
                <c:ptCount val="1"/>
                <c:pt idx="0">
                  <c:v>Shanghai's new energy growth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1.6666666666666701E-2"/>
                  <c:y val="-9.259259259259340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49-5B44-BA78-8500D804A539}"/>
                </c:ext>
              </c:extLst>
            </c:dLbl>
            <c:dLbl>
              <c:idx val="3"/>
              <c:layout>
                <c:manualLayout>
                  <c:x val="2.2222222222222199E-2"/>
                  <c:y val="-9.259259259259340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49-5B44-BA78-8500D804A5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zh-CN" sz="1200" b="0" i="0" u="none" strike="noStrike" kern="1200" baseline="0">
                    <a:solidFill>
                      <a:srgbClr val="FF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[1]上海!$A$16:$A$21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2025E</c:v>
                </c:pt>
              </c:strCache>
            </c:strRef>
          </c:cat>
          <c:val>
            <c:numRef>
              <c:f>[1]上海!$F$16:$F$21</c:f>
              <c:numCache>
                <c:formatCode>General</c:formatCode>
                <c:ptCount val="6"/>
                <c:pt idx="1">
                  <c:v>0.78994082840236679</c:v>
                </c:pt>
                <c:pt idx="2">
                  <c:v>1.0991735537190084</c:v>
                </c:pt>
                <c:pt idx="3">
                  <c:v>0.31889763779527569</c:v>
                </c:pt>
                <c:pt idx="4">
                  <c:v>5.6716417910447792E-2</c:v>
                </c:pt>
                <c:pt idx="5">
                  <c:v>-8.9552238805970186E-2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49-5B44-BA78-8500D804A5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796815"/>
        <c:axId val="142511263"/>
      </c:lineChart>
      <c:catAx>
        <c:axId val="53517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142509343"/>
        <c:crosses val="autoZero"/>
        <c:auto val="1"/>
        <c:lblAlgn val="ctr"/>
        <c:lblOffset val="100"/>
        <c:noMultiLvlLbl val="0"/>
      </c:catAx>
      <c:valAx>
        <c:axId val="14250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535178655"/>
        <c:crosses val="autoZero"/>
        <c:crossBetween val="between"/>
      </c:valAx>
      <c:catAx>
        <c:axId val="567796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511263"/>
        <c:crosses val="autoZero"/>
        <c:auto val="1"/>
        <c:lblAlgn val="ctr"/>
        <c:lblOffset val="100"/>
        <c:noMultiLvlLbl val="0"/>
      </c:catAx>
      <c:valAx>
        <c:axId val="1425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solidFill>
            <a:sysClr val="window" lastClr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FF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N"/>
          </a:p>
        </c:txPr>
        <c:crossAx val="56779681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[1]上海!$E$15</c:f>
              <c:strCache>
                <c:ptCount val="1"/>
                <c:pt idx="0">
                  <c:v>Shanghai's stock of new energy vehicles(10 Thousand)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1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[1]上海!$A$16:$A$21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2025E</c:v>
                </c:pt>
              </c:strCache>
            </c:strRef>
          </c:cat>
          <c:val>
            <c:numRef>
              <c:f>[1]上海!$E$16:$E$21</c:f>
              <c:numCache>
                <c:formatCode>General</c:formatCode>
                <c:ptCount val="6"/>
                <c:pt idx="1">
                  <c:v>42.4</c:v>
                </c:pt>
                <c:pt idx="2">
                  <c:v>67.8</c:v>
                </c:pt>
                <c:pt idx="3">
                  <c:v>94.5</c:v>
                </c:pt>
                <c:pt idx="4">
                  <c:v>128.80000000000001</c:v>
                </c:pt>
                <c:pt idx="5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C-FF4C-A145-2EE13D2C2B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0704223"/>
        <c:axId val="1867944671"/>
      </c:barChart>
      <c:lineChart>
        <c:grouping val="standard"/>
        <c:varyColors val="0"/>
        <c:ser>
          <c:idx val="1"/>
          <c:order val="1"/>
          <c:tx>
            <c:strRef>
              <c:f>[1]上海!$F$15</c:f>
              <c:strCache>
                <c:ptCount val="1"/>
                <c:pt idx="0">
                  <c:v>Shanghai's new energy growth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1.47329621606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7C-FF4C-A145-2EE13D2C2B0D}"/>
                </c:ext>
              </c:extLst>
            </c:dLbl>
            <c:dLbl>
              <c:idx val="2"/>
              <c:layout>
                <c:manualLayout>
                  <c:x val="1.50659103922356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7C-FF4C-A145-2EE13D2C2B0D}"/>
                </c:ext>
              </c:extLst>
            </c:dLbl>
            <c:dLbl>
              <c:idx val="3"/>
              <c:layout>
                <c:manualLayout>
                  <c:x val="1.50659103922356E-2"/>
                  <c:y val="-2.9465924321297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7C-FF4C-A145-2EE13D2C2B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1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[1]上海!$A$16:$A$21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2025E</c:v>
                </c:pt>
              </c:strCache>
            </c:strRef>
          </c:cat>
          <c:val>
            <c:numRef>
              <c:f>[1]上海!$F$16:$F$21</c:f>
              <c:numCache>
                <c:formatCode>General</c:formatCode>
                <c:ptCount val="6"/>
                <c:pt idx="1">
                  <c:v>0.78994082840236679</c:v>
                </c:pt>
                <c:pt idx="2">
                  <c:v>1.0991735537190084</c:v>
                </c:pt>
                <c:pt idx="3">
                  <c:v>0.31889763779527569</c:v>
                </c:pt>
                <c:pt idx="4">
                  <c:v>5.6716417910447792E-2</c:v>
                </c:pt>
                <c:pt idx="5">
                  <c:v>-8.9552238805970186E-2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7C-FF4C-A145-2EE13D2C2B0D}"/>
            </c:ext>
          </c:extLst>
        </c:ser>
        <c:ser>
          <c:idx val="2"/>
          <c:order val="2"/>
          <c:tx>
            <c:strRef>
              <c:f>[1]上海!$H$15</c:f>
              <c:strCache>
                <c:ptCount val="1"/>
                <c:pt idx="0">
                  <c:v>全国增长率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1.75768954576082E-2"/>
                  <c:y val="-4.910987386882949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7C-FF4C-A145-2EE13D2C2B0D}"/>
                </c:ext>
              </c:extLst>
            </c:dLbl>
            <c:dLbl>
              <c:idx val="3"/>
              <c:layout>
                <c:manualLayout>
                  <c:x val="3.5153790915216303E-2"/>
                  <c:y val="2.4554936934414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7C-FF4C-A145-2EE13D2C2B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[1]上海!$A$16:$A$21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2025E</c:v>
                </c:pt>
              </c:strCache>
            </c:strRef>
          </c:cat>
          <c:val>
            <c:numRef>
              <c:f>[1]上海!$H$16:$H$21</c:f>
              <c:numCache>
                <c:formatCode>General</c:formatCode>
                <c:ptCount val="6"/>
                <c:pt idx="1">
                  <c:v>9.9838969404186795E-2</c:v>
                </c:pt>
                <c:pt idx="2">
                  <c:v>1.59516837481698</c:v>
                </c:pt>
                <c:pt idx="3">
                  <c:v>0.94273624823695401</c:v>
                </c:pt>
                <c:pt idx="4">
                  <c:v>0.3808139534883721</c:v>
                </c:pt>
                <c:pt idx="5">
                  <c:v>-0.17635658914728691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7C-FF4C-A145-2EE13D2C2B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53463503"/>
        <c:axId val="463630367"/>
      </c:lineChart>
      <c:catAx>
        <c:axId val="55070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67944671"/>
        <c:crosses val="autoZero"/>
        <c:auto val="1"/>
        <c:lblAlgn val="ctr"/>
        <c:lblOffset val="100"/>
        <c:noMultiLvlLbl val="0"/>
      </c:catAx>
      <c:valAx>
        <c:axId val="1867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50704223"/>
        <c:crosses val="autoZero"/>
        <c:crossBetween val="between"/>
      </c:valAx>
      <c:catAx>
        <c:axId val="553463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3630367"/>
        <c:crosses val="autoZero"/>
        <c:auto val="1"/>
        <c:lblAlgn val="ctr"/>
        <c:lblOffset val="100"/>
        <c:noMultiLvlLbl val="0"/>
      </c:catAx>
      <c:valAx>
        <c:axId val="4636303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5346350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[1]上海!$C$38</c:f>
              <c:strCache>
                <c:ptCount val="1"/>
                <c:pt idx="0">
                  <c:v>Stock of public charger(10 Thousand)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[1]上海!$A$39:$A$45</c:f>
              <c:strCach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2024e</c:v>
                </c:pt>
                <c:pt idx="6">
                  <c:v>2025e</c:v>
                </c:pt>
              </c:strCache>
            </c:strRef>
          </c:cat>
          <c:val>
            <c:numRef>
              <c:f>[1]上海!$C$39:$C$45</c:f>
              <c:numCache>
                <c:formatCode>General</c:formatCode>
                <c:ptCount val="7"/>
                <c:pt idx="0">
                  <c:v>8.9849999999999994</c:v>
                </c:pt>
                <c:pt idx="1">
                  <c:v>10.575799999999999</c:v>
                </c:pt>
                <c:pt idx="2">
                  <c:v>12.7</c:v>
                </c:pt>
                <c:pt idx="3">
                  <c:v>13.7</c:v>
                </c:pt>
                <c:pt idx="4">
                  <c:v>15.376999999999999</c:v>
                </c:pt>
                <c:pt idx="5">
                  <c:v>17.053999999999998</c:v>
                </c:pt>
                <c:pt idx="6">
                  <c:v>18.730999999999998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3-4343-9802-9BBC2A76AF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40039439"/>
        <c:axId val="667444335"/>
      </c:barChart>
      <c:lineChart>
        <c:grouping val="standard"/>
        <c:varyColors val="0"/>
        <c:ser>
          <c:idx val="0"/>
          <c:order val="0"/>
          <c:tx>
            <c:strRef>
              <c:f>[1]上海!$B$38</c:f>
              <c:strCache>
                <c:ptCount val="1"/>
                <c:pt idx="0">
                  <c:v>Growth rates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[1]上海!$A$39:$A$45</c:f>
              <c:strCach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2024e</c:v>
                </c:pt>
                <c:pt idx="6">
                  <c:v>2025e</c:v>
                </c:pt>
              </c:strCache>
            </c:strRef>
          </c:cat>
          <c:val>
            <c:numRef>
              <c:f>[1]上海!$B$39:$B$45</c:f>
              <c:numCache>
                <c:formatCode>General</c:formatCode>
                <c:ptCount val="7"/>
                <c:pt idx="1">
                  <c:v>0.11129660545353368</c:v>
                </c:pt>
                <c:pt idx="2">
                  <c:v>0.20085478167136284</c:v>
                </c:pt>
                <c:pt idx="3">
                  <c:v>7.8740157480315043E-2</c:v>
                </c:pt>
                <c:pt idx="4">
                  <c:v>0.12240875912408766</c:v>
                </c:pt>
                <c:pt idx="5">
                  <c:v>0.10905898419717763</c:v>
                </c:pt>
                <c:pt idx="6">
                  <c:v>9.8334701536296532E-2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B3-4343-9802-9BBC2A76AF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0025055"/>
        <c:axId val="667446255"/>
      </c:lineChart>
      <c:catAx>
        <c:axId val="64003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67444335"/>
        <c:crosses val="autoZero"/>
        <c:auto val="1"/>
        <c:lblAlgn val="ctr"/>
        <c:lblOffset val="100"/>
        <c:noMultiLvlLbl val="0"/>
      </c:catAx>
      <c:valAx>
        <c:axId val="66744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40039439"/>
        <c:crosses val="autoZero"/>
        <c:crossBetween val="between"/>
      </c:valAx>
      <c:catAx>
        <c:axId val="640025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7446255"/>
        <c:crosses val="autoZero"/>
        <c:auto val="1"/>
        <c:lblAlgn val="ctr"/>
        <c:lblOffset val="100"/>
        <c:noMultiLvlLbl val="0"/>
      </c:catAx>
      <c:valAx>
        <c:axId val="667446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4002505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6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[1]上海!$B$48</c:f>
              <c:strCache>
                <c:ptCount val="1"/>
                <c:pt idx="0">
                  <c:v>用电量（亿度）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[1]上海!$A$49:$A$52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[1]上海!$B$49:$B$52</c:f>
              <c:numCache>
                <c:formatCode>General</c:formatCode>
                <c:ptCount val="4"/>
                <c:pt idx="0">
                  <c:v>1567</c:v>
                </c:pt>
                <c:pt idx="1">
                  <c:v>1569</c:v>
                </c:pt>
                <c:pt idx="2">
                  <c:v>1576</c:v>
                </c:pt>
                <c:pt idx="3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7-1244-9B0C-D141114B01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9260415"/>
        <c:axId val="142511743"/>
      </c:barChart>
      <c:catAx>
        <c:axId val="42926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42511743"/>
        <c:crosses val="autoZero"/>
        <c:auto val="1"/>
        <c:lblAlgn val="ctr"/>
        <c:lblOffset val="100"/>
        <c:noMultiLvlLbl val="0"/>
      </c:catAx>
      <c:valAx>
        <c:axId val="14251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2926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[1]上海!$B$48</c:f>
              <c:strCache>
                <c:ptCount val="1"/>
                <c:pt idx="0">
                  <c:v>用电量（亿度）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[1]上海!$A$49:$A$53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[1]上海!$B$49:$B$53</c:f>
              <c:numCache>
                <c:formatCode>General</c:formatCode>
                <c:ptCount val="5"/>
                <c:pt idx="0">
                  <c:v>1567</c:v>
                </c:pt>
                <c:pt idx="1">
                  <c:v>1569</c:v>
                </c:pt>
                <c:pt idx="2">
                  <c:v>1576</c:v>
                </c:pt>
                <c:pt idx="3">
                  <c:v>1750</c:v>
                </c:pt>
                <c:pt idx="4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D-004E-A6C1-9EAACFAD6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893727"/>
        <c:axId val="665006767"/>
      </c:barChart>
      <c:lineChart>
        <c:grouping val="standard"/>
        <c:varyColors val="0"/>
        <c:ser>
          <c:idx val="1"/>
          <c:order val="1"/>
          <c:tx>
            <c:strRef>
              <c:f>[1]上海!$E$48</c:f>
              <c:strCache>
                <c:ptCount val="1"/>
                <c:pt idx="0">
                  <c:v>新能源汽车充电量占比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[1]上海!$A$49:$A$53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[1]上海!$E$49:$E$53</c:f>
              <c:numCache>
                <c:formatCode>General</c:formatCode>
                <c:ptCount val="5"/>
                <c:pt idx="0">
                  <c:v>4.1703637523931086E-3</c:v>
                </c:pt>
                <c:pt idx="1">
                  <c:v>5.2063097514340349E-3</c:v>
                </c:pt>
                <c:pt idx="2">
                  <c:v>7.3255685279187827E-3</c:v>
                </c:pt>
                <c:pt idx="3">
                  <c:v>1.0549292571428573E-2</c:v>
                </c:pt>
                <c:pt idx="4">
                  <c:v>1.4703660000000002E-2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D-004E-A6C1-9EAACFAD6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907647"/>
        <c:axId val="667447215"/>
      </c:lineChart>
      <c:catAx>
        <c:axId val="66689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65006767"/>
        <c:crosses val="autoZero"/>
        <c:auto val="1"/>
        <c:lblAlgn val="ctr"/>
        <c:lblOffset val="100"/>
        <c:noMultiLvlLbl val="0"/>
      </c:catAx>
      <c:valAx>
        <c:axId val="66500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66893727"/>
        <c:crosses val="autoZero"/>
        <c:crossBetween val="between"/>
      </c:valAx>
      <c:catAx>
        <c:axId val="6669076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7447215"/>
        <c:crosses val="autoZero"/>
        <c:auto val="1"/>
        <c:lblAlgn val="ctr"/>
        <c:lblOffset val="100"/>
        <c:noMultiLvlLbl val="0"/>
      </c:catAx>
      <c:valAx>
        <c:axId val="6674472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6690764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[1]上海!$B$48</c:f>
              <c:strCache>
                <c:ptCount val="1"/>
                <c:pt idx="0">
                  <c:v>用电量（亿度）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[1]上海!$A$49:$A$55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2030e</c:v>
                </c:pt>
                <c:pt idx="6">
                  <c:v>2050e</c:v>
                </c:pt>
              </c:strCache>
            </c:strRef>
          </c:cat>
          <c:val>
            <c:numRef>
              <c:f>[1]上海!$B$49:$B$55</c:f>
              <c:numCache>
                <c:formatCode>General</c:formatCode>
                <c:ptCount val="7"/>
                <c:pt idx="0">
                  <c:v>1567</c:v>
                </c:pt>
                <c:pt idx="1">
                  <c:v>1569</c:v>
                </c:pt>
                <c:pt idx="2">
                  <c:v>1576</c:v>
                </c:pt>
                <c:pt idx="3">
                  <c:v>1750</c:v>
                </c:pt>
                <c:pt idx="4">
                  <c:v>1750</c:v>
                </c:pt>
                <c:pt idx="5">
                  <c:v>1750</c:v>
                </c:pt>
                <c:pt idx="6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6-6948-A847-62A0AA924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956383"/>
        <c:axId val="662058143"/>
      </c:barChart>
      <c:lineChart>
        <c:grouping val="standard"/>
        <c:varyColors val="0"/>
        <c:ser>
          <c:idx val="1"/>
          <c:order val="1"/>
          <c:tx>
            <c:strRef>
              <c:f>[1]上海!$E$48</c:f>
              <c:strCache>
                <c:ptCount val="1"/>
                <c:pt idx="0">
                  <c:v>新能源汽车充电量占比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[1]上海!$A$49:$A$55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2030e</c:v>
                </c:pt>
                <c:pt idx="6">
                  <c:v>2050e</c:v>
                </c:pt>
              </c:strCache>
            </c:strRef>
          </c:cat>
          <c:val>
            <c:numRef>
              <c:f>[1]上海!$E$49:$E$55</c:f>
              <c:numCache>
                <c:formatCode>General</c:formatCode>
                <c:ptCount val="7"/>
                <c:pt idx="0">
                  <c:v>4.1703637523931086E-3</c:v>
                </c:pt>
                <c:pt idx="1">
                  <c:v>5.2063097514340349E-3</c:v>
                </c:pt>
                <c:pt idx="2">
                  <c:v>7.3255685279187827E-3</c:v>
                </c:pt>
                <c:pt idx="3">
                  <c:v>1.0549292571428573E-2</c:v>
                </c:pt>
                <c:pt idx="4">
                  <c:v>1.4703660000000002E-2</c:v>
                </c:pt>
                <c:pt idx="5">
                  <c:v>7.7797142857142856E-2</c:v>
                </c:pt>
                <c:pt idx="6">
                  <c:v>0.26684420000000003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6-6948-A847-62A0AA924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076399"/>
        <c:axId val="662060063"/>
      </c:lineChart>
      <c:catAx>
        <c:axId val="89195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62058143"/>
        <c:crosses val="autoZero"/>
        <c:auto val="1"/>
        <c:lblAlgn val="ctr"/>
        <c:lblOffset val="100"/>
        <c:noMultiLvlLbl val="0"/>
      </c:catAx>
      <c:valAx>
        <c:axId val="66205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91956383"/>
        <c:crosses val="autoZero"/>
        <c:crossBetween val="between"/>
      </c:valAx>
      <c:catAx>
        <c:axId val="6620763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2060063"/>
        <c:crosses val="autoZero"/>
        <c:auto val="1"/>
        <c:lblAlgn val="ctr"/>
        <c:lblOffset val="100"/>
        <c:noMultiLvlLbl val="0"/>
      </c:catAx>
      <c:valAx>
        <c:axId val="6620600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6207639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[1]上海!$B$48</c:f>
              <c:strCache>
                <c:ptCount val="1"/>
                <c:pt idx="0">
                  <c:v>用电量（亿度）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[1]上海!$A$49:$A$55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2030e</c:v>
                </c:pt>
                <c:pt idx="6">
                  <c:v>2050e</c:v>
                </c:pt>
              </c:strCache>
            </c:strRef>
          </c:cat>
          <c:val>
            <c:numRef>
              <c:f>[1]上海!$B$49:$B$55</c:f>
              <c:numCache>
                <c:formatCode>General</c:formatCode>
                <c:ptCount val="7"/>
                <c:pt idx="0">
                  <c:v>1567</c:v>
                </c:pt>
                <c:pt idx="1">
                  <c:v>1569</c:v>
                </c:pt>
                <c:pt idx="2">
                  <c:v>1576</c:v>
                </c:pt>
                <c:pt idx="3">
                  <c:v>1750</c:v>
                </c:pt>
                <c:pt idx="4">
                  <c:v>1750</c:v>
                </c:pt>
                <c:pt idx="5">
                  <c:v>1750</c:v>
                </c:pt>
                <c:pt idx="6">
                  <c:v>1750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4-964B-A3C2-5DE64DABE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787663"/>
        <c:axId val="463628447"/>
      </c:barChart>
      <c:lineChart>
        <c:grouping val="standard"/>
        <c:varyColors val="0"/>
        <c:ser>
          <c:idx val="1"/>
          <c:order val="1"/>
          <c:tx>
            <c:strRef>
              <c:f>[1]上海!$E$48</c:f>
              <c:strCache>
                <c:ptCount val="1"/>
                <c:pt idx="0">
                  <c:v>新能源汽车充电量占比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[1]上海!$A$49:$A$55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2030e</c:v>
                </c:pt>
                <c:pt idx="6">
                  <c:v>2050e</c:v>
                </c:pt>
              </c:strCache>
            </c:strRef>
          </c:cat>
          <c:val>
            <c:numRef>
              <c:f>[1]上海!$E$49:$E$55</c:f>
              <c:numCache>
                <c:formatCode>General</c:formatCode>
                <c:ptCount val="7"/>
                <c:pt idx="0">
                  <c:v>4.1703637523931086E-3</c:v>
                </c:pt>
                <c:pt idx="1">
                  <c:v>5.2063097514340349E-3</c:v>
                </c:pt>
                <c:pt idx="2">
                  <c:v>7.3255685279187827E-3</c:v>
                </c:pt>
                <c:pt idx="3">
                  <c:v>1.0549292571428573E-2</c:v>
                </c:pt>
                <c:pt idx="4">
                  <c:v>1.4703660000000002E-2</c:v>
                </c:pt>
                <c:pt idx="5">
                  <c:v>7.7797142857142856E-2</c:v>
                </c:pt>
                <c:pt idx="6">
                  <c:v>0.26684420000000003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E4-964B-A3C2-5DE64DABE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489375"/>
        <c:axId val="463629887"/>
      </c:lineChart>
      <c:catAx>
        <c:axId val="66578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63628447"/>
        <c:crosses val="autoZero"/>
        <c:auto val="1"/>
        <c:lblAlgn val="ctr"/>
        <c:lblOffset val="100"/>
        <c:noMultiLvlLbl val="0"/>
      </c:catAx>
      <c:valAx>
        <c:axId val="46362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65787663"/>
        <c:crosses val="autoZero"/>
        <c:crossBetween val="between"/>
      </c:valAx>
      <c:catAx>
        <c:axId val="6664893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3629887"/>
        <c:crosses val="autoZero"/>
        <c:auto val="1"/>
        <c:lblAlgn val="ctr"/>
        <c:lblOffset val="100"/>
        <c:noMultiLvlLbl val="0"/>
      </c:catAx>
      <c:valAx>
        <c:axId val="4636298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6648937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[1]上海!$H$48</c:f>
              <c:strCache>
                <c:ptCount val="1"/>
                <c:pt idx="0">
                  <c:v>功率比值/7kW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[1]上海!$A$49:$A$55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2030e</c:v>
                </c:pt>
                <c:pt idx="6">
                  <c:v>2050e</c:v>
                </c:pt>
              </c:strCache>
            </c:strRef>
          </c:cat>
          <c:val>
            <c:numRef>
              <c:f>[1]上海!$H$49:$H$55</c:f>
              <c:numCache>
                <c:formatCode>General</c:formatCode>
                <c:ptCount val="7"/>
                <c:pt idx="0">
                  <c:v>6.7199999999999996E-2</c:v>
                </c:pt>
                <c:pt idx="1">
                  <c:v>8.155339805825243E-2</c:v>
                </c:pt>
                <c:pt idx="2">
                  <c:v>0.11415384615384615</c:v>
                </c:pt>
                <c:pt idx="3">
                  <c:v>0.1772218073188947</c:v>
                </c:pt>
                <c:pt idx="4">
                  <c:v>0.245</c:v>
                </c:pt>
                <c:pt idx="5">
                  <c:v>1.0233082667032503</c:v>
                </c:pt>
                <c:pt idx="6">
                  <c:v>1.9433727488188741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D-4347-B6C1-D6AD419F5BE5}"/>
            </c:ext>
          </c:extLst>
        </c:ser>
        <c:ser>
          <c:idx val="1"/>
          <c:order val="1"/>
          <c:tx>
            <c:strRef>
              <c:f>[1]上海!$I$48</c:f>
              <c:strCache>
                <c:ptCount val="1"/>
                <c:pt idx="0">
                  <c:v>功率比值/11kW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[1]上海!$A$49:$A$55</c:f>
              <c:strCach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2030e</c:v>
                </c:pt>
                <c:pt idx="6">
                  <c:v>2050e</c:v>
                </c:pt>
              </c:strCache>
            </c:strRef>
          </c:cat>
          <c:val>
            <c:numRef>
              <c:f>[1]上海!$I$49:$I$55</c:f>
              <c:numCache>
                <c:formatCode>General</c:formatCode>
                <c:ptCount val="7"/>
                <c:pt idx="0">
                  <c:v>0.1056</c:v>
                </c:pt>
                <c:pt idx="1">
                  <c:v>0.12815533980582525</c:v>
                </c:pt>
                <c:pt idx="2">
                  <c:v>0.17938461538461536</c:v>
                </c:pt>
                <c:pt idx="3">
                  <c:v>0.27849141150112022</c:v>
                </c:pt>
                <c:pt idx="4">
                  <c:v>0.38500000000000001</c:v>
                </c:pt>
                <c:pt idx="5">
                  <c:v>1.6080558476765361</c:v>
                </c:pt>
                <c:pt idx="6">
                  <c:v>3.0538714624296595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D-4347-B6C1-D6AD419F5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728991"/>
        <c:axId val="2079289119"/>
      </c:barChart>
      <c:catAx>
        <c:axId val="208072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079289119"/>
        <c:crosses val="autoZero"/>
        <c:auto val="1"/>
        <c:lblAlgn val="ctr"/>
        <c:lblOffset val="100"/>
        <c:noMultiLvlLbl val="0"/>
      </c:catAx>
      <c:valAx>
        <c:axId val="207928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080728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AC-2643-9929-04B5B35852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AC-2643-9929-04B5B35852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[1]上海!$B$69:$B$70</c:f>
              <c:strCache>
                <c:ptCount val="2"/>
                <c:pt idx="0">
                  <c:v>Commercial NEV</c:v>
                </c:pt>
                <c:pt idx="1">
                  <c:v>Passenger NEV</c:v>
                </c:pt>
              </c:strCache>
            </c:strRef>
          </c:cat>
          <c:val>
            <c:numRef>
              <c:f>[1]上海!$C$69:$C$70</c:f>
              <c:numCache>
                <c:formatCode>General</c:formatCode>
                <c:ptCount val="2"/>
                <c:pt idx="0">
                  <c:v>0.11</c:v>
                </c:pt>
                <c:pt idx="1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AC-2643-9929-04B5B3585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40"/>
              <a:t>充电设施月增长率</a:t>
            </a:r>
            <a:r>
              <a:rPr lang="en-US" altLang="zh-CN" sz="1440"/>
              <a:t>%</a:t>
            </a:r>
          </a:p>
        </c:rich>
      </c:tx>
      <c:layout>
        <c:manualLayout>
          <c:xMode val="edge"/>
          <c:yMode val="edge"/>
          <c:x val="0.36699569729182502"/>
          <c:y val="2.51942053327735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充电桩!$F$2</c:f>
              <c:strCache>
                <c:ptCount val="1"/>
                <c:pt idx="0">
                  <c:v>充电桩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充电桩!$A$3:$A$39</c:f>
              <c:numCache>
                <c:formatCode>mmm\-yy</c:formatCode>
                <c:ptCount val="37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  <c:pt idx="11">
                  <c:v>43983</c:v>
                </c:pt>
                <c:pt idx="12">
                  <c:v>44013</c:v>
                </c:pt>
                <c:pt idx="13">
                  <c:v>44044</c:v>
                </c:pt>
                <c:pt idx="14">
                  <c:v>44075</c:v>
                </c:pt>
                <c:pt idx="15">
                  <c:v>44105</c:v>
                </c:pt>
                <c:pt idx="16">
                  <c:v>44136</c:v>
                </c:pt>
                <c:pt idx="17">
                  <c:v>44166</c:v>
                </c:pt>
                <c:pt idx="18">
                  <c:v>44197</c:v>
                </c:pt>
                <c:pt idx="19">
                  <c:v>44228</c:v>
                </c:pt>
                <c:pt idx="20">
                  <c:v>44256</c:v>
                </c:pt>
                <c:pt idx="21">
                  <c:v>44287</c:v>
                </c:pt>
                <c:pt idx="22">
                  <c:v>44317</c:v>
                </c:pt>
                <c:pt idx="23">
                  <c:v>44348</c:v>
                </c:pt>
                <c:pt idx="24">
                  <c:v>44378</c:v>
                </c:pt>
                <c:pt idx="25">
                  <c:v>44409</c:v>
                </c:pt>
                <c:pt idx="26">
                  <c:v>44440</c:v>
                </c:pt>
                <c:pt idx="27">
                  <c:v>44470</c:v>
                </c:pt>
                <c:pt idx="28">
                  <c:v>44501</c:v>
                </c:pt>
                <c:pt idx="29">
                  <c:v>44531</c:v>
                </c:pt>
                <c:pt idx="30">
                  <c:v>44562</c:v>
                </c:pt>
                <c:pt idx="31">
                  <c:v>44593</c:v>
                </c:pt>
                <c:pt idx="32">
                  <c:v>44621</c:v>
                </c:pt>
                <c:pt idx="33">
                  <c:v>44652</c:v>
                </c:pt>
                <c:pt idx="34">
                  <c:v>44682</c:v>
                </c:pt>
                <c:pt idx="35">
                  <c:v>44713</c:v>
                </c:pt>
                <c:pt idx="36">
                  <c:v>44743</c:v>
                </c:pt>
              </c:numCache>
            </c:numRef>
          </c:cat>
          <c:val>
            <c:numRef>
              <c:f>充电桩!$F$3:$F$39</c:f>
              <c:numCache>
                <c:formatCode>0.0%</c:formatCode>
                <c:ptCount val="37"/>
                <c:pt idx="0">
                  <c:v>2.7566539923954414E-2</c:v>
                </c:pt>
                <c:pt idx="1">
                  <c:v>3.1452358926919555E-2</c:v>
                </c:pt>
                <c:pt idx="2">
                  <c:v>2.6008968609865457E-2</c:v>
                </c:pt>
                <c:pt idx="3">
                  <c:v>2.6223776223776252E-2</c:v>
                </c:pt>
                <c:pt idx="4">
                  <c:v>3.833049403747868E-2</c:v>
                </c:pt>
                <c:pt idx="5">
                  <c:v>1.9688269073010689E-2</c:v>
                </c:pt>
                <c:pt idx="6">
                  <c:v>1.6090104585679832E-3</c:v>
                </c:pt>
                <c:pt idx="7">
                  <c:v>1.7670682730923648E-2</c:v>
                </c:pt>
                <c:pt idx="8">
                  <c:v>1.5785319652722896E-2</c:v>
                </c:pt>
                <c:pt idx="9">
                  <c:v>1.0101010101010166E-2</c:v>
                </c:pt>
                <c:pt idx="10">
                  <c:v>1.6153846153846185E-2</c:v>
                </c:pt>
                <c:pt idx="11">
                  <c:v>1.514004542013625E-2</c:v>
                </c:pt>
                <c:pt idx="12">
                  <c:v>3.0574198359433202E-2</c:v>
                </c:pt>
                <c:pt idx="13">
                  <c:v>2.6049204052098318E-2</c:v>
                </c:pt>
                <c:pt idx="14">
                  <c:v>5.6417489421720646E-2</c:v>
                </c:pt>
                <c:pt idx="15">
                  <c:v>2.6702269692923997E-2</c:v>
                </c:pt>
                <c:pt idx="16">
                  <c:v>9.2977893368010323E-2</c:v>
                </c:pt>
                <c:pt idx="17">
                  <c:v>2.0820939916716297E-2</c:v>
                </c:pt>
                <c:pt idx="18">
                  <c:v>2.4475524475524368E-2</c:v>
                </c:pt>
                <c:pt idx="19">
                  <c:v>1.7064846416382284E-2</c:v>
                </c:pt>
                <c:pt idx="20">
                  <c:v>2.1812080536912859E-2</c:v>
                </c:pt>
                <c:pt idx="21">
                  <c:v>2.3535851122058027E-2</c:v>
                </c:pt>
                <c:pt idx="22">
                  <c:v>4.117647058823537E-2</c:v>
                </c:pt>
                <c:pt idx="23">
                  <c:v>3.4411915767847967E-2</c:v>
                </c:pt>
                <c:pt idx="24">
                  <c:v>4.5183714001986175E-2</c:v>
                </c:pt>
                <c:pt idx="25">
                  <c:v>5.605700712589079E-2</c:v>
                </c:pt>
                <c:pt idx="26">
                  <c:v>1.3495276653171295E-2</c:v>
                </c:pt>
                <c:pt idx="27">
                  <c:v>5.8588548601864243E-2</c:v>
                </c:pt>
                <c:pt idx="28">
                  <c:v>9.727463312368978E-2</c:v>
                </c:pt>
                <c:pt idx="29">
                  <c:v>4.356132976690863E-2</c:v>
                </c:pt>
                <c:pt idx="30">
                  <c:v>4.8700109849871831E-2</c:v>
                </c:pt>
                <c:pt idx="31">
                  <c:v>8.554469273743015E-2</c:v>
                </c:pt>
                <c:pt idx="32">
                  <c:v>6.9154068832421922E-2</c:v>
                </c:pt>
                <c:pt idx="33">
                  <c:v>7.7316486161251419E-2</c:v>
                </c:pt>
                <c:pt idx="34">
                  <c:v>9.4107791119798945E-2</c:v>
                </c:pt>
                <c:pt idx="35">
                  <c:v>1.5824400204185851E-2</c:v>
                </c:pt>
                <c:pt idx="36">
                  <c:v>8.4170854271356843E-2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7-45D3-9992-ABC120F95AB4}"/>
            </c:ext>
          </c:extLst>
        </c:ser>
        <c:ser>
          <c:idx val="1"/>
          <c:order val="1"/>
          <c:tx>
            <c:strRef>
              <c:f>充电桩!$G$2</c:f>
              <c:strCache>
                <c:ptCount val="1"/>
                <c:pt idx="0">
                  <c:v>公桩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充电桩!$A$3:$A$39</c:f>
              <c:numCache>
                <c:formatCode>mmm\-yy</c:formatCode>
                <c:ptCount val="37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  <c:pt idx="11">
                  <c:v>43983</c:v>
                </c:pt>
                <c:pt idx="12">
                  <c:v>44013</c:v>
                </c:pt>
                <c:pt idx="13">
                  <c:v>44044</c:v>
                </c:pt>
                <c:pt idx="14">
                  <c:v>44075</c:v>
                </c:pt>
                <c:pt idx="15">
                  <c:v>44105</c:v>
                </c:pt>
                <c:pt idx="16">
                  <c:v>44136</c:v>
                </c:pt>
                <c:pt idx="17">
                  <c:v>44166</c:v>
                </c:pt>
                <c:pt idx="18">
                  <c:v>44197</c:v>
                </c:pt>
                <c:pt idx="19">
                  <c:v>44228</c:v>
                </c:pt>
                <c:pt idx="20">
                  <c:v>44256</c:v>
                </c:pt>
                <c:pt idx="21">
                  <c:v>44287</c:v>
                </c:pt>
                <c:pt idx="22">
                  <c:v>44317</c:v>
                </c:pt>
                <c:pt idx="23">
                  <c:v>44348</c:v>
                </c:pt>
                <c:pt idx="24">
                  <c:v>44378</c:v>
                </c:pt>
                <c:pt idx="25">
                  <c:v>44409</c:v>
                </c:pt>
                <c:pt idx="26">
                  <c:v>44440</c:v>
                </c:pt>
                <c:pt idx="27">
                  <c:v>44470</c:v>
                </c:pt>
                <c:pt idx="28">
                  <c:v>44501</c:v>
                </c:pt>
                <c:pt idx="29">
                  <c:v>44531</c:v>
                </c:pt>
                <c:pt idx="30">
                  <c:v>44562</c:v>
                </c:pt>
                <c:pt idx="31">
                  <c:v>44593</c:v>
                </c:pt>
                <c:pt idx="32">
                  <c:v>44621</c:v>
                </c:pt>
                <c:pt idx="33">
                  <c:v>44652</c:v>
                </c:pt>
                <c:pt idx="34">
                  <c:v>44682</c:v>
                </c:pt>
                <c:pt idx="35">
                  <c:v>44713</c:v>
                </c:pt>
                <c:pt idx="36">
                  <c:v>44743</c:v>
                </c:pt>
              </c:numCache>
            </c:numRef>
          </c:cat>
          <c:val>
            <c:numRef>
              <c:f>充电桩!$G$3:$G$39</c:f>
              <c:numCache>
                <c:formatCode>0.0%</c:formatCode>
                <c:ptCount val="37"/>
                <c:pt idx="0">
                  <c:v>2.0134228187919545E-2</c:v>
                </c:pt>
                <c:pt idx="1">
                  <c:v>2.1929824561403466E-2</c:v>
                </c:pt>
                <c:pt idx="2">
                  <c:v>2.5751072961373467E-2</c:v>
                </c:pt>
                <c:pt idx="3">
                  <c:v>3.7656903765690419E-2</c:v>
                </c:pt>
                <c:pt idx="4">
                  <c:v>4.0322580645161255E-2</c:v>
                </c:pt>
                <c:pt idx="5">
                  <c:v>2.9069767441860517E-2</c:v>
                </c:pt>
                <c:pt idx="6">
                  <c:v>0</c:v>
                </c:pt>
                <c:pt idx="7">
                  <c:v>2.0715630885122405E-2</c:v>
                </c:pt>
                <c:pt idx="8">
                  <c:v>9.2250922509224953E-3</c:v>
                </c:pt>
                <c:pt idx="9">
                  <c:v>7.3126142595978383E-3</c:v>
                </c:pt>
                <c:pt idx="10">
                  <c:v>1.2704174228675091E-2</c:v>
                </c:pt>
                <c:pt idx="11">
                  <c:v>1.4336917562723928E-2</c:v>
                </c:pt>
                <c:pt idx="12">
                  <c:v>4.5936395759717419E-2</c:v>
                </c:pt>
                <c:pt idx="13">
                  <c:v>2.3648648648648685E-2</c:v>
                </c:pt>
                <c:pt idx="14">
                  <c:v>0.1006600660066006</c:v>
                </c:pt>
                <c:pt idx="15">
                  <c:v>4.1979010494752611E-2</c:v>
                </c:pt>
                <c:pt idx="16">
                  <c:v>0.16115107913669058</c:v>
                </c:pt>
                <c:pt idx="17">
                  <c:v>4.956629491945419E-3</c:v>
                </c:pt>
                <c:pt idx="18">
                  <c:v>3.2059186189889122E-2</c:v>
                </c:pt>
                <c:pt idx="19">
                  <c:v>1.6726403823178027E-2</c:v>
                </c:pt>
                <c:pt idx="20">
                  <c:v>1.9976498237367801E-2</c:v>
                </c:pt>
                <c:pt idx="21">
                  <c:v>1.8433179723502224E-2</c:v>
                </c:pt>
                <c:pt idx="22">
                  <c:v>4.4117647058823595E-2</c:v>
                </c:pt>
                <c:pt idx="23">
                  <c:v>2.9252437703142009E-2</c:v>
                </c:pt>
                <c:pt idx="24">
                  <c:v>3.6842105263157787E-2</c:v>
                </c:pt>
                <c:pt idx="25">
                  <c:v>5.9898477157360297E-2</c:v>
                </c:pt>
                <c:pt idx="26">
                  <c:v>1.7241379310344751E-2</c:v>
                </c:pt>
                <c:pt idx="27">
                  <c:v>2.8248587570621542E-2</c:v>
                </c:pt>
                <c:pt idx="28">
                  <c:v>5.0366300366300409E-2</c:v>
                </c:pt>
                <c:pt idx="29">
                  <c:v>2.7027027027026973E-2</c:v>
                </c:pt>
                <c:pt idx="30">
                  <c:v>2.9711375212224E-2</c:v>
                </c:pt>
                <c:pt idx="31">
                  <c:v>1.5663643858202736E-2</c:v>
                </c:pt>
                <c:pt idx="32">
                  <c:v>8.1168831168831224E-2</c:v>
                </c:pt>
                <c:pt idx="33">
                  <c:v>6.5315315315315425E-2</c:v>
                </c:pt>
                <c:pt idx="34">
                  <c:v>7.6814658210007103E-2</c:v>
                </c:pt>
                <c:pt idx="35">
                  <c:v>3.0759162303664933E-2</c:v>
                </c:pt>
                <c:pt idx="36">
                  <c:v>3.0476190476190546E-2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7-45D3-9992-ABC120F95AB4}"/>
            </c:ext>
          </c:extLst>
        </c:ser>
        <c:ser>
          <c:idx val="2"/>
          <c:order val="2"/>
          <c:tx>
            <c:strRef>
              <c:f>充电桩!$H$2</c:f>
              <c:strCache>
                <c:ptCount val="1"/>
                <c:pt idx="0">
                  <c:v>私桩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充电桩!$A$3:$A$39</c:f>
              <c:numCache>
                <c:formatCode>mmm\-yy</c:formatCode>
                <c:ptCount val="37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  <c:pt idx="11">
                  <c:v>43983</c:v>
                </c:pt>
                <c:pt idx="12">
                  <c:v>44013</c:v>
                </c:pt>
                <c:pt idx="13">
                  <c:v>44044</c:v>
                </c:pt>
                <c:pt idx="14">
                  <c:v>44075</c:v>
                </c:pt>
                <c:pt idx="15">
                  <c:v>44105</c:v>
                </c:pt>
                <c:pt idx="16">
                  <c:v>44136</c:v>
                </c:pt>
                <c:pt idx="17">
                  <c:v>44166</c:v>
                </c:pt>
                <c:pt idx="18">
                  <c:v>44197</c:v>
                </c:pt>
                <c:pt idx="19">
                  <c:v>44228</c:v>
                </c:pt>
                <c:pt idx="20">
                  <c:v>44256</c:v>
                </c:pt>
                <c:pt idx="21">
                  <c:v>44287</c:v>
                </c:pt>
                <c:pt idx="22">
                  <c:v>44317</c:v>
                </c:pt>
                <c:pt idx="23">
                  <c:v>44348</c:v>
                </c:pt>
                <c:pt idx="24">
                  <c:v>44378</c:v>
                </c:pt>
                <c:pt idx="25">
                  <c:v>44409</c:v>
                </c:pt>
                <c:pt idx="26">
                  <c:v>44440</c:v>
                </c:pt>
                <c:pt idx="27">
                  <c:v>44470</c:v>
                </c:pt>
                <c:pt idx="28">
                  <c:v>44501</c:v>
                </c:pt>
                <c:pt idx="29">
                  <c:v>44531</c:v>
                </c:pt>
                <c:pt idx="30">
                  <c:v>44562</c:v>
                </c:pt>
                <c:pt idx="31">
                  <c:v>44593</c:v>
                </c:pt>
                <c:pt idx="32">
                  <c:v>44621</c:v>
                </c:pt>
                <c:pt idx="33">
                  <c:v>44652</c:v>
                </c:pt>
                <c:pt idx="34">
                  <c:v>44682</c:v>
                </c:pt>
                <c:pt idx="35">
                  <c:v>44713</c:v>
                </c:pt>
                <c:pt idx="36">
                  <c:v>44743</c:v>
                </c:pt>
              </c:numCache>
            </c:numRef>
          </c:cat>
          <c:val>
            <c:numRef>
              <c:f>充电桩!$H$3:$H$39</c:f>
              <c:numCache>
                <c:formatCode>0.0%</c:formatCode>
                <c:ptCount val="37"/>
                <c:pt idx="0">
                  <c:v>3.3057851239669311E-2</c:v>
                </c:pt>
                <c:pt idx="1">
                  <c:v>3.839999999999999E-2</c:v>
                </c:pt>
                <c:pt idx="2">
                  <c:v>2.6194144838212585E-2</c:v>
                </c:pt>
                <c:pt idx="3">
                  <c:v>1.8018018018018056E-2</c:v>
                </c:pt>
                <c:pt idx="4">
                  <c:v>3.6873156342182911E-2</c:v>
                </c:pt>
                <c:pt idx="5">
                  <c:v>1.2802275960170695E-2</c:v>
                </c:pt>
                <c:pt idx="6">
                  <c:v>2.8089887640450062E-3</c:v>
                </c:pt>
                <c:pt idx="7">
                  <c:v>1.540616246498594E-2</c:v>
                </c:pt>
                <c:pt idx="8">
                  <c:v>2.0689655172413834E-2</c:v>
                </c:pt>
                <c:pt idx="9">
                  <c:v>1.2162162162162149E-2</c:v>
                </c:pt>
                <c:pt idx="10">
                  <c:v>1.8691588785046731E-2</c:v>
                </c:pt>
                <c:pt idx="11">
                  <c:v>1.5727391874180929E-2</c:v>
                </c:pt>
                <c:pt idx="12">
                  <c:v>1.9354838709677358E-2</c:v>
                </c:pt>
                <c:pt idx="13">
                  <c:v>2.7848101265822711E-2</c:v>
                </c:pt>
                <c:pt idx="14">
                  <c:v>2.3399014778325178E-2</c:v>
                </c:pt>
                <c:pt idx="15">
                  <c:v>1.4440433212996373E-2</c:v>
                </c:pt>
                <c:pt idx="16">
                  <c:v>3.6773428232502958E-2</c:v>
                </c:pt>
                <c:pt idx="17">
                  <c:v>3.5469107551487467E-2</c:v>
                </c:pt>
                <c:pt idx="18">
                  <c:v>1.7679558011049812E-2</c:v>
                </c:pt>
                <c:pt idx="19">
                  <c:v>1.7372421281216077E-2</c:v>
                </c:pt>
                <c:pt idx="20">
                  <c:v>2.3479188900747072E-2</c:v>
                </c:pt>
                <c:pt idx="21">
                  <c:v>2.8154327424400494E-2</c:v>
                </c:pt>
                <c:pt idx="22">
                  <c:v>3.8539553752535483E-2</c:v>
                </c:pt>
                <c:pt idx="23">
                  <c:v>3.90625E-2</c:v>
                </c:pt>
                <c:pt idx="24">
                  <c:v>5.2631578947368363E-2</c:v>
                </c:pt>
                <c:pt idx="25">
                  <c:v>5.2678571428571352E-2</c:v>
                </c:pt>
                <c:pt idx="26">
                  <c:v>1.0178117048346147E-2</c:v>
                </c:pt>
                <c:pt idx="27">
                  <c:v>8.5642317380352662E-2</c:v>
                </c:pt>
                <c:pt idx="28">
                  <c:v>0.13689095127610207</c:v>
                </c:pt>
                <c:pt idx="29">
                  <c:v>5.646258503401369E-2</c:v>
                </c:pt>
                <c:pt idx="30">
                  <c:v>6.3103670315518334E-2</c:v>
                </c:pt>
                <c:pt idx="31">
                  <c:v>0.13688673531193207</c:v>
                </c:pt>
                <c:pt idx="32">
                  <c:v>6.1267980820458146E-2</c:v>
                </c:pt>
                <c:pt idx="33">
                  <c:v>8.483935742971882E-2</c:v>
                </c:pt>
                <c:pt idx="34">
                  <c:v>0.10596945858398898</c:v>
                </c:pt>
                <c:pt idx="35">
                  <c:v>6.2761506276149959E-3</c:v>
                </c:pt>
                <c:pt idx="36">
                  <c:v>0.11891891891891881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07-45D3-9992-ABC120F95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788206"/>
        <c:axId val="277763033"/>
      </c:lineChart>
      <c:dateAx>
        <c:axId val="86378820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77763033"/>
        <c:crosses val="autoZero"/>
        <c:auto val="1"/>
        <c:lblOffset val="100"/>
        <c:baseTimeUnit val="months"/>
      </c:dateAx>
      <c:valAx>
        <c:axId val="2777630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8637882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0.11515584615194359"/>
          <c:y val="0.14145643227768831"/>
          <c:w val="0.87138218391312261"/>
          <c:h val="0.693718961458320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[1]充电桩分析!$A$1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[1]充电桩分析!$A$6:$A$10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5-5A41-880B-B2AFDE756451}"/>
            </c:ext>
          </c:extLst>
        </c:ser>
        <c:ser>
          <c:idx val="1"/>
          <c:order val="1"/>
          <c:tx>
            <c:strRef>
              <c:f>[1]充电桩分析!$C$1</c:f>
              <c:strCache>
                <c:ptCount val="1"/>
                <c:pt idx="0">
                  <c:v>Public chargers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[1]充电桩分析!$C$6:$C$10</c:f>
              <c:numCache>
                <c:formatCode>General</c:formatCode>
                <c:ptCount val="5"/>
                <c:pt idx="0">
                  <c:v>516400</c:v>
                </c:pt>
                <c:pt idx="1">
                  <c:v>807000</c:v>
                </c:pt>
                <c:pt idx="2">
                  <c:v>1147000</c:v>
                </c:pt>
                <c:pt idx="3">
                  <c:v>1797488</c:v>
                </c:pt>
                <c:pt idx="4">
                  <c:v>2726003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5-5A41-880B-B2AFDE756451}"/>
            </c:ext>
          </c:extLst>
        </c:ser>
        <c:ser>
          <c:idx val="2"/>
          <c:order val="2"/>
          <c:tx>
            <c:strRef>
              <c:f>[1]充电桩分析!$D$1</c:f>
              <c:strCache>
                <c:ptCount val="1"/>
                <c:pt idx="0">
                  <c:v>Private chargers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[1]充电桩分析!$D$6:$D$10</c:f>
              <c:numCache>
                <c:formatCode>General</c:formatCode>
                <c:ptCount val="5"/>
                <c:pt idx="0">
                  <c:v>702673</c:v>
                </c:pt>
                <c:pt idx="1">
                  <c:v>873533</c:v>
                </c:pt>
                <c:pt idx="2">
                  <c:v>1470141</c:v>
                </c:pt>
                <c:pt idx="3">
                  <c:v>3412143</c:v>
                </c:pt>
                <c:pt idx="4">
                  <c:v>5869997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15-5A41-880B-B2AFDE7564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46045907"/>
        <c:axId val="719604805"/>
      </c:barChart>
      <c:catAx>
        <c:axId val="74604590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19604805"/>
        <c:crosses val="autoZero"/>
        <c:auto val="1"/>
        <c:lblAlgn val="ctr"/>
        <c:lblOffset val="100"/>
        <c:noMultiLvlLbl val="0"/>
      </c:catAx>
      <c:valAx>
        <c:axId val="7196048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460459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[1]充电桩分析!$C$1</c:f>
              <c:strCache>
                <c:ptCount val="1"/>
                <c:pt idx="0">
                  <c:v>Public chargers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[1]充电桩分析!$A$6:$A$10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[1]充电桩分析!$C$6:$C$10</c:f>
              <c:numCache>
                <c:formatCode>General</c:formatCode>
                <c:ptCount val="5"/>
                <c:pt idx="0">
                  <c:v>516400</c:v>
                </c:pt>
                <c:pt idx="1">
                  <c:v>807000</c:v>
                </c:pt>
                <c:pt idx="2">
                  <c:v>1147000</c:v>
                </c:pt>
                <c:pt idx="3">
                  <c:v>1797488</c:v>
                </c:pt>
                <c:pt idx="4">
                  <c:v>2726003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7-BD4B-BC44-761D97B7A6C8}"/>
            </c:ext>
          </c:extLst>
        </c:ser>
        <c:ser>
          <c:idx val="1"/>
          <c:order val="1"/>
          <c:tx>
            <c:strRef>
              <c:f>[1]充电桩分析!$D$1</c:f>
              <c:strCache>
                <c:ptCount val="1"/>
                <c:pt idx="0">
                  <c:v>Private chargers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[1]充电桩分析!$A$6:$A$10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[1]充电桩分析!$D$6:$D$10</c:f>
              <c:numCache>
                <c:formatCode>General</c:formatCode>
                <c:ptCount val="5"/>
                <c:pt idx="0">
                  <c:v>702673</c:v>
                </c:pt>
                <c:pt idx="1">
                  <c:v>873533</c:v>
                </c:pt>
                <c:pt idx="2">
                  <c:v>1470141</c:v>
                </c:pt>
                <c:pt idx="3">
                  <c:v>3412143</c:v>
                </c:pt>
                <c:pt idx="4">
                  <c:v>5869997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7-BD4B-BC44-761D97B7A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5305"/>
        <c:axId val="724415654"/>
      </c:barChart>
      <c:catAx>
        <c:axId val="2104530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en-CN"/>
          </a:p>
        </c:txPr>
        <c:crossAx val="724415654"/>
        <c:crosses val="autoZero"/>
        <c:auto val="1"/>
        <c:lblAlgn val="ctr"/>
        <c:lblOffset val="100"/>
        <c:noMultiLvlLbl val="0"/>
      </c:catAx>
      <c:valAx>
        <c:axId val="7244156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en-CN"/>
          </a:p>
        </c:txPr>
        <c:crossAx val="210453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en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en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>
          <a:latin typeface="Times New Roman" panose="02020603050405020304" pitchFamily="18" charset="0"/>
          <a:ea typeface="Times New Roman" panose="02020603050405020304" pitchFamily="18" charset="0"/>
          <a:cs typeface="Times New Roman" panose="02020603050405020304" pitchFamily="18" charset="0"/>
          <a:sym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[1]充电桩分析!$I$1</c:f>
              <c:strCache>
                <c:ptCount val="1"/>
                <c:pt idx="0">
                  <c:v>直流充电桩数量/万台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[1]充电桩分析!$H$2:$H$6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2022E</c:v>
                </c:pt>
              </c:strCache>
            </c:strRef>
          </c:cat>
          <c:val>
            <c:numRef>
              <c:f>[1]充电桩分析!$I$2:$I$6</c:f>
              <c:numCache>
                <c:formatCode>General</c:formatCode>
                <c:ptCount val="5"/>
                <c:pt idx="0">
                  <c:v>10.9</c:v>
                </c:pt>
                <c:pt idx="1">
                  <c:v>21.5</c:v>
                </c:pt>
                <c:pt idx="2">
                  <c:v>30.9</c:v>
                </c:pt>
                <c:pt idx="3">
                  <c:v>47</c:v>
                </c:pt>
                <c:pt idx="4">
                  <c:v>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A-124D-BA68-10ADE9385A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3672878"/>
        <c:axId val="531867087"/>
      </c:barChart>
      <c:catAx>
        <c:axId val="7436728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en-CN"/>
          </a:p>
        </c:txPr>
        <c:crossAx val="531867087"/>
        <c:crosses val="autoZero"/>
        <c:auto val="1"/>
        <c:lblAlgn val="ctr"/>
        <c:lblOffset val="100"/>
        <c:noMultiLvlLbl val="0"/>
      </c:catAx>
      <c:valAx>
        <c:axId val="53186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en-CN"/>
          </a:p>
        </c:txPr>
        <c:crossAx val="74367287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>
          <a:latin typeface="Times New Roman" panose="02020603050405020304" pitchFamily="18" charset="0"/>
          <a:ea typeface="Times New Roman" panose="02020603050405020304" pitchFamily="18" charset="0"/>
          <a:cs typeface="Times New Roman" panose="02020603050405020304" pitchFamily="18" charset="0"/>
          <a:sym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r>
              <a:rPr lang="zh-CN" altLang="en-US" sz="1680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rPr>
              <a:t>近一年充电桩数量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[1]充电桩分析!$N$1</c:f>
              <c:strCache>
                <c:ptCount val="1"/>
                <c:pt idx="0">
                  <c:v>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[1]充电桩分析!$M$2:$M$13</c:f>
              <c:numCache>
                <c:formatCode>General</c:formatCode>
                <c:ptCount val="12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</c:numCache>
            </c:numRef>
          </c:cat>
          <c:val>
            <c:numRef>
              <c:f>[1]充电桩分析!$N$2:$N$13</c:f>
              <c:numCache>
                <c:formatCode>General</c:formatCode>
                <c:ptCount val="12"/>
                <c:pt idx="0">
                  <c:v>2223000</c:v>
                </c:pt>
                <c:pt idx="1">
                  <c:v>2253000</c:v>
                </c:pt>
                <c:pt idx="2">
                  <c:v>2385000</c:v>
                </c:pt>
                <c:pt idx="3">
                  <c:v>2617000</c:v>
                </c:pt>
                <c:pt idx="4">
                  <c:v>2731000</c:v>
                </c:pt>
                <c:pt idx="5">
                  <c:v>2864000</c:v>
                </c:pt>
                <c:pt idx="6">
                  <c:v>3109000</c:v>
                </c:pt>
                <c:pt idx="7">
                  <c:v>3324000</c:v>
                </c:pt>
                <c:pt idx="8">
                  <c:v>3581000</c:v>
                </c:pt>
                <c:pt idx="9">
                  <c:v>3918000</c:v>
                </c:pt>
                <c:pt idx="10">
                  <c:v>3980000</c:v>
                </c:pt>
                <c:pt idx="11">
                  <c:v>4315000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E-7940-9F0A-0B73A7321368}"/>
            </c:ext>
          </c:extLst>
        </c:ser>
        <c:ser>
          <c:idx val="1"/>
          <c:order val="1"/>
          <c:tx>
            <c:strRef>
              <c:f>[1]充电桩分析!$O$1</c:f>
              <c:strCache>
                <c:ptCount val="1"/>
                <c:pt idx="0">
                  <c:v>公桩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[1]充电桩分析!$M$2:$M$13</c:f>
              <c:numCache>
                <c:formatCode>General</c:formatCode>
                <c:ptCount val="12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</c:numCache>
            </c:numRef>
          </c:cat>
          <c:val>
            <c:numRef>
              <c:f>[1]充电桩分析!$O$2:$O$13</c:f>
              <c:numCache>
                <c:formatCode>General</c:formatCode>
                <c:ptCount val="12"/>
                <c:pt idx="0">
                  <c:v>1044000</c:v>
                </c:pt>
                <c:pt idx="1">
                  <c:v>1062000</c:v>
                </c:pt>
                <c:pt idx="2">
                  <c:v>1092000</c:v>
                </c:pt>
                <c:pt idx="3">
                  <c:v>1147000</c:v>
                </c:pt>
                <c:pt idx="4">
                  <c:v>1178000</c:v>
                </c:pt>
                <c:pt idx="5">
                  <c:v>1213000</c:v>
                </c:pt>
                <c:pt idx="6">
                  <c:v>1232000</c:v>
                </c:pt>
                <c:pt idx="7">
                  <c:v>1332000</c:v>
                </c:pt>
                <c:pt idx="8">
                  <c:v>1419000</c:v>
                </c:pt>
                <c:pt idx="9">
                  <c:v>1528000</c:v>
                </c:pt>
                <c:pt idx="10">
                  <c:v>1575000</c:v>
                </c:pt>
                <c:pt idx="11">
                  <c:v>1623000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E-7940-9F0A-0B73A7321368}"/>
            </c:ext>
          </c:extLst>
        </c:ser>
        <c:ser>
          <c:idx val="2"/>
          <c:order val="2"/>
          <c:tx>
            <c:strRef>
              <c:f>[1]充电桩分析!$P$1</c:f>
              <c:strCache>
                <c:ptCount val="1"/>
                <c:pt idx="0">
                  <c:v>私桩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[1]充电桩分析!$M$2:$M$13</c:f>
              <c:numCache>
                <c:formatCode>General</c:formatCode>
                <c:ptCount val="12"/>
                <c:pt idx="0">
                  <c:v>44440</c:v>
                </c:pt>
                <c:pt idx="1">
                  <c:v>44470</c:v>
                </c:pt>
                <c:pt idx="2">
                  <c:v>44501</c:v>
                </c:pt>
                <c:pt idx="3">
                  <c:v>44531</c:v>
                </c:pt>
                <c:pt idx="4">
                  <c:v>44562</c:v>
                </c:pt>
                <c:pt idx="5">
                  <c:v>44593</c:v>
                </c:pt>
                <c:pt idx="6">
                  <c:v>44621</c:v>
                </c:pt>
                <c:pt idx="7">
                  <c:v>44652</c:v>
                </c:pt>
                <c:pt idx="8">
                  <c:v>44682</c:v>
                </c:pt>
                <c:pt idx="9">
                  <c:v>44713</c:v>
                </c:pt>
                <c:pt idx="10">
                  <c:v>44743</c:v>
                </c:pt>
                <c:pt idx="11">
                  <c:v>44774</c:v>
                </c:pt>
              </c:numCache>
            </c:numRef>
          </c:cat>
          <c:val>
            <c:numRef>
              <c:f>[1]充电桩分析!$P$2:$P$13</c:f>
              <c:numCache>
                <c:formatCode>General</c:formatCode>
                <c:ptCount val="12"/>
                <c:pt idx="0">
                  <c:v>1179000</c:v>
                </c:pt>
                <c:pt idx="1">
                  <c:v>1191000</c:v>
                </c:pt>
                <c:pt idx="2">
                  <c:v>1293000</c:v>
                </c:pt>
                <c:pt idx="3">
                  <c:v>1470000</c:v>
                </c:pt>
                <c:pt idx="4">
                  <c:v>1553000</c:v>
                </c:pt>
                <c:pt idx="5">
                  <c:v>1651000</c:v>
                </c:pt>
                <c:pt idx="6">
                  <c:v>1877000</c:v>
                </c:pt>
                <c:pt idx="7">
                  <c:v>1992000</c:v>
                </c:pt>
                <c:pt idx="8">
                  <c:v>2161000</c:v>
                </c:pt>
                <c:pt idx="9">
                  <c:v>2390000</c:v>
                </c:pt>
                <c:pt idx="10">
                  <c:v>2405000</c:v>
                </c:pt>
                <c:pt idx="11">
                  <c:v>2691000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7E-7940-9F0A-0B73A7321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544779"/>
        <c:axId val="98934174"/>
      </c:barChart>
      <c:catAx>
        <c:axId val="9625447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en-CN"/>
          </a:p>
        </c:txPr>
        <c:crossAx val="98934174"/>
        <c:crosses val="autoZero"/>
        <c:auto val="1"/>
        <c:lblAlgn val="ctr"/>
        <c:lblOffset val="100"/>
        <c:noMultiLvlLbl val="1"/>
      </c:catAx>
      <c:valAx>
        <c:axId val="989341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en-CN"/>
          </a:p>
        </c:txPr>
        <c:crossAx val="9625447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en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en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en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>
          <a:latin typeface="Times New Roman" panose="02020603050405020304" pitchFamily="18" charset="0"/>
          <a:ea typeface="Times New Roman" panose="02020603050405020304" pitchFamily="18" charset="0"/>
          <a:cs typeface="Times New Roman" panose="02020603050405020304" pitchFamily="18" charset="0"/>
          <a:sym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defRPr>
          </a:pPr>
          <a:endParaRPr lang="en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[1]充电桩分析!$B$12</c:f>
              <c:strCache>
                <c:ptCount val="1"/>
                <c:pt idx="0">
                  <c:v>用户占比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C2-2749-A318-F51CDED86C6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C2-2749-A318-F51CDED86C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[1]充电桩分析!$A$13:$A$14</c:f>
              <c:strCache>
                <c:ptCount val="2"/>
                <c:pt idx="0">
                  <c:v>交流桩</c:v>
                </c:pt>
                <c:pt idx="1">
                  <c:v>直流桩</c:v>
                </c:pt>
              </c:strCache>
            </c:strRef>
          </c:cat>
          <c:val>
            <c:numRef>
              <c:f>[1]充电桩分析!$B$13:$B$14</c:f>
              <c:numCache>
                <c:formatCode>General</c:formatCode>
                <c:ptCount val="2"/>
                <c:pt idx="0">
                  <c:v>0.04</c:v>
                </c:pt>
                <c:pt idx="1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C2-2749-A318-F51CDED86C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600">
          <a:latin typeface="宋体" panose="02010600030101010101" pitchFamily="7" charset="-122"/>
          <a:ea typeface="宋体" panose="02010600030101010101" pitchFamily="7" charset="-122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defRPr>
          </a:pPr>
          <a:endParaRPr lang="en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[1]充电桩分析!$C$12</c:f>
              <c:strCache>
                <c:ptCount val="1"/>
                <c:pt idx="0">
                  <c:v>订单占比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9F-BD4F-9F7C-E2705E95A40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9F-BD4F-9F7C-E2705E95A4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endParaRPr lang="en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[1]充电桩分析!$A$13:$A$14</c:f>
              <c:strCache>
                <c:ptCount val="2"/>
                <c:pt idx="0">
                  <c:v>交流桩</c:v>
                </c:pt>
                <c:pt idx="1">
                  <c:v>直流桩</c:v>
                </c:pt>
              </c:strCache>
            </c:strRef>
          </c:cat>
          <c:val>
            <c:numRef>
              <c:f>[1]充电桩分析!$C$13:$C$14</c:f>
              <c:numCache>
                <c:formatCode>General</c:formatCode>
                <c:ptCount val="2"/>
                <c:pt idx="0">
                  <c:v>0.01</c:v>
                </c:pt>
                <c:pt idx="1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9F-BD4F-9F7C-E2705E95A4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600">
          <a:latin typeface="宋体" panose="02010600030101010101" pitchFamily="7" charset="-122"/>
          <a:ea typeface="宋体" panose="02010600030101010101" pitchFamily="7" charset="-122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[1]充电桩分析!$B$1</c:f>
              <c:strCache>
                <c:ptCount val="1"/>
                <c:pt idx="0">
                  <c:v>Total chargers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[1]充电桩分析!$A$2:$A$10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[1]充电桩分析!$B$2:$B$10</c:f>
              <c:numCache>
                <c:formatCode>General</c:formatCode>
                <c:ptCount val="9"/>
                <c:pt idx="0">
                  <c:v>57000</c:v>
                </c:pt>
                <c:pt idx="1">
                  <c:v>204000</c:v>
                </c:pt>
                <c:pt idx="2">
                  <c:v>446000</c:v>
                </c:pt>
                <c:pt idx="3">
                  <c:v>777000</c:v>
                </c:pt>
                <c:pt idx="4">
                  <c:v>1219000</c:v>
                </c:pt>
                <c:pt idx="5">
                  <c:v>1681000</c:v>
                </c:pt>
                <c:pt idx="6">
                  <c:v>2617000</c:v>
                </c:pt>
                <c:pt idx="7">
                  <c:v>4315000</c:v>
                </c:pt>
                <c:pt idx="8">
                  <c:v>8596000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3-8249-B6D1-1DE35EAF5935}"/>
            </c:ext>
          </c:extLst>
        </c:ser>
        <c:ser>
          <c:idx val="1"/>
          <c:order val="1"/>
          <c:tx>
            <c:strRef>
              <c:f>[1]充电桩分析!$C$1</c:f>
              <c:strCache>
                <c:ptCount val="1"/>
                <c:pt idx="0">
                  <c:v>Public chargers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[1]充电桩分析!$A$2:$A$10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[1]充电桩分析!$C$2:$C$10</c:f>
              <c:numCache>
                <c:formatCode>General</c:formatCode>
                <c:ptCount val="9"/>
                <c:pt idx="0">
                  <c:v>49000</c:v>
                </c:pt>
                <c:pt idx="1">
                  <c:v>150000</c:v>
                </c:pt>
                <c:pt idx="2">
                  <c:v>213903</c:v>
                </c:pt>
                <c:pt idx="3">
                  <c:v>360000</c:v>
                </c:pt>
                <c:pt idx="4">
                  <c:v>516400</c:v>
                </c:pt>
                <c:pt idx="5">
                  <c:v>807000</c:v>
                </c:pt>
                <c:pt idx="6">
                  <c:v>1147000</c:v>
                </c:pt>
                <c:pt idx="7">
                  <c:v>1797488</c:v>
                </c:pt>
                <c:pt idx="8">
                  <c:v>2726003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3-8249-B6D1-1DE35EAF5935}"/>
            </c:ext>
          </c:extLst>
        </c:ser>
        <c:ser>
          <c:idx val="2"/>
          <c:order val="2"/>
          <c:tx>
            <c:strRef>
              <c:f>[1]充电桩分析!$D$1</c:f>
              <c:strCache>
                <c:ptCount val="1"/>
                <c:pt idx="0">
                  <c:v>Private chargers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[1]充电桩分析!$A$2:$A$10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[1]充电桩分析!$D$2:$D$10</c:f>
              <c:numCache>
                <c:formatCode>General</c:formatCode>
                <c:ptCount val="9"/>
                <c:pt idx="0">
                  <c:v>8000</c:v>
                </c:pt>
                <c:pt idx="1">
                  <c:v>54000</c:v>
                </c:pt>
                <c:pt idx="2">
                  <c:v>232097</c:v>
                </c:pt>
                <c:pt idx="3">
                  <c:v>417000</c:v>
                </c:pt>
                <c:pt idx="4">
                  <c:v>702673</c:v>
                </c:pt>
                <c:pt idx="5">
                  <c:v>873533</c:v>
                </c:pt>
                <c:pt idx="6">
                  <c:v>1470141</c:v>
                </c:pt>
                <c:pt idx="7">
                  <c:v>3412143</c:v>
                </c:pt>
                <c:pt idx="8">
                  <c:v>5869997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3-8249-B6D1-1DE35EAF5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014463"/>
        <c:axId val="473038671"/>
      </c:barChart>
      <c:catAx>
        <c:axId val="47301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3038671"/>
        <c:crosses val="autoZero"/>
        <c:auto val="1"/>
        <c:lblAlgn val="ctr"/>
        <c:lblOffset val="100"/>
        <c:noMultiLvlLbl val="0"/>
      </c:catAx>
      <c:valAx>
        <c:axId val="47303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301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行车分析!$B$1</c:f>
              <c:strCache>
                <c:ptCount val="1"/>
                <c:pt idx="0">
                  <c:v>私家车历年次均行驶里程/km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行车分析!$A$2:$A$4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行车分析!$B$2:$B$4</c:f>
              <c:numCache>
                <c:formatCode>General</c:formatCode>
                <c:ptCount val="3"/>
                <c:pt idx="0">
                  <c:v>13.15</c:v>
                </c:pt>
                <c:pt idx="1">
                  <c:v>11.44</c:v>
                </c:pt>
                <c:pt idx="2">
                  <c:v>14.43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F-4771-A4E5-6B50F6C4D2D8}"/>
            </c:ext>
          </c:extLst>
        </c:ser>
        <c:ser>
          <c:idx val="1"/>
          <c:order val="1"/>
          <c:tx>
            <c:strRef>
              <c:f>行车分析!$C$1</c:f>
              <c:strCache>
                <c:ptCount val="1"/>
                <c:pt idx="0">
                  <c:v>私家车历年日均行驶里程/km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行车分析!$A$2:$A$4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行车分析!$C$2:$C$4</c:f>
              <c:numCache>
                <c:formatCode>General</c:formatCode>
                <c:ptCount val="3"/>
                <c:pt idx="0">
                  <c:v>42</c:v>
                </c:pt>
                <c:pt idx="1">
                  <c:v>45.73</c:v>
                </c:pt>
                <c:pt idx="2">
                  <c:v>46.25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F-4771-A4E5-6B50F6C4D2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4964536"/>
        <c:axId val="628586800"/>
      </c:barChart>
      <c:catAx>
        <c:axId val="21496453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en-CN"/>
          </a:p>
        </c:txPr>
        <c:crossAx val="628586800"/>
        <c:crosses val="autoZero"/>
        <c:auto val="1"/>
        <c:lblAlgn val="ctr"/>
        <c:lblOffset val="100"/>
        <c:noMultiLvlLbl val="0"/>
      </c:catAx>
      <c:valAx>
        <c:axId val="62858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en-CN"/>
          </a:p>
        </c:txPr>
        <c:crossAx val="21496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en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en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>
          <a:latin typeface="Times New Roman" panose="02020603050405020304" pitchFamily="18" charset="0"/>
          <a:ea typeface="Times New Roman" panose="02020603050405020304" pitchFamily="18" charset="0"/>
          <a:cs typeface="Times New Roman" panose="02020603050405020304" pitchFamily="18" charset="0"/>
          <a:sym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defRPr>
          </a:pPr>
          <a:endParaRPr lang="en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行车分析!$G$1</c:f>
              <c:strCache>
                <c:ptCount val="1"/>
                <c:pt idx="0">
                  <c:v>Average charging duration/hours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行车分析!$F$2:$F$5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行车分析!$G$2:$G$5</c:f>
              <c:numCache>
                <c:formatCode>General</c:formatCode>
                <c:ptCount val="4"/>
                <c:pt idx="0">
                  <c:v>4</c:v>
                </c:pt>
                <c:pt idx="1">
                  <c:v>3.9</c:v>
                </c:pt>
                <c:pt idx="2">
                  <c:v>3.7</c:v>
                </c:pt>
                <c:pt idx="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E-4D7B-A08E-CEA17F89AE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3602029"/>
        <c:axId val="958607669"/>
      </c:barChart>
      <c:catAx>
        <c:axId val="563602029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en-CN"/>
          </a:p>
        </c:txPr>
        <c:crossAx val="958607669"/>
        <c:crosses val="autoZero"/>
        <c:auto val="1"/>
        <c:lblAlgn val="ctr"/>
        <c:lblOffset val="100"/>
        <c:noMultiLvlLbl val="0"/>
      </c:catAx>
      <c:valAx>
        <c:axId val="95860766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en-CN"/>
          </a:p>
        </c:txPr>
        <c:crossAx val="56360202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>
          <a:latin typeface="Times New Roman" panose="02020603050405020304" pitchFamily="18" charset="0"/>
          <a:ea typeface="Times New Roman" panose="02020603050405020304" pitchFamily="18" charset="0"/>
          <a:cs typeface="Times New Roman" panose="02020603050405020304" pitchFamily="18" charset="0"/>
          <a:sym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行车分析!$D$1</c:f>
              <c:strCache>
                <c:ptCount val="1"/>
                <c:pt idx="0">
                  <c:v>私家车历年单次行驶耗时(h)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行车分析!$A$2:$A$4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行车分析!$D$2:$D$4</c:f>
              <c:numCache>
                <c:formatCode>General</c:formatCode>
                <c:ptCount val="3"/>
                <c:pt idx="0">
                  <c:v>0.47</c:v>
                </c:pt>
                <c:pt idx="1">
                  <c:v>0.42</c:v>
                </c:pt>
                <c:pt idx="2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6-4F93-84D1-3AE976480A03}"/>
            </c:ext>
          </c:extLst>
        </c:ser>
        <c:ser>
          <c:idx val="1"/>
          <c:order val="1"/>
          <c:tx>
            <c:strRef>
              <c:f>行车分析!$E$1</c:f>
              <c:strCache>
                <c:ptCount val="1"/>
                <c:pt idx="0">
                  <c:v>私家车历年日均行驶耗时(h)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行车分析!$A$2:$A$4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行车分析!$E$2:$E$4</c:f>
              <c:numCache>
                <c:formatCode>General</c:formatCode>
                <c:ptCount val="3"/>
                <c:pt idx="0">
                  <c:v>1.54</c:v>
                </c:pt>
                <c:pt idx="1">
                  <c:v>1.58</c:v>
                </c:pt>
                <c:pt idx="2">
                  <c:v>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6-4F93-84D1-3AE976480A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25543099"/>
        <c:axId val="316851139"/>
      </c:barChart>
      <c:catAx>
        <c:axId val="625543099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en-CN"/>
          </a:p>
        </c:txPr>
        <c:crossAx val="316851139"/>
        <c:crosses val="autoZero"/>
        <c:auto val="1"/>
        <c:lblAlgn val="ctr"/>
        <c:lblOffset val="100"/>
        <c:noMultiLvlLbl val="0"/>
      </c:catAx>
      <c:valAx>
        <c:axId val="3168511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en-CN"/>
          </a:p>
        </c:txPr>
        <c:crossAx val="6255430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en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en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defRPr>
          </a:pPr>
          <a:endParaRPr lang="en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pitchFamily="18" charset="0"/>
          <a:ea typeface="Times New Roman" panose="02020603050405020304" pitchFamily="18" charset="0"/>
          <a:cs typeface="Times New Roman" panose="02020603050405020304" pitchFamily="18" charset="0"/>
          <a:sym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23733796605599"/>
          <c:y val="0.257200267916946"/>
          <c:w val="0.81844180141654399"/>
          <c:h val="0.6776066086179950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分析!$D$1</c:f>
              <c:strCache>
                <c:ptCount val="1"/>
                <c:pt idx="0">
                  <c:v>车桩比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SimSun-ExtB" panose="02010609060101010101" charset="-122"/>
                    <a:ea typeface="SimSun-ExtB" panose="02010609060101010101" charset="-122"/>
                    <a:cs typeface="SimSun-ExtB" panose="02010609060101010101" charset="-122"/>
                    <a:sym typeface="SimSun-ExtB" panose="02010609060101010101" charset="-122"/>
                  </a:defRPr>
                </a:pPr>
                <a:endParaRPr lang="en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分析!$A$2:$A$5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分析!$D$2:$D$5</c:f>
              <c:numCache>
                <c:formatCode>General</c:formatCode>
                <c:ptCount val="4"/>
                <c:pt idx="0">
                  <c:v>3.13</c:v>
                </c:pt>
                <c:pt idx="1">
                  <c:v>2.93</c:v>
                </c:pt>
                <c:pt idx="2">
                  <c:v>3</c:v>
                </c:pt>
                <c:pt idx="3">
                  <c:v>2.52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3-48DE-9E0C-5DA9CFBBC2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18969688"/>
        <c:axId val="444864966"/>
      </c:barChart>
      <c:catAx>
        <c:axId val="61896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SimSun-ExtB" panose="02010609060101010101" charset="-122"/>
                <a:ea typeface="SimSun-ExtB" panose="02010609060101010101" charset="-122"/>
                <a:cs typeface="SimSun-ExtB" panose="02010609060101010101" charset="-122"/>
                <a:sym typeface="SimSun-ExtB" panose="02010609060101010101" charset="-122"/>
              </a:defRPr>
            </a:pPr>
            <a:endParaRPr lang="en-CN"/>
          </a:p>
        </c:txPr>
        <c:crossAx val="444864966"/>
        <c:crosses val="autoZero"/>
        <c:auto val="1"/>
        <c:lblAlgn val="ctr"/>
        <c:lblOffset val="100"/>
        <c:noMultiLvlLbl val="0"/>
      </c:catAx>
      <c:valAx>
        <c:axId val="44486496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896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SimSun-ExtB" panose="02010609060101010101" charset="-122"/>
                <a:ea typeface="SimSun-ExtB" panose="02010609060101010101" charset="-122"/>
                <a:cs typeface="SimSun-ExtB" panose="02010609060101010101" charset="-122"/>
                <a:sym typeface="SimSun-ExtB" panose="02010609060101010101" charset="-122"/>
              </a:defRPr>
            </a:pPr>
            <a:endParaRPr lang="en-CN"/>
          </a:p>
        </c:txPr>
      </c:legendEntry>
      <c:layout>
        <c:manualLayout>
          <c:xMode val="edge"/>
          <c:yMode val="edge"/>
          <c:x val="0.38701388888888899"/>
          <c:y val="0.11210865561694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chemeClr val="lt1">
                  <a:lumMod val="85000"/>
                </a:schemeClr>
              </a:solidFill>
              <a:latin typeface="SimSun-ExtB" panose="02010609060101010101" charset="-122"/>
              <a:ea typeface="SimSun-ExtB" panose="02010609060101010101" charset="-122"/>
              <a:cs typeface="SimSun-ExtB" panose="02010609060101010101" charset="-122"/>
              <a:sym typeface="SimSun-ExtB" panose="02010609060101010101" charset="-122"/>
            </a:defRPr>
          </a:pPr>
          <a:endParaRPr lang="en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 sz="1600">
          <a:latin typeface="SimSun-ExtB" panose="02010609060101010101" charset="-122"/>
          <a:ea typeface="SimSun-ExtB" panose="02010609060101010101" charset="-122"/>
          <a:cs typeface="SimSun-ExtB" panose="02010609060101010101" charset="-122"/>
          <a:sym typeface="SimSun-ExtB" panose="02010609060101010101" charset="-122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行车分析!$K$1</c:f>
              <c:strCache>
                <c:ptCount val="1"/>
                <c:pt idx="0">
                  <c:v>分布</c:v>
                </c:pt>
              </c:strCache>
            </c:strRef>
          </c:tx>
          <c:spPr>
            <a:ln w="28575" cap="rnd" cmpd="sng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行车分析!$K$2:$K$25</c:f>
              <c:numCache>
                <c:formatCode>0.00%</c:formatCode>
                <c:ptCount val="24"/>
                <c:pt idx="0">
                  <c:v>5.2999999999999999E-2</c:v>
                </c:pt>
                <c:pt idx="1">
                  <c:v>3.2000000000000001E-2</c:v>
                </c:pt>
                <c:pt idx="2">
                  <c:v>1.9E-2</c:v>
                </c:pt>
                <c:pt idx="3">
                  <c:v>1.4999999999999999E-2</c:v>
                </c:pt>
                <c:pt idx="4">
                  <c:v>1.7000000000000001E-2</c:v>
                </c:pt>
                <c:pt idx="5">
                  <c:v>2.1000000000000001E-2</c:v>
                </c:pt>
                <c:pt idx="6">
                  <c:v>1.9E-2</c:v>
                </c:pt>
                <c:pt idx="7">
                  <c:v>2.1999999999999999E-2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3.6999999999999998E-2</c:v>
                </c:pt>
                <c:pt idx="11">
                  <c:v>6.5000000000000002E-2</c:v>
                </c:pt>
                <c:pt idx="12">
                  <c:v>5.8999999999999997E-2</c:v>
                </c:pt>
                <c:pt idx="13">
                  <c:v>4.7E-2</c:v>
                </c:pt>
                <c:pt idx="14">
                  <c:v>4.7E-2</c:v>
                </c:pt>
                <c:pt idx="15">
                  <c:v>6.4000000000000001E-2</c:v>
                </c:pt>
                <c:pt idx="16">
                  <c:v>5.6000000000000001E-2</c:v>
                </c:pt>
                <c:pt idx="17">
                  <c:v>4.3999999999999997E-2</c:v>
                </c:pt>
                <c:pt idx="18">
                  <c:v>4.1000000000000002E-2</c:v>
                </c:pt>
                <c:pt idx="19">
                  <c:v>5.0999999999999997E-2</c:v>
                </c:pt>
                <c:pt idx="20">
                  <c:v>5.2999999999999999E-2</c:v>
                </c:pt>
                <c:pt idx="21">
                  <c:v>5.6000000000000001E-2</c:v>
                </c:pt>
                <c:pt idx="22">
                  <c:v>7.0000000000000007E-2</c:v>
                </c:pt>
                <c:pt idx="23">
                  <c:v>5.7000000000000002E-2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A-49EF-895A-DBEEBEA9C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22580"/>
        <c:axId val="622276342"/>
      </c:lineChart>
      <c:catAx>
        <c:axId val="1341225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en-CN"/>
          </a:p>
        </c:txPr>
        <c:crossAx val="622276342"/>
        <c:crosses val="autoZero"/>
        <c:auto val="1"/>
        <c:lblAlgn val="ctr"/>
        <c:lblOffset val="100"/>
        <c:noMultiLvlLbl val="0"/>
      </c:catAx>
      <c:valAx>
        <c:axId val="6222763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en-CN"/>
          </a:p>
        </c:txPr>
        <c:crossAx val="1341225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>
          <a:latin typeface="Times New Roman" panose="02020603050405020304" pitchFamily="18" charset="0"/>
          <a:ea typeface="Times New Roman" panose="02020603050405020304" pitchFamily="18" charset="0"/>
          <a:cs typeface="Times New Roman" panose="02020603050405020304" pitchFamily="18" charset="0"/>
          <a:sym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 </a:t>
            </a:r>
            <a:r>
              <a:rPr lang="en-US" altLang="zh-CN"/>
              <a:t>8 2018-2020</a:t>
            </a:r>
            <a:r>
              <a:rPr lang="zh-CN" altLang="en-US"/>
              <a:t>年的新车满电平均续航里程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'图-确切数字'!$B$2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'图-确切数字'!$A$3:$A$6</c:f>
              <c:strCache>
                <c:ptCount val="4"/>
                <c:pt idx="0">
                  <c:v>Class A0+A00</c:v>
                </c:pt>
                <c:pt idx="1">
                  <c:v>Class A</c:v>
                </c:pt>
                <c:pt idx="2">
                  <c:v>Class B and above</c:v>
                </c:pt>
                <c:pt idx="3">
                  <c:v>SUV</c:v>
                </c:pt>
              </c:strCache>
            </c:strRef>
          </c:cat>
          <c:val>
            <c:numRef>
              <c:f>'图-确切数字'!$B$3:$B$6</c:f>
              <c:numCache>
                <c:formatCode>General</c:formatCode>
                <c:ptCount val="4"/>
                <c:pt idx="0">
                  <c:v>183.6</c:v>
                </c:pt>
                <c:pt idx="1">
                  <c:v>272.39999999999998</c:v>
                </c:pt>
                <c:pt idx="2">
                  <c:v>284.39999999999998</c:v>
                </c:pt>
                <c:pt idx="3">
                  <c:v>300.10000000000002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E-BE43-AEF5-E1A403E5930A}"/>
            </c:ext>
          </c:extLst>
        </c:ser>
        <c:ser>
          <c:idx val="1"/>
          <c:order val="1"/>
          <c:tx>
            <c:strRef>
              <c:f>'图-确切数字'!$C$2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'图-确切数字'!$A$3:$A$6</c:f>
              <c:strCache>
                <c:ptCount val="4"/>
                <c:pt idx="0">
                  <c:v>Class A0+A00</c:v>
                </c:pt>
                <c:pt idx="1">
                  <c:v>Class A</c:v>
                </c:pt>
                <c:pt idx="2">
                  <c:v>Class B and above</c:v>
                </c:pt>
                <c:pt idx="3">
                  <c:v>SUV</c:v>
                </c:pt>
              </c:strCache>
            </c:strRef>
          </c:cat>
          <c:val>
            <c:numRef>
              <c:f>'图-确切数字'!$C$3:$C$6</c:f>
              <c:numCache>
                <c:formatCode>General</c:formatCode>
                <c:ptCount val="4"/>
                <c:pt idx="0">
                  <c:v>228.8</c:v>
                </c:pt>
                <c:pt idx="1">
                  <c:v>344.9</c:v>
                </c:pt>
                <c:pt idx="2">
                  <c:v>376.3</c:v>
                </c:pt>
                <c:pt idx="3">
                  <c:v>363.1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E-BE43-AEF5-E1A403E5930A}"/>
            </c:ext>
          </c:extLst>
        </c:ser>
        <c:ser>
          <c:idx val="2"/>
          <c:order val="2"/>
          <c:tx>
            <c:strRef>
              <c:f>'图-确切数字'!$D$2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'图-确切数字'!$A$3:$A$6</c:f>
              <c:strCache>
                <c:ptCount val="4"/>
                <c:pt idx="0">
                  <c:v>Class A0+A00</c:v>
                </c:pt>
                <c:pt idx="1">
                  <c:v>Class A</c:v>
                </c:pt>
                <c:pt idx="2">
                  <c:v>Class B and above</c:v>
                </c:pt>
                <c:pt idx="3">
                  <c:v>SUV</c:v>
                </c:pt>
              </c:strCache>
            </c:strRef>
          </c:cat>
          <c:val>
            <c:numRef>
              <c:f>'图-确切数字'!$D$3:$D$6</c:f>
              <c:numCache>
                <c:formatCode>General</c:formatCode>
                <c:ptCount val="4"/>
                <c:pt idx="0">
                  <c:v>284.2</c:v>
                </c:pt>
                <c:pt idx="1">
                  <c:v>366.3</c:v>
                </c:pt>
                <c:pt idx="2">
                  <c:v>443.1</c:v>
                </c:pt>
                <c:pt idx="3">
                  <c:v>389.1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AE-BE43-AEF5-E1A403E593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4739903"/>
        <c:axId val="534307567"/>
      </c:barChart>
      <c:catAx>
        <c:axId val="53473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34307567"/>
        <c:crosses val="autoZero"/>
        <c:auto val="1"/>
        <c:lblAlgn val="ctr"/>
        <c:lblOffset val="100"/>
        <c:noMultiLvlLbl val="0"/>
      </c:catAx>
      <c:valAx>
        <c:axId val="53430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3473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 </a:t>
            </a:r>
            <a:r>
              <a:rPr lang="en-US" altLang="zh-CN"/>
              <a:t>9</a:t>
            </a:r>
            <a:r>
              <a:rPr lang="zh-CN" altLang="en-US"/>
              <a:t>电动乘用车不同续航里程车型占比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'图-确切数字'!$A$10</c:f>
              <c:strCache>
                <c:ptCount val="1"/>
                <c:pt idx="0">
                  <c:v>&lt;200km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'图-确切数字'!$B$9:$D$9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'图-确切数字'!$B$10:$D$10</c:f>
              <c:numCache>
                <c:formatCode>General</c:formatCode>
                <c:ptCount val="3"/>
                <c:pt idx="0">
                  <c:v>23</c:v>
                </c:pt>
                <c:pt idx="1">
                  <c:v>18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A-3E4E-911C-0D72AB0DC056}"/>
            </c:ext>
          </c:extLst>
        </c:ser>
        <c:ser>
          <c:idx val="1"/>
          <c:order val="1"/>
          <c:tx>
            <c:strRef>
              <c:f>'图-确切数字'!$A$11</c:f>
              <c:strCache>
                <c:ptCount val="1"/>
                <c:pt idx="0">
                  <c:v>200-300km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'图-确切数字'!$B$9:$D$9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'图-确切数字'!$B$11:$D$11</c:f>
              <c:numCache>
                <c:formatCode>General</c:formatCode>
                <c:ptCount val="3"/>
                <c:pt idx="0">
                  <c:v>58.2</c:v>
                </c:pt>
                <c:pt idx="1">
                  <c:v>58.3</c:v>
                </c:pt>
                <c:pt idx="2">
                  <c:v>78.2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A-3E4E-911C-0D72AB0DC056}"/>
            </c:ext>
          </c:extLst>
        </c:ser>
        <c:ser>
          <c:idx val="2"/>
          <c:order val="2"/>
          <c:tx>
            <c:strRef>
              <c:f>'图-确切数字'!$A$12</c:f>
              <c:strCache>
                <c:ptCount val="1"/>
                <c:pt idx="0">
                  <c:v>300-400km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'图-确切数字'!$B$9:$D$9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'图-确切数字'!$B$12:$D$12</c:f>
              <c:numCache>
                <c:formatCode>General</c:formatCode>
                <c:ptCount val="3"/>
                <c:pt idx="0">
                  <c:v>18.3</c:v>
                </c:pt>
                <c:pt idx="1">
                  <c:v>21.6</c:v>
                </c:pt>
                <c:pt idx="2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BA-3E4E-911C-0D72AB0DC056}"/>
            </c:ext>
          </c:extLst>
        </c:ser>
        <c:ser>
          <c:idx val="3"/>
          <c:order val="3"/>
          <c:tx>
            <c:strRef>
              <c:f>'图-确切数字'!$A$13</c:f>
              <c:strCache>
                <c:ptCount val="1"/>
                <c:pt idx="0">
                  <c:v>&gt;400km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'图-确切数字'!$B$9:$D$9</c:f>
              <c:numCache>
                <c:formatCode>General</c:formatCode>
                <c:ptCount val="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</c:numCache>
            </c:numRef>
          </c:cat>
          <c:val>
            <c:numRef>
              <c:f>'图-确切数字'!$B$13:$D$13</c:f>
              <c:numCache>
                <c:formatCode>General</c:formatCode>
                <c:ptCount val="3"/>
                <c:pt idx="0">
                  <c:v>0.5</c:v>
                </c:pt>
                <c:pt idx="1">
                  <c:v>2</c:v>
                </c:pt>
                <c:pt idx="2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BA-3E4E-911C-0D72AB0DC0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4610671"/>
        <c:axId val="534335999"/>
      </c:barChart>
      <c:catAx>
        <c:axId val="53461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34335999"/>
        <c:crosses val="autoZero"/>
        <c:auto val="1"/>
        <c:lblAlgn val="ctr"/>
        <c:lblOffset val="100"/>
        <c:noMultiLvlLbl val="0"/>
      </c:catAx>
      <c:valAx>
        <c:axId val="53433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3461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 </a:t>
            </a:r>
            <a:r>
              <a:rPr lang="en-US" altLang="zh-CN"/>
              <a:t>10 </a:t>
            </a:r>
            <a:r>
              <a:rPr lang="zh-CN" altLang="en-US"/>
              <a:t>不同类型车辆的平均续航里程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'图-确切数字'!$B$16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'图-确切数字'!$A$17:$A$19</c:f>
              <c:strCache>
                <c:ptCount val="3"/>
                <c:pt idx="0">
                  <c:v>乘用车</c:v>
                </c:pt>
                <c:pt idx="1">
                  <c:v>大巴</c:v>
                </c:pt>
                <c:pt idx="2">
                  <c:v>物流车</c:v>
                </c:pt>
              </c:strCache>
            </c:strRef>
          </c:cat>
          <c:val>
            <c:numRef>
              <c:f>'图-确切数字'!$B$17:$B$19</c:f>
              <c:numCache>
                <c:formatCode>General</c:formatCode>
                <c:ptCount val="3"/>
                <c:pt idx="0">
                  <c:v>292</c:v>
                </c:pt>
                <c:pt idx="1">
                  <c:v>312</c:v>
                </c:pt>
                <c:pt idx="2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A-D44F-A97E-6131FBDF7651}"/>
            </c:ext>
          </c:extLst>
        </c:ser>
        <c:ser>
          <c:idx val="1"/>
          <c:order val="1"/>
          <c:tx>
            <c:strRef>
              <c:f>'图-确切数字'!$C$16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'图-确切数字'!$A$17:$A$19</c:f>
              <c:strCache>
                <c:ptCount val="3"/>
                <c:pt idx="0">
                  <c:v>乘用车</c:v>
                </c:pt>
                <c:pt idx="1">
                  <c:v>大巴</c:v>
                </c:pt>
                <c:pt idx="2">
                  <c:v>物流车</c:v>
                </c:pt>
              </c:strCache>
            </c:strRef>
          </c:cat>
          <c:val>
            <c:numRef>
              <c:f>'图-确切数字'!$C$17:$C$19</c:f>
              <c:numCache>
                <c:formatCode>General</c:formatCode>
                <c:ptCount val="3"/>
                <c:pt idx="0">
                  <c:v>372</c:v>
                </c:pt>
                <c:pt idx="1">
                  <c:v>449</c:v>
                </c:pt>
                <c:pt idx="2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A-D44F-A97E-6131FBDF7651}"/>
            </c:ext>
          </c:extLst>
        </c:ser>
        <c:ser>
          <c:idx val="2"/>
          <c:order val="2"/>
          <c:tx>
            <c:strRef>
              <c:f>'图-确切数字'!$D$16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'图-确切数字'!$A$17:$A$19</c:f>
              <c:strCache>
                <c:ptCount val="3"/>
                <c:pt idx="0">
                  <c:v>乘用车</c:v>
                </c:pt>
                <c:pt idx="1">
                  <c:v>大巴</c:v>
                </c:pt>
                <c:pt idx="2">
                  <c:v>物流车</c:v>
                </c:pt>
              </c:strCache>
            </c:strRef>
          </c:cat>
          <c:val>
            <c:numRef>
              <c:f>'图-确切数字'!$D$17:$D$19</c:f>
              <c:numCache>
                <c:formatCode>General</c:formatCode>
                <c:ptCount val="3"/>
                <c:pt idx="0">
                  <c:v>394</c:v>
                </c:pt>
                <c:pt idx="1">
                  <c:v>457</c:v>
                </c:pt>
                <c:pt idx="2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A-D44F-A97E-6131FBDF76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4760479"/>
        <c:axId val="622320063"/>
      </c:barChart>
      <c:catAx>
        <c:axId val="53476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22320063"/>
        <c:crosses val="autoZero"/>
        <c:auto val="1"/>
        <c:lblAlgn val="ctr"/>
        <c:lblOffset val="100"/>
        <c:noMultiLvlLbl val="0"/>
      </c:catAx>
      <c:valAx>
        <c:axId val="6223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3476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图 </a:t>
            </a:r>
            <a:r>
              <a:rPr lang="en-US" altLang="zh-CN"/>
              <a:t>15 </a:t>
            </a:r>
            <a:r>
              <a:rPr lang="zh-CN" altLang="en-US"/>
              <a:t>电动私家车行驶里程特征分析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'图-确切数字'!$A$23</c:f>
              <c:strCache>
                <c:ptCount val="1"/>
                <c:pt idx="0">
                  <c:v>私家车日均行驶里程（km）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'图-确切数字'!$B$22:$D$22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'图-确切数字'!$B$23:$D$23</c:f>
              <c:numCache>
                <c:formatCode>General</c:formatCode>
                <c:ptCount val="3"/>
                <c:pt idx="0">
                  <c:v>42</c:v>
                </c:pt>
                <c:pt idx="1">
                  <c:v>45.73</c:v>
                </c:pt>
                <c:pt idx="2">
                  <c:v>46.25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8-6D47-A118-1FD54FB8EBE1}"/>
            </c:ext>
          </c:extLst>
        </c:ser>
        <c:ser>
          <c:idx val="1"/>
          <c:order val="1"/>
          <c:tx>
            <c:strRef>
              <c:f>'图-确切数字'!$A$24</c:f>
              <c:strCache>
                <c:ptCount val="1"/>
                <c:pt idx="0">
                  <c:v>私家车单次行驶里程（km）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'图-确切数字'!$B$22:$D$22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'图-确切数字'!$B$24:$D$24</c:f>
              <c:numCache>
                <c:formatCode>General</c:formatCode>
                <c:ptCount val="3"/>
                <c:pt idx="0">
                  <c:v>13.15</c:v>
                </c:pt>
                <c:pt idx="1">
                  <c:v>11.44</c:v>
                </c:pt>
                <c:pt idx="2">
                  <c:v>14.43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18-6D47-A118-1FD54FB8EB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22026879"/>
        <c:axId val="534519167"/>
      </c:barChart>
      <c:catAx>
        <c:axId val="622026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34519167"/>
        <c:crosses val="autoZero"/>
        <c:auto val="1"/>
        <c:lblAlgn val="ctr"/>
        <c:lblOffset val="100"/>
        <c:noMultiLvlLbl val="0"/>
      </c:catAx>
      <c:valAx>
        <c:axId val="53451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2202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[1]发改委!$B$1</c:f>
              <c:strCache>
                <c:ptCount val="1"/>
                <c:pt idx="0">
                  <c:v>上海市夏季用电负荷峰值（万千瓦）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[1]发改委!$A$2:$A$6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[1]发改委!$B$2:$B$6</c:f>
              <c:numCache>
                <c:formatCode>General</c:formatCode>
                <c:ptCount val="5"/>
                <c:pt idx="0">
                  <c:v>3094</c:v>
                </c:pt>
                <c:pt idx="1">
                  <c:v>3123</c:v>
                </c:pt>
                <c:pt idx="2">
                  <c:v>3312</c:v>
                </c:pt>
                <c:pt idx="3">
                  <c:v>3353</c:v>
                </c:pt>
                <c:pt idx="4">
                  <c:v>3807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0-B14B-A13B-C4D65B6B0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401647"/>
        <c:axId val="403636284"/>
      </c:barChart>
      <c:catAx>
        <c:axId val="2694016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03636284"/>
        <c:crosses val="autoZero"/>
        <c:auto val="1"/>
        <c:lblAlgn val="ctr"/>
        <c:lblOffset val="100"/>
        <c:noMultiLvlLbl val="0"/>
      </c:catAx>
      <c:valAx>
        <c:axId val="4036362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940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spc="0" baseline="0">
              <a:solidFill>
                <a:schemeClr val="bg1"/>
              </a:solidFill>
              <a:latin typeface="SimSun-ExtB" panose="02010609060101010101" charset="-122"/>
              <a:ea typeface="SimSun-ExtB" panose="02010609060101010101" charset="-122"/>
              <a:cs typeface="SimSun-ExtB" panose="02010609060101010101" charset="-122"/>
              <a:sym typeface="SimSun-ExtB" panose="02010609060101010101" charset="-122"/>
            </a:defRPr>
          </a:pPr>
          <a:endParaRPr lang="en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分析!$B$1</c:f>
              <c:strCache>
                <c:ptCount val="1"/>
                <c:pt idx="0">
                  <c:v>新能源汽车保有量/万辆</c:v>
                </c:pt>
              </c:strCache>
            </c:strRef>
          </c:tx>
          <c:spPr>
            <a:gradFill>
              <a:gsLst>
                <a:gs pos="0">
                  <a:srgbClr val="14CD68"/>
                </a:gs>
                <a:gs pos="100000">
                  <a:srgbClr val="035C7D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cat>
            <c:numRef>
              <c:f>分析!$A$2:$A$5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分析!$B$2:$B$5</c:f>
              <c:numCache>
                <c:formatCode>General</c:formatCode>
                <c:ptCount val="4"/>
                <c:pt idx="0">
                  <c:v>381</c:v>
                </c:pt>
                <c:pt idx="1">
                  <c:v>492</c:v>
                </c:pt>
                <c:pt idx="2">
                  <c:v>784</c:v>
                </c:pt>
                <c:pt idx="3">
                  <c:v>1310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6-406C-8BFE-959B06029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116072"/>
        <c:axId val="304694936"/>
      </c:barChart>
      <c:catAx>
        <c:axId val="765116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bg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en-CN"/>
          </a:p>
        </c:txPr>
        <c:crossAx val="304694936"/>
        <c:crosses val="autoZero"/>
        <c:auto val="1"/>
        <c:lblAlgn val="ctr"/>
        <c:lblOffset val="100"/>
        <c:noMultiLvlLbl val="0"/>
      </c:catAx>
      <c:valAx>
        <c:axId val="30469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6511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分析!$U$1</c:f>
              <c:strCache>
                <c:ptCount val="1"/>
                <c:pt idx="0">
                  <c:v>保有量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分析!$S$2:$S$41</c:f>
              <c:numCache>
                <c:formatCode>mmm\-yy</c:formatCode>
                <c:ptCount val="40"/>
                <c:pt idx="0">
                  <c:v>43647</c:v>
                </c:pt>
                <c:pt idx="1">
                  <c:v>43678</c:v>
                </c:pt>
                <c:pt idx="2">
                  <c:v>43709</c:v>
                </c:pt>
                <c:pt idx="3">
                  <c:v>43739</c:v>
                </c:pt>
                <c:pt idx="4">
                  <c:v>43770</c:v>
                </c:pt>
                <c:pt idx="5">
                  <c:v>43800</c:v>
                </c:pt>
                <c:pt idx="6">
                  <c:v>43831</c:v>
                </c:pt>
                <c:pt idx="7">
                  <c:v>43862</c:v>
                </c:pt>
                <c:pt idx="8">
                  <c:v>43891</c:v>
                </c:pt>
                <c:pt idx="9">
                  <c:v>43922</c:v>
                </c:pt>
                <c:pt idx="10">
                  <c:v>43952</c:v>
                </c:pt>
                <c:pt idx="11">
                  <c:v>43983</c:v>
                </c:pt>
                <c:pt idx="12">
                  <c:v>44013</c:v>
                </c:pt>
                <c:pt idx="13">
                  <c:v>44044</c:v>
                </c:pt>
                <c:pt idx="14">
                  <c:v>44075</c:v>
                </c:pt>
                <c:pt idx="15">
                  <c:v>44105</c:v>
                </c:pt>
                <c:pt idx="16">
                  <c:v>44136</c:v>
                </c:pt>
                <c:pt idx="17">
                  <c:v>44166</c:v>
                </c:pt>
                <c:pt idx="18">
                  <c:v>44197</c:v>
                </c:pt>
                <c:pt idx="19">
                  <c:v>44228</c:v>
                </c:pt>
                <c:pt idx="20">
                  <c:v>44256</c:v>
                </c:pt>
                <c:pt idx="21">
                  <c:v>44287</c:v>
                </c:pt>
                <c:pt idx="22">
                  <c:v>44317</c:v>
                </c:pt>
                <c:pt idx="23">
                  <c:v>44348</c:v>
                </c:pt>
                <c:pt idx="24">
                  <c:v>44378</c:v>
                </c:pt>
                <c:pt idx="25">
                  <c:v>44409</c:v>
                </c:pt>
                <c:pt idx="26">
                  <c:v>44440</c:v>
                </c:pt>
                <c:pt idx="27">
                  <c:v>44470</c:v>
                </c:pt>
                <c:pt idx="28">
                  <c:v>44501</c:v>
                </c:pt>
                <c:pt idx="29">
                  <c:v>44531</c:v>
                </c:pt>
                <c:pt idx="30">
                  <c:v>44562</c:v>
                </c:pt>
                <c:pt idx="31">
                  <c:v>44593</c:v>
                </c:pt>
                <c:pt idx="32">
                  <c:v>44621</c:v>
                </c:pt>
                <c:pt idx="33">
                  <c:v>44652</c:v>
                </c:pt>
                <c:pt idx="34">
                  <c:v>44682</c:v>
                </c:pt>
                <c:pt idx="35">
                  <c:v>44713</c:v>
                </c:pt>
                <c:pt idx="36">
                  <c:v>44743</c:v>
                </c:pt>
                <c:pt idx="37">
                  <c:v>44774</c:v>
                </c:pt>
                <c:pt idx="38">
                  <c:v>44805</c:v>
                </c:pt>
                <c:pt idx="39">
                  <c:v>44835</c:v>
                </c:pt>
              </c:numCache>
            </c:numRef>
          </c:cat>
          <c:val>
            <c:numRef>
              <c:f>分析!$U$2:$U$41</c:f>
              <c:numCache>
                <c:formatCode>0_ </c:formatCode>
                <c:ptCount val="40"/>
                <c:pt idx="0">
                  <c:v>105.2</c:v>
                </c:pt>
                <c:pt idx="1">
                  <c:v>108.1</c:v>
                </c:pt>
                <c:pt idx="2">
                  <c:v>111.5</c:v>
                </c:pt>
                <c:pt idx="3">
                  <c:v>114.4</c:v>
                </c:pt>
                <c:pt idx="4">
                  <c:v>117.4</c:v>
                </c:pt>
                <c:pt idx="5">
                  <c:v>121.9</c:v>
                </c:pt>
                <c:pt idx="6">
                  <c:v>124.3</c:v>
                </c:pt>
                <c:pt idx="7">
                  <c:v>124.5</c:v>
                </c:pt>
                <c:pt idx="8">
                  <c:v>126.7</c:v>
                </c:pt>
                <c:pt idx="9">
                  <c:v>128.69999999999999</c:v>
                </c:pt>
                <c:pt idx="10">
                  <c:v>130</c:v>
                </c:pt>
                <c:pt idx="11">
                  <c:v>132.1</c:v>
                </c:pt>
                <c:pt idx="12">
                  <c:v>134.1</c:v>
                </c:pt>
                <c:pt idx="13">
                  <c:v>138.19999999999999</c:v>
                </c:pt>
                <c:pt idx="14">
                  <c:v>141.80000000000001</c:v>
                </c:pt>
                <c:pt idx="15">
                  <c:v>149.80000000000001</c:v>
                </c:pt>
                <c:pt idx="16">
                  <c:v>153.80000000000001</c:v>
                </c:pt>
                <c:pt idx="17">
                  <c:v>168.1</c:v>
                </c:pt>
                <c:pt idx="18">
                  <c:v>171.6</c:v>
                </c:pt>
                <c:pt idx="19">
                  <c:v>175.8</c:v>
                </c:pt>
                <c:pt idx="20">
                  <c:v>178.8</c:v>
                </c:pt>
                <c:pt idx="21">
                  <c:v>182.7</c:v>
                </c:pt>
                <c:pt idx="22">
                  <c:v>187</c:v>
                </c:pt>
                <c:pt idx="23">
                  <c:v>194.7</c:v>
                </c:pt>
                <c:pt idx="24">
                  <c:v>201.4</c:v>
                </c:pt>
                <c:pt idx="25">
                  <c:v>210.5</c:v>
                </c:pt>
                <c:pt idx="26">
                  <c:v>222.3</c:v>
                </c:pt>
                <c:pt idx="27">
                  <c:v>225.3</c:v>
                </c:pt>
                <c:pt idx="28">
                  <c:v>238.5</c:v>
                </c:pt>
                <c:pt idx="29">
                  <c:v>261.7</c:v>
                </c:pt>
                <c:pt idx="30">
                  <c:v>273.10000000000002</c:v>
                </c:pt>
                <c:pt idx="31">
                  <c:v>286.39999999999998</c:v>
                </c:pt>
                <c:pt idx="32">
                  <c:v>310.89999999999998</c:v>
                </c:pt>
                <c:pt idx="33">
                  <c:v>332.4</c:v>
                </c:pt>
                <c:pt idx="34">
                  <c:v>358.1</c:v>
                </c:pt>
                <c:pt idx="35">
                  <c:v>391.8</c:v>
                </c:pt>
                <c:pt idx="36">
                  <c:v>398</c:v>
                </c:pt>
                <c:pt idx="37">
                  <c:v>431.5</c:v>
                </c:pt>
                <c:pt idx="38">
                  <c:v>448.8</c:v>
                </c:pt>
                <c:pt idx="39">
                  <c:v>453.2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B-4F2B-A836-14DA0C465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06687"/>
        <c:axId val="783514572"/>
      </c:barChart>
      <c:dateAx>
        <c:axId val="1491066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en-CN"/>
          </a:p>
        </c:txPr>
        <c:crossAx val="783514572"/>
        <c:crosses val="autoZero"/>
        <c:auto val="1"/>
        <c:lblOffset val="100"/>
        <c:baseTimeUnit val="months"/>
      </c:dateAx>
      <c:valAx>
        <c:axId val="7835145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en-CN"/>
          </a:p>
        </c:txPr>
        <c:crossAx val="14910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 b="0">
          <a:latin typeface="Times New Roman" panose="02020603050405020304" pitchFamily="18" charset="0"/>
          <a:ea typeface="Times New Roman" panose="02020603050405020304" pitchFamily="18" charset="0"/>
          <a:cs typeface="Times New Roman" panose="02020603050405020304" pitchFamily="18" charset="0"/>
          <a:sym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892029549520001E-2"/>
          <c:y val="6.2230671736375198E-2"/>
          <c:w val="0.89899362309341402"/>
          <c:h val="0.6523954372623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分析!$U$1</c:f>
              <c:strCache>
                <c:ptCount val="1"/>
                <c:pt idx="0">
                  <c:v>保有量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分析!$R$2:$R$41</c:f>
              <c:strCache>
                <c:ptCount val="40"/>
                <c:pt idx="0">
                  <c:v>2019.7</c:v>
                </c:pt>
                <c:pt idx="1">
                  <c:v>2019.8</c:v>
                </c:pt>
                <c:pt idx="2">
                  <c:v>2019.9</c:v>
                </c:pt>
                <c:pt idx="3">
                  <c:v>2019.10</c:v>
                </c:pt>
                <c:pt idx="4">
                  <c:v>2019.11</c:v>
                </c:pt>
                <c:pt idx="5">
                  <c:v>2019.12</c:v>
                </c:pt>
                <c:pt idx="6">
                  <c:v>2020.1</c:v>
                </c:pt>
                <c:pt idx="7">
                  <c:v>2020.2</c:v>
                </c:pt>
                <c:pt idx="8">
                  <c:v>2020.3</c:v>
                </c:pt>
                <c:pt idx="9">
                  <c:v>2020.4</c:v>
                </c:pt>
                <c:pt idx="10">
                  <c:v>2020.5</c:v>
                </c:pt>
                <c:pt idx="11">
                  <c:v>2020.6</c:v>
                </c:pt>
                <c:pt idx="12">
                  <c:v>2020.7</c:v>
                </c:pt>
                <c:pt idx="13">
                  <c:v>2020.8</c:v>
                </c:pt>
                <c:pt idx="14">
                  <c:v>2020.9</c:v>
                </c:pt>
                <c:pt idx="15">
                  <c:v>2020.10</c:v>
                </c:pt>
                <c:pt idx="16">
                  <c:v>2020.11</c:v>
                </c:pt>
                <c:pt idx="17">
                  <c:v>2020.12</c:v>
                </c:pt>
                <c:pt idx="18">
                  <c:v>2021.1</c:v>
                </c:pt>
                <c:pt idx="19">
                  <c:v>2021.2</c:v>
                </c:pt>
                <c:pt idx="20">
                  <c:v>2021.3</c:v>
                </c:pt>
                <c:pt idx="21">
                  <c:v>2021.4</c:v>
                </c:pt>
                <c:pt idx="22">
                  <c:v>2021.5</c:v>
                </c:pt>
                <c:pt idx="23">
                  <c:v>2021.6</c:v>
                </c:pt>
                <c:pt idx="24">
                  <c:v>2021.7</c:v>
                </c:pt>
                <c:pt idx="25">
                  <c:v>2021.8</c:v>
                </c:pt>
                <c:pt idx="26">
                  <c:v>2021.9</c:v>
                </c:pt>
                <c:pt idx="27">
                  <c:v>2021.10</c:v>
                </c:pt>
                <c:pt idx="28">
                  <c:v>2021.11</c:v>
                </c:pt>
                <c:pt idx="29">
                  <c:v>2021.12</c:v>
                </c:pt>
                <c:pt idx="30">
                  <c:v>2022.1</c:v>
                </c:pt>
                <c:pt idx="31">
                  <c:v>2022.2</c:v>
                </c:pt>
                <c:pt idx="32">
                  <c:v>2022.3</c:v>
                </c:pt>
                <c:pt idx="33">
                  <c:v>2022.4</c:v>
                </c:pt>
                <c:pt idx="34">
                  <c:v>2022.5</c:v>
                </c:pt>
                <c:pt idx="35">
                  <c:v>2022.6</c:v>
                </c:pt>
                <c:pt idx="36">
                  <c:v>2022.7</c:v>
                </c:pt>
                <c:pt idx="37">
                  <c:v>2022.8</c:v>
                </c:pt>
                <c:pt idx="38">
                  <c:v>2022.9</c:v>
                </c:pt>
                <c:pt idx="39">
                  <c:v>2022.10</c:v>
                </c:pt>
              </c:strCache>
            </c:strRef>
          </c:cat>
          <c:val>
            <c:numRef>
              <c:f>分析!$U$2:$U$41</c:f>
              <c:numCache>
                <c:formatCode>0_ </c:formatCode>
                <c:ptCount val="40"/>
                <c:pt idx="0">
                  <c:v>105.2</c:v>
                </c:pt>
                <c:pt idx="1">
                  <c:v>108.1</c:v>
                </c:pt>
                <c:pt idx="2">
                  <c:v>111.5</c:v>
                </c:pt>
                <c:pt idx="3">
                  <c:v>114.4</c:v>
                </c:pt>
                <c:pt idx="4">
                  <c:v>117.4</c:v>
                </c:pt>
                <c:pt idx="5">
                  <c:v>121.9</c:v>
                </c:pt>
                <c:pt idx="6">
                  <c:v>124.3</c:v>
                </c:pt>
                <c:pt idx="7">
                  <c:v>124.5</c:v>
                </c:pt>
                <c:pt idx="8">
                  <c:v>126.7</c:v>
                </c:pt>
                <c:pt idx="9">
                  <c:v>128.69999999999999</c:v>
                </c:pt>
                <c:pt idx="10">
                  <c:v>130</c:v>
                </c:pt>
                <c:pt idx="11">
                  <c:v>132.1</c:v>
                </c:pt>
                <c:pt idx="12">
                  <c:v>134.1</c:v>
                </c:pt>
                <c:pt idx="13">
                  <c:v>138.19999999999999</c:v>
                </c:pt>
                <c:pt idx="14">
                  <c:v>141.80000000000001</c:v>
                </c:pt>
                <c:pt idx="15">
                  <c:v>149.80000000000001</c:v>
                </c:pt>
                <c:pt idx="16">
                  <c:v>153.80000000000001</c:v>
                </c:pt>
                <c:pt idx="17">
                  <c:v>168.1</c:v>
                </c:pt>
                <c:pt idx="18">
                  <c:v>171.6</c:v>
                </c:pt>
                <c:pt idx="19">
                  <c:v>175.8</c:v>
                </c:pt>
                <c:pt idx="20">
                  <c:v>178.8</c:v>
                </c:pt>
                <c:pt idx="21">
                  <c:v>182.7</c:v>
                </c:pt>
                <c:pt idx="22">
                  <c:v>187</c:v>
                </c:pt>
                <c:pt idx="23">
                  <c:v>194.7</c:v>
                </c:pt>
                <c:pt idx="24">
                  <c:v>201.4</c:v>
                </c:pt>
                <c:pt idx="25">
                  <c:v>210.5</c:v>
                </c:pt>
                <c:pt idx="26">
                  <c:v>222.3</c:v>
                </c:pt>
                <c:pt idx="27">
                  <c:v>225.3</c:v>
                </c:pt>
                <c:pt idx="28">
                  <c:v>238.5</c:v>
                </c:pt>
                <c:pt idx="29">
                  <c:v>261.7</c:v>
                </c:pt>
                <c:pt idx="30">
                  <c:v>273.10000000000002</c:v>
                </c:pt>
                <c:pt idx="31">
                  <c:v>286.39999999999998</c:v>
                </c:pt>
                <c:pt idx="32">
                  <c:v>310.89999999999998</c:v>
                </c:pt>
                <c:pt idx="33">
                  <c:v>332.4</c:v>
                </c:pt>
                <c:pt idx="34">
                  <c:v>358.1</c:v>
                </c:pt>
                <c:pt idx="35">
                  <c:v>391.8</c:v>
                </c:pt>
                <c:pt idx="36">
                  <c:v>398</c:v>
                </c:pt>
                <c:pt idx="37">
                  <c:v>431.5</c:v>
                </c:pt>
                <c:pt idx="38">
                  <c:v>448.8</c:v>
                </c:pt>
                <c:pt idx="39">
                  <c:v>453.2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2-4910-948D-2138E9CC3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0742127"/>
        <c:axId val="53068548"/>
      </c:barChart>
      <c:catAx>
        <c:axId val="8707421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en-CN"/>
          </a:p>
        </c:txPr>
        <c:crossAx val="53068548"/>
        <c:crosses val="autoZero"/>
        <c:auto val="1"/>
        <c:lblAlgn val="ctr"/>
        <c:lblOffset val="100"/>
        <c:noMultiLvlLbl val="0"/>
      </c:catAx>
      <c:valAx>
        <c:axId val="530685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en-CN"/>
          </a:p>
        </c:txPr>
        <c:crossAx val="870742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pitchFamily="18" charset="0"/>
          <a:ea typeface="Times New Roman" panose="02020603050405020304" pitchFamily="18" charset="0"/>
          <a:cs typeface="Times New Roman" panose="02020603050405020304" pitchFamily="18" charset="0"/>
          <a:sym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80"/>
              <a:t>车和公共桩比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分析!$G$1</c:f>
              <c:strCache>
                <c:ptCount val="1"/>
                <c:pt idx="0">
                  <c:v>车公桩比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分析!$A$2:$A$5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分析!$G$2:$G$5</c:f>
              <c:numCache>
                <c:formatCode>0.00_ </c:formatCode>
                <c:ptCount val="4"/>
                <c:pt idx="0">
                  <c:v>7.3837209302325579</c:v>
                </c:pt>
                <c:pt idx="1">
                  <c:v>6.0966542750929369</c:v>
                </c:pt>
                <c:pt idx="2">
                  <c:v>6.8352223190932868</c:v>
                </c:pt>
                <c:pt idx="3">
                  <c:v>7.2777777777777777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1-461B-A2D3-19D3E6FFE2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3460284"/>
        <c:axId val="666303230"/>
      </c:barChart>
      <c:catAx>
        <c:axId val="39346028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66303230"/>
        <c:crosses val="autoZero"/>
        <c:auto val="1"/>
        <c:lblAlgn val="ctr"/>
        <c:lblOffset val="100"/>
        <c:noMultiLvlLbl val="0"/>
      </c:catAx>
      <c:valAx>
        <c:axId val="6663032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934602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325755</xdr:colOff>
      <xdr:row>5</xdr:row>
      <xdr:rowOff>14605</xdr:rowOff>
    </xdr:from>
    <xdr:to>
      <xdr:col>12</xdr:col>
      <xdr:colOff>323215</xdr:colOff>
      <xdr:row>18</xdr:row>
      <xdr:rowOff>61595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544830</xdr:colOff>
      <xdr:row>3</xdr:row>
      <xdr:rowOff>78740</xdr:rowOff>
    </xdr:from>
    <xdr:to>
      <xdr:col>18</xdr:col>
      <xdr:colOff>403860</xdr:colOff>
      <xdr:row>19</xdr:row>
      <xdr:rowOff>31115</xdr:rowOff>
    </xdr:to>
    <xdr:graphicFrame macro="">
      <xdr:nvGraphicFramePr>
        <xdr:cNvPr id="5" name="图表 4" descr="7b0a202020202263686172745265734964223a202234363530303532220a7d0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628015</xdr:colOff>
      <xdr:row>21</xdr:row>
      <xdr:rowOff>198755</xdr:rowOff>
    </xdr:from>
    <xdr:to>
      <xdr:col>18</xdr:col>
      <xdr:colOff>170815</xdr:colOff>
      <xdr:row>35</xdr:row>
      <xdr:rowOff>141605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121285</xdr:colOff>
      <xdr:row>37</xdr:row>
      <xdr:rowOff>190500</xdr:rowOff>
    </xdr:from>
    <xdr:to>
      <xdr:col>12</xdr:col>
      <xdr:colOff>579120</xdr:colOff>
      <xdr:row>52</xdr:row>
      <xdr:rowOff>196850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549275</xdr:colOff>
      <xdr:row>15</xdr:row>
      <xdr:rowOff>107950</xdr:rowOff>
    </xdr:from>
    <xdr:to>
      <xdr:col>3</xdr:col>
      <xdr:colOff>1254125</xdr:colOff>
      <xdr:row>31</xdr:row>
      <xdr:rowOff>21590</xdr:rowOff>
    </xdr:to>
    <xdr:graphicFrame macro="">
      <xdr:nvGraphicFramePr>
        <xdr:cNvPr id="2" name="图表 2">
          <a:extLst>
            <a:ext uri="{FF2B5EF4-FFF2-40B4-BE49-F238E27FC236}">
              <a16:creationId xmlns:a16="http://schemas.microsoft.com/office/drawing/2014/main" id="{2A2E0BA1-2A93-BE48-A503-429161D53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</xdr:colOff>
      <xdr:row>35</xdr:row>
      <xdr:rowOff>187325</xdr:rowOff>
    </xdr:from>
    <xdr:to>
      <xdr:col>20</xdr:col>
      <xdr:colOff>157480</xdr:colOff>
      <xdr:row>50</xdr:row>
      <xdr:rowOff>60325</xdr:rowOff>
    </xdr:to>
    <xdr:graphicFrame macro="">
      <xdr:nvGraphicFramePr>
        <xdr:cNvPr id="3" name="图表 1">
          <a:extLst>
            <a:ext uri="{FF2B5EF4-FFF2-40B4-BE49-F238E27FC236}">
              <a16:creationId xmlns:a16="http://schemas.microsoft.com/office/drawing/2014/main" id="{2310C58A-B637-884F-879B-22D620E15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349250</xdr:colOff>
      <xdr:row>15</xdr:row>
      <xdr:rowOff>0</xdr:rowOff>
    </xdr:from>
    <xdr:to>
      <xdr:col>18</xdr:col>
      <xdr:colOff>1638300</xdr:colOff>
      <xdr:row>36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1B8474-79CF-3B4B-9839-D49876868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223520</xdr:colOff>
      <xdr:row>21</xdr:row>
      <xdr:rowOff>80645</xdr:rowOff>
    </xdr:from>
    <xdr:to>
      <xdr:col>15</xdr:col>
      <xdr:colOff>238125</xdr:colOff>
      <xdr:row>35</xdr:row>
      <xdr:rowOff>76200</xdr:rowOff>
    </xdr:to>
    <xdr:graphicFrame macro="">
      <xdr:nvGraphicFramePr>
        <xdr:cNvPr id="2" name="图表 4">
          <a:extLst>
            <a:ext uri="{FF2B5EF4-FFF2-40B4-BE49-F238E27FC236}">
              <a16:creationId xmlns:a16="http://schemas.microsoft.com/office/drawing/2014/main" id="{2B66BA8B-F7ED-5844-B542-5DF82BCB6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407986</xdr:colOff>
      <xdr:row>22</xdr:row>
      <xdr:rowOff>84136</xdr:rowOff>
    </xdr:from>
    <xdr:to>
      <xdr:col>3</xdr:col>
      <xdr:colOff>1511299</xdr:colOff>
      <xdr:row>36</xdr:row>
      <xdr:rowOff>165099</xdr:rowOff>
    </xdr:to>
    <xdr:graphicFrame macro="">
      <xdr:nvGraphicFramePr>
        <xdr:cNvPr id="3" name="图表 5">
          <a:extLst>
            <a:ext uri="{FF2B5EF4-FFF2-40B4-BE49-F238E27FC236}">
              <a16:creationId xmlns:a16="http://schemas.microsoft.com/office/drawing/2014/main" id="{82221DEE-4AAB-EB42-BCF0-3C6D56524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1476375</xdr:colOff>
      <xdr:row>21</xdr:row>
      <xdr:rowOff>141288</xdr:rowOff>
    </xdr:from>
    <xdr:to>
      <xdr:col>7</xdr:col>
      <xdr:colOff>1257301</xdr:colOff>
      <xdr:row>34</xdr:row>
      <xdr:rowOff>127001</xdr:rowOff>
    </xdr:to>
    <xdr:graphicFrame macro="">
      <xdr:nvGraphicFramePr>
        <xdr:cNvPr id="4" name="图表 7">
          <a:extLst>
            <a:ext uri="{FF2B5EF4-FFF2-40B4-BE49-F238E27FC236}">
              <a16:creationId xmlns:a16="http://schemas.microsoft.com/office/drawing/2014/main" id="{6B2C3375-5CD9-974E-A771-12444FAEA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948055</xdr:colOff>
      <xdr:row>35</xdr:row>
      <xdr:rowOff>129222</xdr:rowOff>
    </xdr:from>
    <xdr:to>
      <xdr:col>10</xdr:col>
      <xdr:colOff>431800</xdr:colOff>
      <xdr:row>51</xdr:row>
      <xdr:rowOff>12700</xdr:rowOff>
    </xdr:to>
    <xdr:graphicFrame macro="">
      <xdr:nvGraphicFramePr>
        <xdr:cNvPr id="5" name="图表 9">
          <a:extLst>
            <a:ext uri="{FF2B5EF4-FFF2-40B4-BE49-F238E27FC236}">
              <a16:creationId xmlns:a16="http://schemas.microsoft.com/office/drawing/2014/main" id="{4B511071-2EFE-9743-840E-B6801F0D8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421005</xdr:colOff>
      <xdr:row>67</xdr:row>
      <xdr:rowOff>142875</xdr:rowOff>
    </xdr:from>
    <xdr:to>
      <xdr:col>13</xdr:col>
      <xdr:colOff>436245</xdr:colOff>
      <xdr:row>82</xdr:row>
      <xdr:rowOff>85725</xdr:rowOff>
    </xdr:to>
    <xdr:graphicFrame macro="">
      <xdr:nvGraphicFramePr>
        <xdr:cNvPr id="6" name="图表 10">
          <a:extLst>
            <a:ext uri="{FF2B5EF4-FFF2-40B4-BE49-F238E27FC236}">
              <a16:creationId xmlns:a16="http://schemas.microsoft.com/office/drawing/2014/main" id="{C19EA7F0-08D1-7E41-A88D-B236898A0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341630</xdr:colOff>
      <xdr:row>24</xdr:row>
      <xdr:rowOff>48260</xdr:rowOff>
    </xdr:from>
    <xdr:to>
      <xdr:col>23</xdr:col>
      <xdr:colOff>92075</xdr:colOff>
      <xdr:row>37</xdr:row>
      <xdr:rowOff>191135</xdr:rowOff>
    </xdr:to>
    <xdr:graphicFrame macro="">
      <xdr:nvGraphicFramePr>
        <xdr:cNvPr id="7" name="图表 11">
          <a:extLst>
            <a:ext uri="{FF2B5EF4-FFF2-40B4-BE49-F238E27FC236}">
              <a16:creationId xmlns:a16="http://schemas.microsoft.com/office/drawing/2014/main" id="{6BA29B5E-F433-F94B-B292-C68E3E54D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408940</xdr:colOff>
      <xdr:row>46</xdr:row>
      <xdr:rowOff>102235</xdr:rowOff>
    </xdr:from>
    <xdr:to>
      <xdr:col>17</xdr:col>
      <xdr:colOff>180340</xdr:colOff>
      <xdr:row>60</xdr:row>
      <xdr:rowOff>45085</xdr:rowOff>
    </xdr:to>
    <xdr:graphicFrame macro="">
      <xdr:nvGraphicFramePr>
        <xdr:cNvPr id="8" name="图表 12">
          <a:extLst>
            <a:ext uri="{FF2B5EF4-FFF2-40B4-BE49-F238E27FC236}">
              <a16:creationId xmlns:a16="http://schemas.microsoft.com/office/drawing/2014/main" id="{430261D2-6D53-404B-92CC-379CF05F8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181610</xdr:colOff>
      <xdr:row>50</xdr:row>
      <xdr:rowOff>24765</xdr:rowOff>
    </xdr:from>
    <xdr:to>
      <xdr:col>24</xdr:col>
      <xdr:colOff>558800</xdr:colOff>
      <xdr:row>63</xdr:row>
      <xdr:rowOff>172720</xdr:rowOff>
    </xdr:to>
    <xdr:graphicFrame macro="">
      <xdr:nvGraphicFramePr>
        <xdr:cNvPr id="9" name="图表 13">
          <a:extLst>
            <a:ext uri="{FF2B5EF4-FFF2-40B4-BE49-F238E27FC236}">
              <a16:creationId xmlns:a16="http://schemas.microsoft.com/office/drawing/2014/main" id="{55AAFEA0-D72F-1344-9963-F42D4414C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454025</xdr:colOff>
      <xdr:row>67</xdr:row>
      <xdr:rowOff>186690</xdr:rowOff>
    </xdr:from>
    <xdr:to>
      <xdr:col>5</xdr:col>
      <xdr:colOff>2747010</xdr:colOff>
      <xdr:row>87</xdr:row>
      <xdr:rowOff>145415</xdr:rowOff>
    </xdr:to>
    <xdr:graphicFrame macro="">
      <xdr:nvGraphicFramePr>
        <xdr:cNvPr id="10" name="图表 2">
          <a:extLst>
            <a:ext uri="{FF2B5EF4-FFF2-40B4-BE49-F238E27FC236}">
              <a16:creationId xmlns:a16="http://schemas.microsoft.com/office/drawing/2014/main" id="{9ABD6B8D-27B9-6E4F-9C4F-EACC79414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349250</xdr:colOff>
      <xdr:row>73</xdr:row>
      <xdr:rowOff>139700</xdr:rowOff>
    </xdr:from>
    <xdr:to>
      <xdr:col>3</xdr:col>
      <xdr:colOff>317500</xdr:colOff>
      <xdr:row>92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9FBEC90-70DB-7845-A083-4B8341360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18</xdr:row>
      <xdr:rowOff>196850</xdr:rowOff>
    </xdr:from>
    <xdr:to>
      <xdr:col>22</xdr:col>
      <xdr:colOff>275590</xdr:colOff>
      <xdr:row>36</xdr:row>
      <xdr:rowOff>88265</xdr:rowOff>
    </xdr:to>
    <xdr:graphicFrame macro="">
      <xdr:nvGraphicFramePr>
        <xdr:cNvPr id="2" name="图表 2">
          <a:extLst>
            <a:ext uri="{FF2B5EF4-FFF2-40B4-BE49-F238E27FC236}">
              <a16:creationId xmlns:a16="http://schemas.microsoft.com/office/drawing/2014/main" id="{283596FB-7F3A-6F42-815C-B2882C903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254000</xdr:colOff>
      <xdr:row>0</xdr:row>
      <xdr:rowOff>146050</xdr:rowOff>
    </xdr:from>
    <xdr:to>
      <xdr:col>26</xdr:col>
      <xdr:colOff>339725</xdr:colOff>
      <xdr:row>15</xdr:row>
      <xdr:rowOff>146050</xdr:rowOff>
    </xdr:to>
    <xdr:graphicFrame macro="">
      <xdr:nvGraphicFramePr>
        <xdr:cNvPr id="3" name="图表 3">
          <a:extLst>
            <a:ext uri="{FF2B5EF4-FFF2-40B4-BE49-F238E27FC236}">
              <a16:creationId xmlns:a16="http://schemas.microsoft.com/office/drawing/2014/main" id="{A629FF82-C035-5247-BA72-AA47F9502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292100</xdr:colOff>
      <xdr:row>9</xdr:row>
      <xdr:rowOff>12700</xdr:rowOff>
    </xdr:from>
    <xdr:to>
      <xdr:col>12</xdr:col>
      <xdr:colOff>215900</xdr:colOff>
      <xdr:row>22</xdr:row>
      <xdr:rowOff>155575</xdr:rowOff>
    </xdr:to>
    <xdr:graphicFrame macro="">
      <xdr:nvGraphicFramePr>
        <xdr:cNvPr id="4" name="图表 4">
          <a:extLst>
            <a:ext uri="{FF2B5EF4-FFF2-40B4-BE49-F238E27FC236}">
              <a16:creationId xmlns:a16="http://schemas.microsoft.com/office/drawing/2014/main" id="{B7BC04F6-4B4E-A047-8888-0EAD3A7C5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444500</xdr:colOff>
      <xdr:row>24</xdr:row>
      <xdr:rowOff>98425</xdr:rowOff>
    </xdr:from>
    <xdr:to>
      <xdr:col>13</xdr:col>
      <xdr:colOff>444500</xdr:colOff>
      <xdr:row>40</xdr:row>
      <xdr:rowOff>4445</xdr:rowOff>
    </xdr:to>
    <xdr:graphicFrame macro="">
      <xdr:nvGraphicFramePr>
        <xdr:cNvPr id="5" name="图表 5">
          <a:extLst>
            <a:ext uri="{FF2B5EF4-FFF2-40B4-BE49-F238E27FC236}">
              <a16:creationId xmlns:a16="http://schemas.microsoft.com/office/drawing/2014/main" id="{041659A4-F6ED-9844-AE71-D866166A6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347662</xdr:colOff>
      <xdr:row>16</xdr:row>
      <xdr:rowOff>19050</xdr:rowOff>
    </xdr:from>
    <xdr:to>
      <xdr:col>5</xdr:col>
      <xdr:colOff>400050</xdr:colOff>
      <xdr:row>29</xdr:row>
      <xdr:rowOff>119062</xdr:rowOff>
    </xdr:to>
    <xdr:graphicFrame macro="">
      <xdr:nvGraphicFramePr>
        <xdr:cNvPr id="6" name="图表 1">
          <a:extLst>
            <a:ext uri="{FF2B5EF4-FFF2-40B4-BE49-F238E27FC236}">
              <a16:creationId xmlns:a16="http://schemas.microsoft.com/office/drawing/2014/main" id="{E023006D-2719-0E4A-81E2-42FAE60F8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220662</xdr:colOff>
      <xdr:row>34</xdr:row>
      <xdr:rowOff>112712</xdr:rowOff>
    </xdr:from>
    <xdr:to>
      <xdr:col>14</xdr:col>
      <xdr:colOff>144462</xdr:colOff>
      <xdr:row>48</xdr:row>
      <xdr:rowOff>55562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2E434AA-13A2-9846-B5CB-90203A8FF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95250</xdr:colOff>
      <xdr:row>32</xdr:row>
      <xdr:rowOff>114300</xdr:rowOff>
    </xdr:from>
    <xdr:to>
      <xdr:col>8</xdr:col>
      <xdr:colOff>584200</xdr:colOff>
      <xdr:row>51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C0CF9C-7B08-F447-8559-60E68469A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641350</xdr:colOff>
      <xdr:row>15</xdr:row>
      <xdr:rowOff>98425</xdr:rowOff>
    </xdr:from>
    <xdr:to>
      <xdr:col>5</xdr:col>
      <xdr:colOff>467995</xdr:colOff>
      <xdr:row>30</xdr:row>
      <xdr:rowOff>51435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193675</xdr:colOff>
      <xdr:row>15</xdr:row>
      <xdr:rowOff>136525</xdr:rowOff>
    </xdr:from>
    <xdr:to>
      <xdr:col>10</xdr:col>
      <xdr:colOff>527050</xdr:colOff>
      <xdr:row>29</xdr:row>
      <xdr:rowOff>79375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1746250</xdr:colOff>
      <xdr:row>33</xdr:row>
      <xdr:rowOff>31750</xdr:rowOff>
    </xdr:from>
    <xdr:to>
      <xdr:col>3</xdr:col>
      <xdr:colOff>1955800</xdr:colOff>
      <xdr:row>47</xdr:row>
      <xdr:rowOff>98425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241300</xdr:colOff>
      <xdr:row>32</xdr:row>
      <xdr:rowOff>79375</xdr:rowOff>
    </xdr:from>
    <xdr:to>
      <xdr:col>11</xdr:col>
      <xdr:colOff>165100</xdr:colOff>
      <xdr:row>46</xdr:row>
      <xdr:rowOff>22225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624798</xdr:colOff>
      <xdr:row>0</xdr:row>
      <xdr:rowOff>0</xdr:rowOff>
    </xdr:from>
    <xdr:to>
      <xdr:col>9</xdr:col>
      <xdr:colOff>787190</xdr:colOff>
      <xdr:row>12</xdr:row>
      <xdr:rowOff>37197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C70126-842F-C351-C619-4E87CB8D1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442925</xdr:colOff>
      <xdr:row>0</xdr:row>
      <xdr:rowOff>113564</xdr:rowOff>
    </xdr:from>
    <xdr:to>
      <xdr:col>15</xdr:col>
      <xdr:colOff>629752</xdr:colOff>
      <xdr:row>12</xdr:row>
      <xdr:rowOff>146942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CE61CF-A133-04C5-860B-E469E8232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621355</xdr:colOff>
      <xdr:row>13</xdr:row>
      <xdr:rowOff>113566</xdr:rowOff>
    </xdr:from>
    <xdr:to>
      <xdr:col>9</xdr:col>
      <xdr:colOff>808182</xdr:colOff>
      <xdr:row>27</xdr:row>
      <xdr:rowOff>167934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B86D0D-7F4B-C5A4-4575-A2526ABE8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457200</xdr:colOff>
      <xdr:row>13</xdr:row>
      <xdr:rowOff>190500</xdr:rowOff>
    </xdr:from>
    <xdr:to>
      <xdr:col>16</xdr:col>
      <xdr:colOff>76200</xdr:colOff>
      <xdr:row>27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911404-A1D4-3168-29F5-AFC670882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682625</xdr:colOff>
      <xdr:row>11</xdr:row>
      <xdr:rowOff>146050</xdr:rowOff>
    </xdr:from>
    <xdr:to>
      <xdr:col>5</xdr:col>
      <xdr:colOff>454025</xdr:colOff>
      <xdr:row>25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C5E478-5A67-364D-82EF-19328D8FB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533400</xdr:colOff>
      <xdr:row>10</xdr:row>
      <xdr:rowOff>165101</xdr:rowOff>
    </xdr:from>
    <xdr:to>
      <xdr:col>13</xdr:col>
      <xdr:colOff>711200</xdr:colOff>
      <xdr:row>29</xdr:row>
      <xdr:rowOff>51593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00" y="2165350"/>
          <a:ext cx="6045200" cy="36868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90465</xdr:colOff>
      <xdr:row>0</xdr:row>
      <xdr:rowOff>79375</xdr:rowOff>
    </xdr:from>
    <xdr:to>
      <xdr:col>10</xdr:col>
      <xdr:colOff>690563</xdr:colOff>
      <xdr:row>4</xdr:row>
      <xdr:rowOff>299787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3570" y="79375"/>
          <a:ext cx="3952875" cy="18681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</xdr:colOff>
      <xdr:row>54</xdr:row>
      <xdr:rowOff>76200</xdr:rowOff>
    </xdr:from>
    <xdr:to>
      <xdr:col>14</xdr:col>
      <xdr:colOff>1094740</xdr:colOff>
      <xdr:row>68</xdr:row>
      <xdr:rowOff>60960</xdr:rowOff>
    </xdr:to>
    <xdr:graphicFrame macro="">
      <xdr:nvGraphicFramePr>
        <xdr:cNvPr id="2" name="图表 1" descr="7b0a202020202263686172745265734964223a20223230333532363935220a7d0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20955</xdr:rowOff>
    </xdr:from>
    <xdr:to>
      <xdr:col>11</xdr:col>
      <xdr:colOff>521970</xdr:colOff>
      <xdr:row>37</xdr:row>
      <xdr:rowOff>191770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574675</xdr:colOff>
      <xdr:row>18</xdr:row>
      <xdr:rowOff>174625</xdr:rowOff>
    </xdr:from>
    <xdr:to>
      <xdr:col>18</xdr:col>
      <xdr:colOff>57785</xdr:colOff>
      <xdr:row>31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584200</xdr:colOff>
      <xdr:row>32</xdr:row>
      <xdr:rowOff>98425</xdr:rowOff>
    </xdr:from>
    <xdr:to>
      <xdr:col>17</xdr:col>
      <xdr:colOff>211455</xdr:colOff>
      <xdr:row>44</xdr:row>
      <xdr:rowOff>22225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625475</xdr:colOff>
      <xdr:row>5</xdr:row>
      <xdr:rowOff>88900</xdr:rowOff>
    </xdr:from>
    <xdr:to>
      <xdr:col>16</xdr:col>
      <xdr:colOff>425450</xdr:colOff>
      <xdr:row>17</xdr:row>
      <xdr:rowOff>146685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</xdr:row>
      <xdr:rowOff>88900</xdr:rowOff>
    </xdr:from>
    <xdr:to>
      <xdr:col>4</xdr:col>
      <xdr:colOff>447675</xdr:colOff>
      <xdr:row>23</xdr:row>
      <xdr:rowOff>31750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762000</xdr:colOff>
      <xdr:row>6</xdr:row>
      <xdr:rowOff>152400</xdr:rowOff>
    </xdr:from>
    <xdr:to>
      <xdr:col>8</xdr:col>
      <xdr:colOff>349250</xdr:colOff>
      <xdr:row>21</xdr:row>
      <xdr:rowOff>133350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692150</xdr:colOff>
      <xdr:row>6</xdr:row>
      <xdr:rowOff>193675</xdr:rowOff>
    </xdr:from>
    <xdr:to>
      <xdr:col>13</xdr:col>
      <xdr:colOff>1473200</xdr:colOff>
      <xdr:row>20</xdr:row>
      <xdr:rowOff>22225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611505</xdr:colOff>
      <xdr:row>38</xdr:row>
      <xdr:rowOff>139700</xdr:rowOff>
    </xdr:from>
    <xdr:to>
      <xdr:col>5</xdr:col>
      <xdr:colOff>1256030</xdr:colOff>
      <xdr:row>52</xdr:row>
      <xdr:rowOff>84455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373062</xdr:colOff>
      <xdr:row>14</xdr:row>
      <xdr:rowOff>133349</xdr:rowOff>
    </xdr:from>
    <xdr:to>
      <xdr:col>13</xdr:col>
      <xdr:colOff>1254125</xdr:colOff>
      <xdr:row>30</xdr:row>
      <xdr:rowOff>63499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E51AD73D-BB4F-0528-7987-798A88779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30161</xdr:colOff>
      <xdr:row>29</xdr:row>
      <xdr:rowOff>53974</xdr:rowOff>
    </xdr:from>
    <xdr:to>
      <xdr:col>14</xdr:col>
      <xdr:colOff>219074</xdr:colOff>
      <xdr:row>44</xdr:row>
      <xdr:rowOff>180975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A632DB16-618B-EE09-E7E7-D7C9A8ECA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292100</xdr:colOff>
      <xdr:row>52</xdr:row>
      <xdr:rowOff>179387</xdr:rowOff>
    </xdr:from>
    <xdr:to>
      <xdr:col>3</xdr:col>
      <xdr:colOff>1120775</xdr:colOff>
      <xdr:row>66</xdr:row>
      <xdr:rowOff>119062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242C8523-3983-2152-31D0-1A93FB25A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23812</xdr:colOff>
      <xdr:row>38</xdr:row>
      <xdr:rowOff>157162</xdr:rowOff>
    </xdr:from>
    <xdr:to>
      <xdr:col>10</xdr:col>
      <xdr:colOff>747712</xdr:colOff>
      <xdr:row>52</xdr:row>
      <xdr:rowOff>100012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4B18B0E6-8799-DD17-1A64-70296D416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0.06487</cdr:x>
      <cdr:y>0.02602</cdr:y>
    </cdr:from>
    <cdr:to>
      <cdr:x>0.21083</cdr:x>
      <cdr:y>0.1328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406400" y="66675"/>
          <a:ext cx="914400" cy="2736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>
          <a:spAutoFit/>
        </a:bodyPr>
        <a:lstStyle xmlns:a="http://schemas.openxmlformats.org/drawingml/2006/main"/>
        <a:p xmlns:a="http://schemas.openxmlformats.org/drawingml/2006/main">
          <a:r>
            <a:rPr lang="zh-CN" altLang="en-US">
              <a:latin typeface="宋体" panose="02010600030101010101" pitchFamily="7" charset="-122"/>
              <a:ea typeface="宋体" panose="02010600030101010101" pitchFamily="7" charset="-122"/>
            </a:rPr>
            <a:t>（万桩）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0.05921</cdr:x>
      <cdr:y>0</cdr:y>
    </cdr:from>
    <cdr:to>
      <cdr:x>0.21455</cdr:x>
      <cdr:y>0.10925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339998" y="0"/>
          <a:ext cx="892009" cy="25391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>
          <a:spAutoFit/>
        </a:bodyPr>
        <a:lstStyle xmlns:a="http://schemas.openxmlformats.org/drawingml/2006/main"/>
        <a:p xmlns:a="http://schemas.openxmlformats.org/drawingml/2006/main">
          <a:r>
            <a:rPr lang="en-US" altLang="zh-CN"/>
            <a:t>(</a:t>
          </a:r>
          <a:r>
            <a:rPr lang="zh-CN" altLang="en-US"/>
            <a:t>万桩</a:t>
          </a:r>
          <a:r>
            <a:rPr lang="en-US" altLang="zh-CN"/>
            <a:t>)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538162</xdr:colOff>
      <xdr:row>2</xdr:row>
      <xdr:rowOff>71436</xdr:rowOff>
    </xdr:from>
    <xdr:to>
      <xdr:col>21</xdr:col>
      <xdr:colOff>361950</xdr:colOff>
      <xdr:row>15</xdr:row>
      <xdr:rowOff>190500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75D4D13-40D2-2A7D-2CFE-003D3DA5A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766762</xdr:colOff>
      <xdr:row>15</xdr:row>
      <xdr:rowOff>100012</xdr:rowOff>
    </xdr:from>
    <xdr:to>
      <xdr:col>5</xdr:col>
      <xdr:colOff>1004887</xdr:colOff>
      <xdr:row>29</xdr:row>
      <xdr:rowOff>42862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7428CA8-BC25-6C42-7A13-939C903B8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106361</xdr:colOff>
      <xdr:row>30</xdr:row>
      <xdr:rowOff>100012</xdr:rowOff>
    </xdr:from>
    <xdr:to>
      <xdr:col>10</xdr:col>
      <xdr:colOff>44450</xdr:colOff>
      <xdr:row>43</xdr:row>
      <xdr:rowOff>57150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77F6D43-F11C-20AB-018E-FAFDF8209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119063</xdr:colOff>
      <xdr:row>22</xdr:row>
      <xdr:rowOff>85724</xdr:rowOff>
    </xdr:from>
    <xdr:to>
      <xdr:col>15</xdr:col>
      <xdr:colOff>495301</xdr:colOff>
      <xdr:row>35</xdr:row>
      <xdr:rowOff>9524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FD3BDA6-0D0B-62EB-1822-2D325ECAA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309562</xdr:colOff>
      <xdr:row>7</xdr:row>
      <xdr:rowOff>138112</xdr:rowOff>
    </xdr:from>
    <xdr:to>
      <xdr:col>9</xdr:col>
      <xdr:colOff>152400</xdr:colOff>
      <xdr:row>20</xdr:row>
      <xdr:rowOff>76200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4A93B64-39FB-7944-3531-FB2C6326F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242887</xdr:colOff>
      <xdr:row>7</xdr:row>
      <xdr:rowOff>142875</xdr:rowOff>
    </xdr:from>
    <xdr:to>
      <xdr:col>13</xdr:col>
      <xdr:colOff>0</xdr:colOff>
      <xdr:row>20</xdr:row>
      <xdr:rowOff>61912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35D01B8-1BBD-0306-8754-6817607C8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525462</xdr:colOff>
      <xdr:row>30</xdr:row>
      <xdr:rowOff>41275</xdr:rowOff>
    </xdr:from>
    <xdr:to>
      <xdr:col>5</xdr:col>
      <xdr:colOff>3175</xdr:colOff>
      <xdr:row>42</xdr:row>
      <xdr:rowOff>26987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BD81F6D3-12E1-9550-26B5-27278B394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1385570</xdr:colOff>
      <xdr:row>30</xdr:row>
      <xdr:rowOff>114300</xdr:rowOff>
    </xdr:from>
    <xdr:to>
      <xdr:col>7</xdr:col>
      <xdr:colOff>590233</xdr:colOff>
      <xdr:row>43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F1DB74-10A1-E34A-A17D-3E1CEB5CF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412750</xdr:colOff>
      <xdr:row>29</xdr:row>
      <xdr:rowOff>101600</xdr:rowOff>
    </xdr:from>
    <xdr:to>
      <xdr:col>18</xdr:col>
      <xdr:colOff>793750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38711B-2C6D-E64E-9F2D-15654803C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0.21944</cdr:x>
      <cdr:y>0.1294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50800" y="50800"/>
          <a:ext cx="952500" cy="30416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CN" sz="1400">
              <a:ln>
                <a:noFill/>
              </a:ln>
              <a:latin typeface="Times New Roman" panose="02020603050405020304" pitchFamily="18" charset="0"/>
              <a:cs typeface="Times New Roman" panose="02020603050405020304" pitchFamily="18" charset="0"/>
            </a:rPr>
            <a:t>(</a:t>
          </a:r>
          <a:r>
            <a:rPr lang="zh-CN" altLang="en-US" sz="1400">
              <a:ln>
                <a:noFill/>
              </a:ln>
              <a:latin typeface="Times New Roman" panose="02020603050405020304" pitchFamily="18" charset="0"/>
              <a:cs typeface="Times New Roman" panose="02020603050405020304" pitchFamily="18" charset="0"/>
            </a:rPr>
            <a:t>万</a:t>
          </a:r>
          <a:r>
            <a:rPr lang="en-US" altLang="zh-CN" sz="1400">
              <a:ln>
                <a:noFill/>
              </a:ln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iteducn0-my.sharepoint.com/personal/zhangcong_hit_edu_cn/Documents/1.&#31185;&#30740;/3.Finished/2022-08-24%20NRDC2025/EV%20data%2020221104.xlsx" TargetMode="External"/><Relationship Id="rId1" Type="http://schemas.openxmlformats.org/officeDocument/2006/relationships/externalLinkPath" Target="EV%20data%20202211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新能源汽车销量"/>
      <sheetName val="动力电池"/>
      <sheetName val="充电桩"/>
      <sheetName val="Charger cost"/>
      <sheetName val="中国EV数量预测"/>
      <sheetName val="分析"/>
      <sheetName val="挪威"/>
      <sheetName val="保有量"/>
      <sheetName val="整车年销量"/>
      <sheetName val="上海"/>
      <sheetName val="充电桩分析"/>
      <sheetName val="行车分析"/>
      <sheetName val="发改委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3">
          <cell r="J33" t="str">
            <v>电动汽车保有量</v>
          </cell>
          <cell r="L33" t="str">
            <v>New sales in China(BEV+PHEV)</v>
          </cell>
        </row>
        <row r="34">
          <cell r="I34">
            <v>2015</v>
          </cell>
          <cell r="J34">
            <v>42</v>
          </cell>
          <cell r="L34">
            <v>37.9</v>
          </cell>
        </row>
        <row r="35">
          <cell r="I35">
            <v>2016</v>
          </cell>
          <cell r="J35">
            <v>91</v>
          </cell>
          <cell r="L35">
            <v>51.7</v>
          </cell>
        </row>
        <row r="36">
          <cell r="I36">
            <v>2017</v>
          </cell>
          <cell r="J36">
            <v>153</v>
          </cell>
          <cell r="L36">
            <v>79.400000000000006</v>
          </cell>
        </row>
        <row r="37">
          <cell r="I37">
            <v>2018</v>
          </cell>
          <cell r="J37">
            <v>261</v>
          </cell>
          <cell r="L37">
            <v>127</v>
          </cell>
        </row>
        <row r="38">
          <cell r="I38">
            <v>2019</v>
          </cell>
          <cell r="J38">
            <v>381</v>
          </cell>
          <cell r="L38">
            <v>124.2</v>
          </cell>
        </row>
        <row r="39">
          <cell r="I39">
            <v>2020</v>
          </cell>
          <cell r="J39">
            <v>492</v>
          </cell>
          <cell r="L39">
            <v>136.6</v>
          </cell>
        </row>
        <row r="40">
          <cell r="I40">
            <v>2021</v>
          </cell>
          <cell r="J40">
            <v>784</v>
          </cell>
          <cell r="L40">
            <v>354.5</v>
          </cell>
        </row>
        <row r="41">
          <cell r="I41" t="str">
            <v>2022</v>
          </cell>
          <cell r="J41">
            <v>1310</v>
          </cell>
          <cell r="L41">
            <v>688</v>
          </cell>
        </row>
        <row r="42">
          <cell r="I42">
            <v>2023</v>
          </cell>
          <cell r="J42">
            <v>2041</v>
          </cell>
          <cell r="L42">
            <v>949.5</v>
          </cell>
        </row>
      </sheetData>
      <sheetData sheetId="8">
        <row r="4">
          <cell r="D4" t="str">
            <v>新能源汽车占比</v>
          </cell>
          <cell r="Q4" t="str">
            <v>China(10 Thousand)</v>
          </cell>
          <cell r="R4" t="str">
            <v>The world(10 Thousand)</v>
          </cell>
          <cell r="S4" t="str">
            <v>Percentage</v>
          </cell>
        </row>
        <row r="5">
          <cell r="A5">
            <v>2015</v>
          </cell>
          <cell r="D5">
            <v>1.5408007285263601E-2</v>
          </cell>
          <cell r="O5">
            <v>2015</v>
          </cell>
          <cell r="Q5">
            <v>37.9</v>
          </cell>
          <cell r="R5">
            <v>54</v>
          </cell>
          <cell r="S5">
            <v>0.70185185185185184</v>
          </cell>
        </row>
        <row r="6">
          <cell r="A6">
            <v>2016</v>
          </cell>
          <cell r="D6">
            <v>1.8445708250975804E-2</v>
          </cell>
          <cell r="O6">
            <v>2016</v>
          </cell>
          <cell r="Q6">
            <v>51.7</v>
          </cell>
          <cell r="R6">
            <v>77</v>
          </cell>
          <cell r="S6">
            <v>0.67142857142857149</v>
          </cell>
        </row>
        <row r="7">
          <cell r="A7">
            <v>2017</v>
          </cell>
          <cell r="D7">
            <v>2.7494026801482045E-2</v>
          </cell>
          <cell r="O7">
            <v>2017</v>
          </cell>
          <cell r="Q7">
            <v>79.400000000000006</v>
          </cell>
          <cell r="R7">
            <v>122</v>
          </cell>
          <cell r="S7">
            <v>0.65081967213114755</v>
          </cell>
        </row>
        <row r="8">
          <cell r="A8">
            <v>2018</v>
          </cell>
          <cell r="D8">
            <v>4.5226309604358819E-2</v>
          </cell>
          <cell r="O8">
            <v>2018</v>
          </cell>
          <cell r="Q8">
            <v>127</v>
          </cell>
          <cell r="R8">
            <v>202</v>
          </cell>
          <cell r="S8">
            <v>0.62871287128712872</v>
          </cell>
        </row>
        <row r="9">
          <cell r="A9">
            <v>2019</v>
          </cell>
          <cell r="D9">
            <v>4.8197446544297411E-2</v>
          </cell>
          <cell r="O9">
            <v>2019</v>
          </cell>
          <cell r="Q9">
            <v>124.2</v>
          </cell>
          <cell r="R9">
            <v>220</v>
          </cell>
          <cell r="S9">
            <v>0.56454545454545457</v>
          </cell>
        </row>
        <row r="10">
          <cell r="A10">
            <v>2020</v>
          </cell>
          <cell r="D10">
            <v>5.3968630239816677E-2</v>
          </cell>
          <cell r="O10">
            <v>2020</v>
          </cell>
          <cell r="Q10">
            <v>136.6</v>
          </cell>
          <cell r="R10">
            <v>286</v>
          </cell>
          <cell r="S10">
            <v>0.47762237762237758</v>
          </cell>
        </row>
        <row r="11">
          <cell r="A11">
            <v>2021</v>
          </cell>
          <cell r="D11">
            <v>0.13491912464319694</v>
          </cell>
          <cell r="O11">
            <v>2021</v>
          </cell>
          <cell r="Q11">
            <v>354.5</v>
          </cell>
          <cell r="R11">
            <v>650</v>
          </cell>
          <cell r="S11">
            <v>0.54538461538461536</v>
          </cell>
        </row>
        <row r="12">
          <cell r="A12">
            <v>2022.6</v>
          </cell>
          <cell r="D12">
            <v>0.21489591108899395</v>
          </cell>
          <cell r="O12">
            <v>2022</v>
          </cell>
          <cell r="Q12">
            <v>688.7</v>
          </cell>
          <cell r="R12">
            <v>1065</v>
          </cell>
          <cell r="S12">
            <v>0.64666666666666672</v>
          </cell>
        </row>
        <row r="13">
          <cell r="O13">
            <v>2023</v>
          </cell>
          <cell r="Q13">
            <v>949.5</v>
          </cell>
          <cell r="R13">
            <v>1428</v>
          </cell>
          <cell r="S13">
            <v>0.66491596638655459</v>
          </cell>
        </row>
      </sheetData>
      <sheetData sheetId="9">
        <row r="15">
          <cell r="B15" t="str">
            <v>上海新能源汽车年销量</v>
          </cell>
          <cell r="D15" t="str">
            <v>上海新能源汽车渗透率</v>
          </cell>
          <cell r="E15" t="str">
            <v>Shanghai's stock of new energy vehicles(10 Thousand)</v>
          </cell>
          <cell r="F15" t="str">
            <v>Shanghai's new energy growth rate</v>
          </cell>
          <cell r="H15" t="str">
            <v>全国增长率</v>
          </cell>
        </row>
        <row r="16">
          <cell r="A16">
            <v>2019</v>
          </cell>
        </row>
        <row r="17">
          <cell r="A17">
            <v>2020</v>
          </cell>
          <cell r="B17">
            <v>12.1</v>
          </cell>
          <cell r="D17">
            <v>0.18906249999999999</v>
          </cell>
          <cell r="E17">
            <v>42.4</v>
          </cell>
          <cell r="F17">
            <v>0.78994082840236679</v>
          </cell>
          <cell r="H17">
            <v>9.9838969404186795E-2</v>
          </cell>
        </row>
        <row r="18">
          <cell r="A18">
            <v>2021</v>
          </cell>
          <cell r="B18">
            <v>25.4</v>
          </cell>
          <cell r="D18">
            <v>0.34473398479913131</v>
          </cell>
          <cell r="E18">
            <v>67.8</v>
          </cell>
          <cell r="F18">
            <v>1.0991735537190084</v>
          </cell>
          <cell r="H18">
            <v>1.59516837481698</v>
          </cell>
        </row>
        <row r="19">
          <cell r="A19">
            <v>2022</v>
          </cell>
          <cell r="B19">
            <v>33.5</v>
          </cell>
          <cell r="D19">
            <v>0.47799999999999998</v>
          </cell>
          <cell r="E19">
            <v>94.5</v>
          </cell>
          <cell r="F19">
            <v>0.31889763779527569</v>
          </cell>
          <cell r="H19">
            <v>0.94273624823695401</v>
          </cell>
        </row>
        <row r="20">
          <cell r="A20">
            <v>2023</v>
          </cell>
          <cell r="E20">
            <v>128.80000000000001</v>
          </cell>
          <cell r="F20">
            <v>5.6716417910447792E-2</v>
          </cell>
          <cell r="H20">
            <v>0.3808139534883721</v>
          </cell>
        </row>
        <row r="21">
          <cell r="A21" t="str">
            <v>2025E</v>
          </cell>
          <cell r="E21">
            <v>130</v>
          </cell>
          <cell r="F21">
            <v>-8.9552238805970186E-2</v>
          </cell>
          <cell r="H21">
            <v>-0.17635658914728691</v>
          </cell>
        </row>
        <row r="38">
          <cell r="B38" t="str">
            <v>Growth rates</v>
          </cell>
          <cell r="C38" t="str">
            <v>Stock of public charger(10 Thousand)</v>
          </cell>
        </row>
        <row r="39">
          <cell r="A39">
            <v>2019</v>
          </cell>
          <cell r="C39">
            <v>8.9849999999999994</v>
          </cell>
        </row>
        <row r="40">
          <cell r="A40">
            <v>2020</v>
          </cell>
          <cell r="B40">
            <v>0.11129660545353368</v>
          </cell>
          <cell r="C40">
            <v>10.575799999999999</v>
          </cell>
        </row>
        <row r="41">
          <cell r="A41">
            <v>2021</v>
          </cell>
          <cell r="B41">
            <v>0.20085478167136284</v>
          </cell>
          <cell r="C41">
            <v>12.7</v>
          </cell>
        </row>
        <row r="42">
          <cell r="A42">
            <v>2022</v>
          </cell>
          <cell r="B42">
            <v>7.8740157480315043E-2</v>
          </cell>
          <cell r="C42">
            <v>13.7</v>
          </cell>
        </row>
        <row r="43">
          <cell r="A43">
            <v>2023</v>
          </cell>
          <cell r="B43">
            <v>0.12240875912408766</v>
          </cell>
          <cell r="C43">
            <v>15.376999999999999</v>
          </cell>
        </row>
        <row r="44">
          <cell r="A44" t="str">
            <v>2024e</v>
          </cell>
          <cell r="B44">
            <v>0.10905898419717763</v>
          </cell>
          <cell r="C44">
            <v>17.053999999999998</v>
          </cell>
        </row>
        <row r="45">
          <cell r="A45" t="str">
            <v>2025e</v>
          </cell>
          <cell r="B45">
            <v>9.8334701536296532E-2</v>
          </cell>
          <cell r="C45">
            <v>18.730999999999998</v>
          </cell>
        </row>
        <row r="48">
          <cell r="B48" t="str">
            <v>用电量（亿度）</v>
          </cell>
          <cell r="E48" t="str">
            <v>新能源汽车充电量占比</v>
          </cell>
          <cell r="H48" t="str">
            <v>功率比值/7kW</v>
          </cell>
          <cell r="I48" t="str">
            <v>功率比值/11kW</v>
          </cell>
        </row>
        <row r="49">
          <cell r="A49">
            <v>2018</v>
          </cell>
          <cell r="B49">
            <v>1567</v>
          </cell>
          <cell r="E49">
            <v>4.1703637523931086E-3</v>
          </cell>
          <cell r="H49">
            <v>6.7199999999999996E-2</v>
          </cell>
          <cell r="I49">
            <v>0.1056</v>
          </cell>
        </row>
        <row r="50">
          <cell r="A50">
            <v>2019</v>
          </cell>
          <cell r="B50">
            <v>1569</v>
          </cell>
          <cell r="E50">
            <v>5.2063097514340349E-3</v>
          </cell>
          <cell r="H50">
            <v>8.155339805825243E-2</v>
          </cell>
          <cell r="I50">
            <v>0.12815533980582525</v>
          </cell>
        </row>
        <row r="51">
          <cell r="A51">
            <v>2020</v>
          </cell>
          <cell r="B51">
            <v>1576</v>
          </cell>
          <cell r="E51">
            <v>7.3255685279187827E-3</v>
          </cell>
          <cell r="H51">
            <v>0.11415384615384615</v>
          </cell>
          <cell r="I51">
            <v>0.17938461538461536</v>
          </cell>
        </row>
        <row r="52">
          <cell r="A52">
            <v>2021</v>
          </cell>
          <cell r="B52">
            <v>1750</v>
          </cell>
          <cell r="E52">
            <v>1.0549292571428573E-2</v>
          </cell>
          <cell r="H52">
            <v>0.1772218073188947</v>
          </cell>
          <cell r="I52">
            <v>0.27849141150112022</v>
          </cell>
        </row>
        <row r="53">
          <cell r="A53">
            <v>2022</v>
          </cell>
          <cell r="B53">
            <v>1750</v>
          </cell>
          <cell r="E53">
            <v>1.4703660000000002E-2</v>
          </cell>
          <cell r="H53">
            <v>0.245</v>
          </cell>
          <cell r="I53">
            <v>0.38500000000000001</v>
          </cell>
        </row>
        <row r="54">
          <cell r="A54" t="str">
            <v>2030e</v>
          </cell>
          <cell r="B54">
            <v>1750</v>
          </cell>
          <cell r="E54">
            <v>7.7797142857142856E-2</v>
          </cell>
          <cell r="H54">
            <v>1.0233082667032503</v>
          </cell>
          <cell r="I54">
            <v>1.6080558476765361</v>
          </cell>
        </row>
        <row r="55">
          <cell r="A55" t="str">
            <v>2050e</v>
          </cell>
          <cell r="B55">
            <v>1750</v>
          </cell>
          <cell r="E55">
            <v>0.26684420000000003</v>
          </cell>
          <cell r="H55">
            <v>1.9433727488188741</v>
          </cell>
          <cell r="I55">
            <v>3.0538714624296595</v>
          </cell>
        </row>
        <row r="69">
          <cell r="B69" t="str">
            <v>Commercial NEV</v>
          </cell>
          <cell r="C69">
            <v>0.11</v>
          </cell>
        </row>
        <row r="70">
          <cell r="B70" t="str">
            <v>Passenger NEV</v>
          </cell>
          <cell r="C70">
            <v>0.89</v>
          </cell>
        </row>
      </sheetData>
      <sheetData sheetId="10">
        <row r="1">
          <cell r="A1" t="str">
            <v>Year</v>
          </cell>
          <cell r="B1" t="str">
            <v>Total chargers</v>
          </cell>
          <cell r="C1" t="str">
            <v>Public chargers</v>
          </cell>
          <cell r="D1" t="str">
            <v>Private chargers</v>
          </cell>
          <cell r="I1" t="str">
            <v>直流充电桩数量/万台</v>
          </cell>
          <cell r="N1" t="str">
            <v>总数</v>
          </cell>
          <cell r="O1" t="str">
            <v>公桩</v>
          </cell>
          <cell r="P1" t="str">
            <v>私桩</v>
          </cell>
        </row>
        <row r="2">
          <cell r="A2">
            <v>2015</v>
          </cell>
          <cell r="B2">
            <v>57000</v>
          </cell>
          <cell r="C2">
            <v>49000</v>
          </cell>
          <cell r="D2">
            <v>8000</v>
          </cell>
          <cell r="H2">
            <v>2018</v>
          </cell>
          <cell r="I2">
            <v>10.9</v>
          </cell>
          <cell r="M2">
            <v>44440</v>
          </cell>
          <cell r="N2">
            <v>2223000</v>
          </cell>
          <cell r="O2">
            <v>1044000</v>
          </cell>
          <cell r="P2">
            <v>1179000</v>
          </cell>
        </row>
        <row r="3">
          <cell r="A3">
            <v>2016</v>
          </cell>
          <cell r="B3">
            <v>204000</v>
          </cell>
          <cell r="C3">
            <v>150000</v>
          </cell>
          <cell r="D3">
            <v>54000</v>
          </cell>
          <cell r="H3">
            <v>2019</v>
          </cell>
          <cell r="I3">
            <v>21.5</v>
          </cell>
          <cell r="M3">
            <v>44470</v>
          </cell>
          <cell r="N3">
            <v>2253000</v>
          </cell>
          <cell r="O3">
            <v>1062000</v>
          </cell>
          <cell r="P3">
            <v>1191000</v>
          </cell>
        </row>
        <row r="4">
          <cell r="A4">
            <v>2017</v>
          </cell>
          <cell r="B4">
            <v>446000</v>
          </cell>
          <cell r="C4">
            <v>213903</v>
          </cell>
          <cell r="D4">
            <v>232097</v>
          </cell>
          <cell r="H4">
            <v>2020</v>
          </cell>
          <cell r="I4">
            <v>30.9</v>
          </cell>
          <cell r="M4">
            <v>44501</v>
          </cell>
          <cell r="N4">
            <v>2385000</v>
          </cell>
          <cell r="O4">
            <v>1092000</v>
          </cell>
          <cell r="P4">
            <v>1293000</v>
          </cell>
        </row>
        <row r="5">
          <cell r="A5">
            <v>2018</v>
          </cell>
          <cell r="B5">
            <v>777000</v>
          </cell>
          <cell r="C5">
            <v>360000</v>
          </cell>
          <cell r="D5">
            <v>417000</v>
          </cell>
          <cell r="H5">
            <v>2021</v>
          </cell>
          <cell r="I5">
            <v>47</v>
          </cell>
          <cell r="M5">
            <v>44531</v>
          </cell>
          <cell r="N5">
            <v>2617000</v>
          </cell>
          <cell r="O5">
            <v>1147000</v>
          </cell>
          <cell r="P5">
            <v>1470000</v>
          </cell>
        </row>
        <row r="6">
          <cell r="A6">
            <v>2019</v>
          </cell>
          <cell r="B6">
            <v>1219000</v>
          </cell>
          <cell r="C6">
            <v>516400</v>
          </cell>
          <cell r="D6">
            <v>702673</v>
          </cell>
          <cell r="H6" t="str">
            <v>2022E</v>
          </cell>
          <cell r="I6">
            <v>76.8</v>
          </cell>
          <cell r="M6">
            <v>44562</v>
          </cell>
          <cell r="N6">
            <v>2731000</v>
          </cell>
          <cell r="O6">
            <v>1178000</v>
          </cell>
          <cell r="P6">
            <v>1553000</v>
          </cell>
        </row>
        <row r="7">
          <cell r="A7">
            <v>2020</v>
          </cell>
          <cell r="B7">
            <v>1681000</v>
          </cell>
          <cell r="C7">
            <v>807000</v>
          </cell>
          <cell r="D7">
            <v>873533</v>
          </cell>
          <cell r="M7">
            <v>44593</v>
          </cell>
          <cell r="N7">
            <v>2864000</v>
          </cell>
          <cell r="O7">
            <v>1213000</v>
          </cell>
          <cell r="P7">
            <v>1651000</v>
          </cell>
        </row>
        <row r="8">
          <cell r="A8">
            <v>2021</v>
          </cell>
          <cell r="B8">
            <v>2617000</v>
          </cell>
          <cell r="C8">
            <v>1147000</v>
          </cell>
          <cell r="D8">
            <v>1470141</v>
          </cell>
          <cell r="M8">
            <v>44621</v>
          </cell>
          <cell r="N8">
            <v>3109000</v>
          </cell>
          <cell r="O8">
            <v>1232000</v>
          </cell>
          <cell r="P8">
            <v>1877000</v>
          </cell>
        </row>
        <row r="9">
          <cell r="A9">
            <v>2022</v>
          </cell>
          <cell r="B9">
            <v>4315000</v>
          </cell>
          <cell r="C9">
            <v>1797488</v>
          </cell>
          <cell r="D9">
            <v>3412143</v>
          </cell>
          <cell r="M9">
            <v>44652</v>
          </cell>
          <cell r="N9">
            <v>3324000</v>
          </cell>
          <cell r="O9">
            <v>1332000</v>
          </cell>
          <cell r="P9">
            <v>1992000</v>
          </cell>
        </row>
        <row r="10">
          <cell r="A10">
            <v>2023</v>
          </cell>
          <cell r="B10">
            <v>8596000</v>
          </cell>
          <cell r="C10">
            <v>2726003</v>
          </cell>
          <cell r="D10">
            <v>5869997</v>
          </cell>
          <cell r="M10">
            <v>44682</v>
          </cell>
          <cell r="N10">
            <v>3581000</v>
          </cell>
          <cell r="O10">
            <v>1419000</v>
          </cell>
          <cell r="P10">
            <v>2161000</v>
          </cell>
        </row>
        <row r="11">
          <cell r="M11">
            <v>44713</v>
          </cell>
          <cell r="N11">
            <v>3918000</v>
          </cell>
          <cell r="O11">
            <v>1528000</v>
          </cell>
          <cell r="P11">
            <v>2390000</v>
          </cell>
        </row>
        <row r="12">
          <cell r="B12" t="str">
            <v>用户占比</v>
          </cell>
          <cell r="C12" t="str">
            <v>订单占比</v>
          </cell>
          <cell r="M12">
            <v>44743</v>
          </cell>
          <cell r="N12">
            <v>3980000</v>
          </cell>
          <cell r="O12">
            <v>1575000</v>
          </cell>
          <cell r="P12">
            <v>2405000</v>
          </cell>
        </row>
        <row r="13">
          <cell r="A13" t="str">
            <v>交流桩</v>
          </cell>
          <cell r="B13">
            <v>0.04</v>
          </cell>
          <cell r="C13">
            <v>0.01</v>
          </cell>
          <cell r="M13">
            <v>44774</v>
          </cell>
          <cell r="N13">
            <v>4315000</v>
          </cell>
          <cell r="O13">
            <v>1623000</v>
          </cell>
          <cell r="P13">
            <v>2691000</v>
          </cell>
        </row>
        <row r="14">
          <cell r="A14" t="str">
            <v>直流桩</v>
          </cell>
          <cell r="B14">
            <v>0.96</v>
          </cell>
          <cell r="C14">
            <v>0.99</v>
          </cell>
        </row>
      </sheetData>
      <sheetData sheetId="11"/>
      <sheetData sheetId="12">
        <row r="1">
          <cell r="B1" t="str">
            <v>上海市夏季用电负荷峰值（万千瓦）</v>
          </cell>
        </row>
        <row r="2">
          <cell r="A2">
            <v>2018</v>
          </cell>
          <cell r="B2">
            <v>3094</v>
          </cell>
        </row>
        <row r="3">
          <cell r="A3">
            <v>2019</v>
          </cell>
          <cell r="B3">
            <v>3123</v>
          </cell>
        </row>
        <row r="4">
          <cell r="A4">
            <v>2020</v>
          </cell>
          <cell r="B4">
            <v>3312</v>
          </cell>
        </row>
        <row r="5">
          <cell r="A5">
            <v>2021</v>
          </cell>
          <cell r="B5">
            <v>3353</v>
          </cell>
        </row>
        <row r="6">
          <cell r="A6">
            <v>2022</v>
          </cell>
          <cell r="B6">
            <v>3807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ohu.com/a/636456530_122189" TargetMode="External"/><Relationship Id="rId2" Type="http://schemas.openxmlformats.org/officeDocument/2006/relationships/hyperlink" Target="http://auto.cnfol.com/xincheshangshi/20230129/30034817.shtml" TargetMode="External"/><Relationship Id="rId1" Type="http://schemas.openxmlformats.org/officeDocument/2006/relationships/hyperlink" Target="https://www.sohu.com/a/636456530_122189" TargetMode="External"/><Relationship Id="rId6" Type="http://schemas.openxmlformats.org/officeDocument/2006/relationships/drawing" Target="../drawings/drawing11.xml"/><Relationship Id="rId5" Type="http://schemas.openxmlformats.org/officeDocument/2006/relationships/hyperlink" Target="https://baijiahao.baidu.com/s?id=1695804424342072225&amp;wfr=spider&amp;for=pc" TargetMode="External"/><Relationship Id="rId4" Type="http://schemas.openxmlformats.org/officeDocument/2006/relationships/hyperlink" Target="http://auto.cnfol.com/xincheshangshi/20230129/30034817.s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rmi.org/wp-content/uploads/2020/01/RMI-EV-Charging-Infrastructure-Costs.pdf" TargetMode="External"/><Relationship Id="rId1" Type="http://schemas.openxmlformats.org/officeDocument/2006/relationships/hyperlink" Target="https://www.youtube.com/watch?v=rK6MbJzylDk&amp;ab_channel=%E4%B8%8D%E8%AF%B4%E8%AF%9D%E7%9A%84%E7%99%BD%E8%8F%9C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data-and-statistics/data-tools/global-ev-data-explorer" TargetMode="External"/><Relationship Id="rId2" Type="http://schemas.openxmlformats.org/officeDocument/2006/relationships/hyperlink" Target="https://about.bnef.com/electric-vehicle-outlook/" TargetMode="External"/><Relationship Id="rId1" Type="http://schemas.openxmlformats.org/officeDocument/2006/relationships/hyperlink" Target="https://mp.weixin.qq.com/s/ZHb04jLVFIm45f1rSrd4Rg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www.mckinsey.com/industries/automotive-and-assembly/our-insights/winning-the-chinese-bev-market-how-leading-international-oems-compet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auto.ifeng.com/qichezixun/20220112/1692717.shtml" TargetMode="External"/><Relationship Id="rId3" Type="http://schemas.openxmlformats.org/officeDocument/2006/relationships/hyperlink" Target="http://www.gov.cn/xinwen/2016-01/12/content_5032407.htm" TargetMode="External"/><Relationship Id="rId7" Type="http://schemas.openxmlformats.org/officeDocument/2006/relationships/hyperlink" Target="http://www.mofcom.gov.cn/article/i/jyjl/j/202101/20210103031018.shtml" TargetMode="External"/><Relationship Id="rId2" Type="http://schemas.openxmlformats.org/officeDocument/2006/relationships/hyperlink" Target="http://www.caam.org.cn/chn/8/cate_82/con_5236098.html" TargetMode="External"/><Relationship Id="rId1" Type="http://schemas.openxmlformats.org/officeDocument/2006/relationships/hyperlink" Target="http://www.gov.cn/xinwen/2016-01/26/content_5036164.htm" TargetMode="External"/><Relationship Id="rId6" Type="http://schemas.openxmlformats.org/officeDocument/2006/relationships/hyperlink" Target="https://baijiahao.baidu.com/s?id=1622806095301520546&amp;wfr=spider&amp;for=pc" TargetMode="External"/><Relationship Id="rId5" Type="http://schemas.openxmlformats.org/officeDocument/2006/relationships/hyperlink" Target="https://www.ndrc.gov.cn/fgsj/tjsj/cyfz/zzyfz/201801/t20180130_1149971.html?code=&amp;state=123" TargetMode="External"/><Relationship Id="rId10" Type="http://schemas.openxmlformats.org/officeDocument/2006/relationships/drawing" Target="../drawings/drawing8.xml"/><Relationship Id="rId4" Type="http://schemas.openxmlformats.org/officeDocument/2006/relationships/hyperlink" Target="http://www.gov.cn/xinwen/2017-01/13/content_5159558.htm" TargetMode="External"/><Relationship Id="rId9" Type="http://schemas.openxmlformats.org/officeDocument/2006/relationships/hyperlink" Target="http://wap.seccw.com/Document/detail/id/13777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aijiahao.baidu.com/s?id=1747653757470127928&amp;wfr=spider&amp;for=pc" TargetMode="External"/><Relationship Id="rId3" Type="http://schemas.openxmlformats.org/officeDocument/2006/relationships/hyperlink" Target="https://www.ndrc.gov.cn/fgsj/tjsj/cyfz/zzyfz/201801/t20180130_1149971.html?code=&amp;state=123" TargetMode="External"/><Relationship Id="rId7" Type="http://schemas.openxmlformats.org/officeDocument/2006/relationships/hyperlink" Target="http://wap.seccw.com/Document/detail/id/13777.html" TargetMode="External"/><Relationship Id="rId2" Type="http://schemas.openxmlformats.org/officeDocument/2006/relationships/hyperlink" Target="http://www.gov.cn/xinwen/2017-01/13/content_5159558.htm" TargetMode="External"/><Relationship Id="rId1" Type="http://schemas.openxmlformats.org/officeDocument/2006/relationships/hyperlink" Target="http://www.gov.cn/xinwen/2016-01/12/content_5032407.htm" TargetMode="External"/><Relationship Id="rId6" Type="http://schemas.openxmlformats.org/officeDocument/2006/relationships/hyperlink" Target="https://auto.ifeng.com/qichezixun/20220112/1692717.shtml" TargetMode="External"/><Relationship Id="rId5" Type="http://schemas.openxmlformats.org/officeDocument/2006/relationships/hyperlink" Target="http://www.mofcom.gov.cn/article/i/jyjl/j/202101/20210103031018.shtml" TargetMode="External"/><Relationship Id="rId4" Type="http://schemas.openxmlformats.org/officeDocument/2006/relationships/hyperlink" Target="https://baijiahao.baidu.com/s?id=1622806095301520546&amp;wfr=spider&amp;for=pc" TargetMode="External"/><Relationship Id="rId9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zoomScale="149" zoomScaleNormal="149" workbookViewId="0">
      <pane ySplit="2" topLeftCell="A3" activePane="bottomLeft" state="frozen"/>
      <selection pane="bottomLeft" activeCell="H14" sqref="H14"/>
    </sheetView>
  </sheetViews>
  <sheetFormatPr baseColWidth="10" defaultColWidth="11" defaultRowHeight="16"/>
  <cols>
    <col min="1" max="4" width="10.83203125"/>
    <col min="5" max="5" width="29.33203125" style="67" customWidth="1"/>
    <col min="7" max="7" width="12.6640625"/>
    <col min="8" max="8" width="12.6640625" style="68"/>
  </cols>
  <sheetData>
    <row r="1" spans="1:9">
      <c r="A1" s="109" t="s">
        <v>0</v>
      </c>
      <c r="B1" s="109"/>
      <c r="C1" s="109"/>
      <c r="D1" s="109"/>
    </row>
    <row r="2" spans="1:9" s="66" customFormat="1">
      <c r="A2" s="8" t="s">
        <v>1</v>
      </c>
      <c r="B2" s="8" t="s">
        <v>2</v>
      </c>
      <c r="C2" s="8" t="s">
        <v>3</v>
      </c>
      <c r="D2" s="8" t="s">
        <v>4</v>
      </c>
      <c r="E2" s="69" t="s">
        <v>5</v>
      </c>
      <c r="F2" s="66" t="s">
        <v>6</v>
      </c>
      <c r="G2" s="66" t="s">
        <v>7</v>
      </c>
      <c r="H2" s="70" t="s">
        <v>8</v>
      </c>
      <c r="I2" s="66" t="s">
        <v>9</v>
      </c>
    </row>
    <row r="3" spans="1:9">
      <c r="A3" s="13">
        <v>43466</v>
      </c>
      <c r="B3" s="10">
        <v>120000</v>
      </c>
      <c r="C3" s="10">
        <v>91000</v>
      </c>
      <c r="D3" s="10">
        <v>29000</v>
      </c>
    </row>
    <row r="4" spans="1:9">
      <c r="A4" s="13">
        <v>43497</v>
      </c>
      <c r="B4" s="10">
        <v>53000</v>
      </c>
      <c r="C4" s="10">
        <v>40000</v>
      </c>
      <c r="D4" s="10">
        <v>13000</v>
      </c>
      <c r="I4" t="s">
        <v>10</v>
      </c>
    </row>
    <row r="5" spans="1:9">
      <c r="A5" s="13">
        <v>43525</v>
      </c>
      <c r="B5" s="10">
        <v>126000</v>
      </c>
      <c r="C5" s="10">
        <v>96000</v>
      </c>
      <c r="D5" s="10">
        <v>30000</v>
      </c>
    </row>
    <row r="6" spans="1:9">
      <c r="A6" s="13">
        <v>43556</v>
      </c>
      <c r="B6" s="10">
        <v>97000</v>
      </c>
      <c r="C6" s="10">
        <v>71000</v>
      </c>
      <c r="D6" s="10">
        <v>26000</v>
      </c>
    </row>
    <row r="7" spans="1:9">
      <c r="A7" s="13">
        <v>43586</v>
      </c>
      <c r="B7" s="10">
        <v>104000</v>
      </c>
      <c r="C7" s="10">
        <v>83000</v>
      </c>
      <c r="D7" s="10">
        <v>21000</v>
      </c>
    </row>
    <row r="8" spans="1:9">
      <c r="A8" s="13">
        <v>43617</v>
      </c>
      <c r="B8" s="10">
        <v>151000</v>
      </c>
      <c r="C8" s="10">
        <v>129000</v>
      </c>
      <c r="D8" s="10">
        <v>22000</v>
      </c>
    </row>
    <row r="9" spans="1:9">
      <c r="A9" s="13">
        <v>43647</v>
      </c>
      <c r="B9" s="10">
        <v>80000</v>
      </c>
      <c r="C9" s="10">
        <v>61000</v>
      </c>
      <c r="D9" s="10">
        <v>19000</v>
      </c>
    </row>
    <row r="10" spans="1:9">
      <c r="A10" s="13">
        <v>43678</v>
      </c>
      <c r="B10" s="10">
        <v>84000</v>
      </c>
      <c r="C10" s="10">
        <v>68000</v>
      </c>
      <c r="D10" s="10">
        <v>16000</v>
      </c>
    </row>
    <row r="11" spans="1:9">
      <c r="A11" s="13">
        <v>43709</v>
      </c>
      <c r="B11" s="10">
        <v>79000</v>
      </c>
      <c r="C11" s="10">
        <v>63000</v>
      </c>
      <c r="D11" s="10">
        <v>16000</v>
      </c>
    </row>
    <row r="12" spans="1:9">
      <c r="A12" s="13">
        <v>43739</v>
      </c>
      <c r="B12" s="10">
        <v>75000</v>
      </c>
      <c r="C12" s="10">
        <v>59000</v>
      </c>
      <c r="D12" s="10">
        <v>16000</v>
      </c>
    </row>
    <row r="13" spans="1:9">
      <c r="A13" s="13">
        <v>43770</v>
      </c>
      <c r="B13" s="10">
        <v>96000</v>
      </c>
      <c r="C13" s="10">
        <v>81000</v>
      </c>
      <c r="D13" s="10">
        <v>15000</v>
      </c>
    </row>
    <row r="14" spans="1:9">
      <c r="A14" s="13">
        <v>43800</v>
      </c>
      <c r="B14" s="10">
        <v>161000</v>
      </c>
      <c r="C14" s="10">
        <v>140000</v>
      </c>
      <c r="D14" s="10">
        <v>21000</v>
      </c>
      <c r="E14" s="71">
        <v>3810000</v>
      </c>
      <c r="F14" s="10">
        <v>1219000</v>
      </c>
      <c r="G14">
        <f>E14/F14</f>
        <v>3.1255127153404429</v>
      </c>
    </row>
    <row r="15" spans="1:9">
      <c r="A15" s="13">
        <v>43831</v>
      </c>
      <c r="B15" s="10">
        <v>45000</v>
      </c>
      <c r="C15" s="10">
        <v>33000</v>
      </c>
      <c r="D15" s="10">
        <v>12000</v>
      </c>
      <c r="E15" s="67">
        <f>E14+C15</f>
        <v>3843000</v>
      </c>
      <c r="F15" s="10">
        <v>1243000</v>
      </c>
      <c r="G15">
        <f t="shared" ref="G15:G47" si="0">E15/F15</f>
        <v>3.091713596138375</v>
      </c>
    </row>
    <row r="16" spans="1:9">
      <c r="A16" s="13">
        <v>43862</v>
      </c>
      <c r="B16" s="10">
        <v>12908</v>
      </c>
      <c r="C16" s="10">
        <v>10680</v>
      </c>
      <c r="D16" s="10">
        <v>2228</v>
      </c>
      <c r="E16" s="67">
        <f t="shared" ref="E16:E25" si="1">E15+C16</f>
        <v>3853680</v>
      </c>
      <c r="F16" s="10">
        <v>1245000</v>
      </c>
      <c r="G16">
        <f t="shared" si="0"/>
        <v>3.0953253012048192</v>
      </c>
    </row>
    <row r="17" spans="1:8">
      <c r="A17" s="13">
        <v>43891</v>
      </c>
      <c r="B17" s="10">
        <v>53300</v>
      </c>
      <c r="C17" s="10">
        <v>41000</v>
      </c>
      <c r="D17" s="10">
        <v>12300</v>
      </c>
      <c r="E17" s="67">
        <f t="shared" si="1"/>
        <v>3894680</v>
      </c>
      <c r="F17" s="10">
        <v>1267000</v>
      </c>
      <c r="G17">
        <f t="shared" si="0"/>
        <v>3.0739384372533545</v>
      </c>
    </row>
    <row r="18" spans="1:8">
      <c r="A18" s="13">
        <v>43922</v>
      </c>
      <c r="B18" s="10">
        <v>71400</v>
      </c>
      <c r="C18" s="10">
        <v>51000</v>
      </c>
      <c r="D18" s="10">
        <v>20400</v>
      </c>
      <c r="E18" s="67">
        <f t="shared" si="1"/>
        <v>3945680</v>
      </c>
      <c r="F18" s="10">
        <v>1287000</v>
      </c>
      <c r="G18">
        <f t="shared" si="0"/>
        <v>3.0657964257964259</v>
      </c>
    </row>
    <row r="19" spans="1:8">
      <c r="A19" s="13">
        <v>43952</v>
      </c>
      <c r="B19" s="10">
        <v>81700</v>
      </c>
      <c r="C19" s="10">
        <v>64000</v>
      </c>
      <c r="D19" s="10">
        <v>17700</v>
      </c>
      <c r="E19" s="67">
        <f t="shared" si="1"/>
        <v>4009680</v>
      </c>
      <c r="F19" s="10">
        <v>1300000</v>
      </c>
      <c r="G19">
        <f t="shared" si="0"/>
        <v>3.084369230769231</v>
      </c>
    </row>
    <row r="20" spans="1:8">
      <c r="A20" s="13">
        <v>43983</v>
      </c>
      <c r="B20" s="10">
        <v>103900</v>
      </c>
      <c r="C20" s="10">
        <v>83000</v>
      </c>
      <c r="D20" s="10">
        <v>20900</v>
      </c>
      <c r="E20" s="67">
        <f t="shared" si="1"/>
        <v>4092680</v>
      </c>
      <c r="F20" s="10">
        <v>1321000</v>
      </c>
      <c r="G20">
        <f t="shared" si="0"/>
        <v>3.0981680545041637</v>
      </c>
    </row>
    <row r="21" spans="1:8">
      <c r="A21" s="13">
        <v>44013</v>
      </c>
      <c r="B21" s="10">
        <v>97800</v>
      </c>
      <c r="C21" s="10">
        <v>78400</v>
      </c>
      <c r="D21" s="10">
        <v>19400</v>
      </c>
      <c r="E21" s="67">
        <f t="shared" si="1"/>
        <v>4171080</v>
      </c>
      <c r="F21" s="10">
        <v>1341000</v>
      </c>
      <c r="G21">
        <f t="shared" si="0"/>
        <v>3.1104250559284115</v>
      </c>
      <c r="H21" s="68">
        <f>C21/B21</f>
        <v>0.80163599182004086</v>
      </c>
    </row>
    <row r="22" spans="1:8">
      <c r="A22" s="13">
        <v>44044</v>
      </c>
      <c r="B22" s="10">
        <v>84000</v>
      </c>
      <c r="C22" s="10">
        <v>68000</v>
      </c>
      <c r="D22" s="10">
        <v>16000</v>
      </c>
      <c r="E22" s="67">
        <f t="shared" si="1"/>
        <v>4239080</v>
      </c>
      <c r="F22" s="10">
        <v>1382000</v>
      </c>
      <c r="G22">
        <f t="shared" si="0"/>
        <v>3.0673516642547032</v>
      </c>
      <c r="H22" s="68">
        <f t="shared" ref="H22:H48" si="2">C22/B22</f>
        <v>0.80952380952380953</v>
      </c>
    </row>
    <row r="23" spans="1:8">
      <c r="A23" s="13">
        <v>44075</v>
      </c>
      <c r="B23" s="10">
        <v>137800</v>
      </c>
      <c r="C23" s="10">
        <v>112300</v>
      </c>
      <c r="D23" s="10">
        <v>25500</v>
      </c>
      <c r="E23" s="67">
        <f t="shared" si="1"/>
        <v>4351380</v>
      </c>
      <c r="F23" s="10">
        <v>1418000</v>
      </c>
      <c r="G23">
        <f t="shared" si="0"/>
        <v>3.0686741889985893</v>
      </c>
      <c r="H23" s="68">
        <f t="shared" si="2"/>
        <v>0.81494920174165453</v>
      </c>
    </row>
    <row r="24" spans="1:8">
      <c r="A24" s="13">
        <v>44105</v>
      </c>
      <c r="B24" s="10">
        <v>160100</v>
      </c>
      <c r="C24" s="10">
        <v>133400</v>
      </c>
      <c r="D24" s="10">
        <v>26700</v>
      </c>
      <c r="E24" s="67">
        <f t="shared" si="1"/>
        <v>4484780</v>
      </c>
      <c r="F24" s="10">
        <v>1498000</v>
      </c>
      <c r="G24">
        <f t="shared" si="0"/>
        <v>2.9938451268357809</v>
      </c>
      <c r="H24" s="68">
        <f t="shared" si="2"/>
        <v>0.83322923173016861</v>
      </c>
    </row>
    <row r="25" spans="1:8">
      <c r="A25" s="13">
        <v>44136</v>
      </c>
      <c r="B25" s="10">
        <v>199900</v>
      </c>
      <c r="C25" s="10">
        <v>167400</v>
      </c>
      <c r="D25" s="10">
        <v>32500</v>
      </c>
      <c r="E25" s="67">
        <f t="shared" si="1"/>
        <v>4652180</v>
      </c>
      <c r="F25" s="10">
        <v>1538000</v>
      </c>
      <c r="G25">
        <f t="shared" si="0"/>
        <v>3.0248244473342001</v>
      </c>
      <c r="H25" s="68">
        <f t="shared" si="2"/>
        <v>0.83741870935467733</v>
      </c>
    </row>
    <row r="26" spans="1:8">
      <c r="A26" s="13">
        <v>44166</v>
      </c>
      <c r="B26" s="10">
        <v>247900</v>
      </c>
      <c r="C26" s="10">
        <v>210600</v>
      </c>
      <c r="D26" s="10">
        <v>37300</v>
      </c>
      <c r="E26" s="71">
        <v>4920000</v>
      </c>
      <c r="F26" s="10">
        <v>1681000</v>
      </c>
      <c r="G26">
        <f t="shared" si="0"/>
        <v>2.9268292682926829</v>
      </c>
      <c r="H26" s="68">
        <f t="shared" si="2"/>
        <v>0.84953610326744655</v>
      </c>
    </row>
    <row r="27" spans="1:8">
      <c r="A27" s="13">
        <v>44197</v>
      </c>
      <c r="B27" s="10">
        <v>179100</v>
      </c>
      <c r="C27" s="10">
        <v>150600</v>
      </c>
      <c r="D27" s="10">
        <v>28500</v>
      </c>
      <c r="E27" s="67">
        <f>E26+C27</f>
        <v>5070600</v>
      </c>
      <c r="F27" s="10">
        <v>1716000</v>
      </c>
      <c r="G27">
        <f t="shared" si="0"/>
        <v>2.9548951048951051</v>
      </c>
      <c r="H27" s="68">
        <f t="shared" si="2"/>
        <v>0.8408710217755444</v>
      </c>
    </row>
    <row r="28" spans="1:8">
      <c r="A28" s="13">
        <v>44228</v>
      </c>
      <c r="B28" s="10">
        <v>109500</v>
      </c>
      <c r="C28" s="10">
        <v>92300</v>
      </c>
      <c r="D28" s="10">
        <v>17200</v>
      </c>
      <c r="E28" s="67">
        <f t="shared" ref="E28:E37" si="3">E27+C28</f>
        <v>5162900</v>
      </c>
      <c r="F28" s="10">
        <v>1758000</v>
      </c>
      <c r="G28">
        <f t="shared" si="0"/>
        <v>2.9368031854379977</v>
      </c>
      <c r="H28" s="68">
        <f t="shared" si="2"/>
        <v>0.8429223744292238</v>
      </c>
    </row>
    <row r="29" spans="1:8">
      <c r="A29" s="13">
        <v>44256</v>
      </c>
      <c r="B29" s="10">
        <v>225700</v>
      </c>
      <c r="C29" s="10">
        <v>189600</v>
      </c>
      <c r="D29" s="10">
        <v>36100</v>
      </c>
      <c r="E29" s="67">
        <f t="shared" si="3"/>
        <v>5352500</v>
      </c>
      <c r="F29" s="10">
        <v>1788000</v>
      </c>
      <c r="G29">
        <f t="shared" si="0"/>
        <v>2.9935682326621924</v>
      </c>
      <c r="H29" s="68">
        <f t="shared" si="2"/>
        <v>0.84005316792202034</v>
      </c>
    </row>
    <row r="30" spans="1:8">
      <c r="A30" s="13">
        <v>44287</v>
      </c>
      <c r="B30" s="10">
        <v>206238</v>
      </c>
      <c r="C30" s="10">
        <v>171300</v>
      </c>
      <c r="D30" s="10">
        <v>34938</v>
      </c>
      <c r="E30" s="67">
        <f t="shared" si="3"/>
        <v>5523800</v>
      </c>
      <c r="F30" s="10">
        <v>1827000</v>
      </c>
      <c r="G30">
        <f t="shared" si="0"/>
        <v>3.0234263820470715</v>
      </c>
      <c r="H30" s="68">
        <f t="shared" si="2"/>
        <v>0.83059378000174555</v>
      </c>
    </row>
    <row r="31" spans="1:8">
      <c r="A31" s="13">
        <v>44317</v>
      </c>
      <c r="B31" s="10">
        <v>217377</v>
      </c>
      <c r="C31" s="10">
        <v>178588</v>
      </c>
      <c r="D31" s="10">
        <v>38789</v>
      </c>
      <c r="E31" s="67">
        <f t="shared" si="3"/>
        <v>5702388</v>
      </c>
      <c r="F31" s="10">
        <v>1870000</v>
      </c>
      <c r="G31">
        <f t="shared" si="0"/>
        <v>3.0494053475935829</v>
      </c>
      <c r="H31" s="68">
        <f t="shared" si="2"/>
        <v>0.82155885857289412</v>
      </c>
    </row>
    <row r="32" spans="1:8">
      <c r="A32" s="13">
        <v>44348</v>
      </c>
      <c r="B32" s="10">
        <v>255475</v>
      </c>
      <c r="C32" s="10">
        <v>211476</v>
      </c>
      <c r="D32" s="10">
        <v>43999</v>
      </c>
      <c r="E32" s="67">
        <f t="shared" si="3"/>
        <v>5913864</v>
      </c>
      <c r="F32" s="10">
        <v>1947000</v>
      </c>
      <c r="G32">
        <f t="shared" si="0"/>
        <v>3.0374237288135593</v>
      </c>
      <c r="H32" s="68">
        <f t="shared" si="2"/>
        <v>0.82777571190918875</v>
      </c>
    </row>
    <row r="33" spans="1:8">
      <c r="A33" s="13">
        <v>44378</v>
      </c>
      <c r="B33" s="10">
        <v>270380</v>
      </c>
      <c r="C33" s="10">
        <v>220045</v>
      </c>
      <c r="D33" s="10">
        <v>50335</v>
      </c>
      <c r="E33" s="67">
        <f t="shared" si="3"/>
        <v>6133909</v>
      </c>
      <c r="F33" s="10">
        <v>2014000</v>
      </c>
      <c r="G33">
        <f t="shared" si="0"/>
        <v>3.0456350546176765</v>
      </c>
      <c r="H33" s="68">
        <f t="shared" si="2"/>
        <v>0.81383608255048445</v>
      </c>
    </row>
    <row r="34" spans="1:8">
      <c r="A34" s="13">
        <v>44409</v>
      </c>
      <c r="B34" s="10">
        <v>320936</v>
      </c>
      <c r="C34" s="10">
        <v>265169</v>
      </c>
      <c r="D34" s="10">
        <v>55767</v>
      </c>
      <c r="E34" s="67">
        <f t="shared" si="3"/>
        <v>6399078</v>
      </c>
      <c r="F34" s="10">
        <v>2105000</v>
      </c>
      <c r="G34">
        <f t="shared" si="0"/>
        <v>3.0399420427553445</v>
      </c>
      <c r="H34" s="68">
        <f t="shared" si="2"/>
        <v>0.82623638357803419</v>
      </c>
    </row>
    <row r="35" spans="1:8">
      <c r="A35" s="13">
        <v>44440</v>
      </c>
      <c r="B35" s="10">
        <v>357301</v>
      </c>
      <c r="C35" s="10">
        <v>296487</v>
      </c>
      <c r="D35" s="10">
        <v>60814</v>
      </c>
      <c r="E35" s="67">
        <f t="shared" si="3"/>
        <v>6695565</v>
      </c>
      <c r="F35" s="10">
        <v>2223000</v>
      </c>
      <c r="G35">
        <f t="shared" si="0"/>
        <v>3.0119500674763833</v>
      </c>
      <c r="H35" s="68">
        <f t="shared" si="2"/>
        <v>0.82979616625758112</v>
      </c>
    </row>
    <row r="36" spans="1:8">
      <c r="A36" s="13">
        <v>44470</v>
      </c>
      <c r="B36" s="10">
        <v>383371</v>
      </c>
      <c r="C36" s="10">
        <v>315748</v>
      </c>
      <c r="D36" s="10">
        <v>67623</v>
      </c>
      <c r="E36" s="67">
        <f t="shared" si="3"/>
        <v>7011313</v>
      </c>
      <c r="F36" s="10">
        <v>2253000</v>
      </c>
      <c r="G36">
        <f t="shared" si="0"/>
        <v>3.1119897913892589</v>
      </c>
      <c r="H36" s="68">
        <f t="shared" si="2"/>
        <v>0.82360950619634765</v>
      </c>
    </row>
    <row r="37" spans="1:8">
      <c r="A37" s="13">
        <v>44501</v>
      </c>
      <c r="B37" s="10">
        <v>449711</v>
      </c>
      <c r="C37" s="10">
        <v>361194</v>
      </c>
      <c r="D37" s="10">
        <v>88517</v>
      </c>
      <c r="E37" s="67">
        <f t="shared" si="3"/>
        <v>7372507</v>
      </c>
      <c r="F37" s="10">
        <v>2385000</v>
      </c>
      <c r="G37">
        <f t="shared" si="0"/>
        <v>3.0911979035639412</v>
      </c>
      <c r="H37" s="68">
        <f t="shared" si="2"/>
        <v>0.80316914640735937</v>
      </c>
    </row>
    <row r="38" spans="1:8">
      <c r="A38" s="13">
        <v>44531</v>
      </c>
      <c r="B38" s="10">
        <v>530939</v>
      </c>
      <c r="C38" s="10">
        <v>448071</v>
      </c>
      <c r="D38" s="10">
        <v>82382</v>
      </c>
      <c r="E38" s="71">
        <v>7840000</v>
      </c>
      <c r="F38" s="10">
        <v>2617000</v>
      </c>
      <c r="G38">
        <f t="shared" si="0"/>
        <v>2.9957967137944213</v>
      </c>
      <c r="H38" s="68">
        <f t="shared" si="2"/>
        <v>0.8439218064598758</v>
      </c>
    </row>
    <row r="39" spans="1:8">
      <c r="A39" s="13">
        <v>44562</v>
      </c>
      <c r="B39" s="10">
        <v>431436</v>
      </c>
      <c r="C39" s="10">
        <v>346312</v>
      </c>
      <c r="D39" s="10">
        <v>84932</v>
      </c>
      <c r="E39" s="67">
        <f>E38+C39</f>
        <v>8186312</v>
      </c>
      <c r="F39" s="10">
        <v>2731000</v>
      </c>
      <c r="G39">
        <f t="shared" si="0"/>
        <v>2.9975510801904064</v>
      </c>
      <c r="H39" s="68">
        <f t="shared" si="2"/>
        <v>0.80269611251726791</v>
      </c>
    </row>
    <row r="40" spans="1:8">
      <c r="A40" s="13">
        <v>44593</v>
      </c>
      <c r="B40" s="10">
        <v>333731</v>
      </c>
      <c r="C40" s="10">
        <v>258130</v>
      </c>
      <c r="D40" s="10">
        <v>75423</v>
      </c>
      <c r="E40" s="67">
        <f>E39+C40</f>
        <v>8444442</v>
      </c>
      <c r="F40" s="10">
        <v>2864000</v>
      </c>
      <c r="G40">
        <f t="shared" si="0"/>
        <v>2.9484783519553073</v>
      </c>
      <c r="H40" s="68">
        <f t="shared" si="2"/>
        <v>0.77346725356649515</v>
      </c>
    </row>
    <row r="41" spans="1:8">
      <c r="A41" s="13">
        <v>44621</v>
      </c>
      <c r="B41" s="10">
        <v>484299</v>
      </c>
      <c r="C41" s="10">
        <v>395708</v>
      </c>
      <c r="D41" s="10">
        <v>88224</v>
      </c>
      <c r="E41" s="67">
        <f>E40+C41</f>
        <v>8840150</v>
      </c>
      <c r="F41" s="10">
        <v>3109000</v>
      </c>
      <c r="G41">
        <f t="shared" si="0"/>
        <v>2.8434062399485365</v>
      </c>
      <c r="H41" s="68">
        <f t="shared" si="2"/>
        <v>0.81707374989417692</v>
      </c>
    </row>
    <row r="42" spans="1:8">
      <c r="A42" s="13">
        <v>44652</v>
      </c>
      <c r="B42" s="10">
        <v>298868</v>
      </c>
      <c r="C42" s="10">
        <v>231086</v>
      </c>
      <c r="D42" s="10">
        <v>67688</v>
      </c>
      <c r="E42" s="67">
        <f>E41+C42</f>
        <v>9071236</v>
      </c>
      <c r="F42" s="10">
        <v>3324000</v>
      </c>
      <c r="G42">
        <f t="shared" si="0"/>
        <v>2.7290120336943442</v>
      </c>
      <c r="H42" s="68">
        <f t="shared" si="2"/>
        <v>0.77320422393832733</v>
      </c>
    </row>
    <row r="43" spans="1:8">
      <c r="A43" s="13">
        <v>44682</v>
      </c>
      <c r="B43" s="10">
        <v>447000</v>
      </c>
      <c r="C43" s="10">
        <v>347000</v>
      </c>
      <c r="D43" s="10">
        <v>100000</v>
      </c>
      <c r="E43" s="67">
        <f>E42+C43</f>
        <v>9418236</v>
      </c>
      <c r="F43" s="10">
        <v>3581000</v>
      </c>
      <c r="G43">
        <f t="shared" si="0"/>
        <v>2.6300575258307735</v>
      </c>
      <c r="H43" s="68">
        <f t="shared" si="2"/>
        <v>0.77628635346756147</v>
      </c>
    </row>
    <row r="44" spans="1:8">
      <c r="A44" s="13">
        <v>44713</v>
      </c>
      <c r="B44" s="10">
        <v>596000</v>
      </c>
      <c r="C44" s="10">
        <v>466000</v>
      </c>
      <c r="D44" s="10">
        <v>130000</v>
      </c>
      <c r="E44" s="67">
        <v>10010000</v>
      </c>
      <c r="F44" s="10">
        <v>3918000</v>
      </c>
      <c r="G44">
        <f t="shared" si="0"/>
        <v>2.5548749361919345</v>
      </c>
      <c r="H44" s="68">
        <f t="shared" si="2"/>
        <v>0.78187919463087252</v>
      </c>
    </row>
    <row r="45" spans="1:8">
      <c r="A45" s="13">
        <v>44743</v>
      </c>
      <c r="B45" s="10">
        <v>592887</v>
      </c>
      <c r="C45" s="10">
        <v>457425</v>
      </c>
      <c r="D45" s="10">
        <v>135217</v>
      </c>
      <c r="E45" s="67">
        <f>E44+C45</f>
        <v>10467425</v>
      </c>
      <c r="F45" s="10">
        <v>3980000</v>
      </c>
      <c r="G45">
        <f t="shared" si="0"/>
        <v>2.6300062814070353</v>
      </c>
      <c r="H45" s="68">
        <f t="shared" si="2"/>
        <v>0.7715213860314023</v>
      </c>
    </row>
    <row r="46" spans="1:8">
      <c r="A46" s="13">
        <v>44774</v>
      </c>
      <c r="B46" s="10">
        <v>666000</v>
      </c>
      <c r="C46" s="10">
        <v>522000</v>
      </c>
      <c r="D46" s="10">
        <v>144000</v>
      </c>
      <c r="E46" s="67">
        <f>E45+C46</f>
        <v>10989425</v>
      </c>
      <c r="F46" s="10">
        <v>4315000</v>
      </c>
      <c r="G46">
        <f t="shared" si="0"/>
        <v>2.5467960602549247</v>
      </c>
      <c r="H46" s="68">
        <f t="shared" si="2"/>
        <v>0.78378378378378377</v>
      </c>
    </row>
    <row r="47" spans="1:8">
      <c r="A47" s="65">
        <v>44805</v>
      </c>
      <c r="E47" s="71">
        <v>11490000</v>
      </c>
      <c r="F47">
        <v>4500000</v>
      </c>
      <c r="G47">
        <f t="shared" si="0"/>
        <v>2.5533333333333332</v>
      </c>
      <c r="H47" s="68" t="e">
        <f t="shared" si="2"/>
        <v>#DIV/0!</v>
      </c>
    </row>
    <row r="48" spans="1:8">
      <c r="A48" s="65">
        <v>44835</v>
      </c>
      <c r="H48" s="68" t="e">
        <f t="shared" si="2"/>
        <v>#DIV/0!</v>
      </c>
    </row>
  </sheetData>
  <mergeCells count="1">
    <mergeCell ref="A1:D1"/>
  </mergeCells>
  <phoneticPr fontId="1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315D0-52E6-7046-B6BC-2405B92DB3C4}">
  <dimension ref="A1:I70"/>
  <sheetViews>
    <sheetView tabSelected="1" topLeftCell="A14" workbookViewId="0">
      <selection activeCell="C59" sqref="C59"/>
    </sheetView>
  </sheetViews>
  <sheetFormatPr baseColWidth="10" defaultColWidth="9" defaultRowHeight="16"/>
  <cols>
    <col min="2" max="4" width="22.6640625" customWidth="1"/>
    <col min="5" max="5" width="28.6640625" customWidth="1"/>
    <col min="6" max="6" width="51.1640625" bestFit="1" customWidth="1"/>
    <col min="7" max="7" width="14.33203125" customWidth="1"/>
    <col min="8" max="8" width="23.1640625" customWidth="1"/>
  </cols>
  <sheetData>
    <row r="1" spans="1:8">
      <c r="B1" t="s">
        <v>190</v>
      </c>
      <c r="C1" t="s">
        <v>191</v>
      </c>
      <c r="D1" t="s">
        <v>192</v>
      </c>
      <c r="E1" t="s">
        <v>193</v>
      </c>
      <c r="F1" t="s">
        <v>194</v>
      </c>
    </row>
    <row r="2" spans="1:8">
      <c r="A2">
        <v>2015</v>
      </c>
      <c r="B2">
        <v>4.7</v>
      </c>
      <c r="D2" s="7"/>
    </row>
    <row r="3" spans="1:8">
      <c r="A3">
        <v>2016</v>
      </c>
      <c r="B3">
        <v>4.5</v>
      </c>
      <c r="D3" s="7"/>
    </row>
    <row r="4" spans="1:8">
      <c r="A4">
        <v>2017</v>
      </c>
      <c r="B4">
        <v>6.1</v>
      </c>
      <c r="D4" s="7"/>
    </row>
    <row r="5" spans="1:8">
      <c r="A5">
        <v>2018</v>
      </c>
      <c r="B5">
        <v>7.3</v>
      </c>
      <c r="D5" s="7"/>
    </row>
    <row r="6" spans="1:8">
      <c r="A6">
        <v>2019</v>
      </c>
      <c r="B6">
        <v>6.3</v>
      </c>
      <c r="D6" s="7"/>
    </row>
    <row r="7" spans="1:8">
      <c r="A7">
        <v>2020</v>
      </c>
      <c r="B7">
        <v>12.1</v>
      </c>
      <c r="C7">
        <v>64</v>
      </c>
      <c r="D7" s="7">
        <f>B7/C7</f>
        <v>0.18906249999999999</v>
      </c>
      <c r="E7">
        <v>42.4</v>
      </c>
    </row>
    <row r="8" spans="1:8">
      <c r="A8">
        <v>2021</v>
      </c>
      <c r="B8">
        <v>25.4</v>
      </c>
      <c r="C8">
        <v>73.680000000000007</v>
      </c>
      <c r="D8" s="7">
        <f t="shared" ref="D8:D9" si="0">B8/C8</f>
        <v>0.34473398479913131</v>
      </c>
      <c r="E8">
        <v>67.8</v>
      </c>
      <c r="G8" s="31" t="s">
        <v>195</v>
      </c>
      <c r="H8" s="31"/>
    </row>
    <row r="9" spans="1:8">
      <c r="A9">
        <v>2022</v>
      </c>
      <c r="B9">
        <v>33.5</v>
      </c>
      <c r="C9">
        <v>61.7</v>
      </c>
      <c r="D9" s="7">
        <f t="shared" si="0"/>
        <v>0.54294975688816849</v>
      </c>
      <c r="E9">
        <v>94.5</v>
      </c>
      <c r="F9">
        <v>477</v>
      </c>
      <c r="G9" s="31" t="s">
        <v>196</v>
      </c>
      <c r="H9" s="31"/>
    </row>
    <row r="10" spans="1:8">
      <c r="A10">
        <v>2023</v>
      </c>
      <c r="B10">
        <v>35.4</v>
      </c>
      <c r="C10">
        <v>59.8</v>
      </c>
      <c r="D10" s="94">
        <v>0.59199999999999997</v>
      </c>
      <c r="E10">
        <v>128.80000000000001</v>
      </c>
      <c r="F10">
        <v>547.9</v>
      </c>
    </row>
    <row r="15" spans="1:8">
      <c r="B15" t="s">
        <v>190</v>
      </c>
      <c r="C15" t="s">
        <v>191</v>
      </c>
      <c r="D15" t="s">
        <v>197</v>
      </c>
      <c r="E15" s="80" t="s">
        <v>198</v>
      </c>
      <c r="F15" s="80" t="s">
        <v>199</v>
      </c>
      <c r="G15" t="s">
        <v>194</v>
      </c>
      <c r="H15" t="s">
        <v>200</v>
      </c>
    </row>
    <row r="16" spans="1:8" hidden="1">
      <c r="A16">
        <v>2019</v>
      </c>
      <c r="B16">
        <v>6.76</v>
      </c>
      <c r="C16">
        <v>60</v>
      </c>
      <c r="D16">
        <f>B16/C16</f>
        <v>0.11266666666666666</v>
      </c>
    </row>
    <row r="17" spans="1:9">
      <c r="A17">
        <v>2020</v>
      </c>
      <c r="B17">
        <v>12.1</v>
      </c>
      <c r="C17">
        <v>64</v>
      </c>
      <c r="D17" s="7">
        <f>B17/C17</f>
        <v>0.18906249999999999</v>
      </c>
      <c r="E17">
        <v>42.4</v>
      </c>
      <c r="F17" s="68">
        <f>B17/B16-1</f>
        <v>0.78994082840236679</v>
      </c>
      <c r="H17" s="68">
        <v>9.9838969404186795E-2</v>
      </c>
      <c r="I17" s="31" t="s">
        <v>201</v>
      </c>
    </row>
    <row r="18" spans="1:9">
      <c r="A18">
        <v>2021</v>
      </c>
      <c r="B18">
        <v>25.4</v>
      </c>
      <c r="C18">
        <v>73.680000000000007</v>
      </c>
      <c r="D18" s="7">
        <f t="shared" ref="D18" si="1">B18/C18</f>
        <v>0.34473398479913131</v>
      </c>
      <c r="E18">
        <v>67.8</v>
      </c>
      <c r="F18" s="68">
        <f>B18/B17-1</f>
        <v>1.0991735537190084</v>
      </c>
      <c r="H18" s="68">
        <v>1.59516837481698</v>
      </c>
      <c r="I18" s="31" t="s">
        <v>195</v>
      </c>
    </row>
    <row r="19" spans="1:9">
      <c r="A19">
        <v>2022</v>
      </c>
      <c r="B19">
        <v>33.5</v>
      </c>
      <c r="C19">
        <v>61.7</v>
      </c>
      <c r="D19" s="7">
        <v>0.47799999999999998</v>
      </c>
      <c r="E19">
        <v>94.5</v>
      </c>
      <c r="F19" s="68">
        <f>B19/B18-1</f>
        <v>0.31889763779527569</v>
      </c>
      <c r="G19">
        <v>477</v>
      </c>
      <c r="H19" s="68">
        <v>0.94273624823695401</v>
      </c>
      <c r="I19" s="30" t="s">
        <v>196</v>
      </c>
    </row>
    <row r="20" spans="1:9">
      <c r="A20">
        <v>2023</v>
      </c>
      <c r="B20">
        <v>35.4</v>
      </c>
      <c r="C20">
        <f>35.4/0.592</f>
        <v>59.797297297297298</v>
      </c>
      <c r="D20" s="95" t="s">
        <v>202</v>
      </c>
      <c r="E20">
        <v>128.80000000000001</v>
      </c>
      <c r="F20" s="68">
        <f>B20/B19-1</f>
        <v>5.6716417910447792E-2</v>
      </c>
      <c r="G20">
        <v>547.9</v>
      </c>
      <c r="H20" s="68">
        <f>950/688-1</f>
        <v>0.3808139534883721</v>
      </c>
      <c r="I20" s="30"/>
    </row>
    <row r="21" spans="1:9">
      <c r="A21" s="96" t="s">
        <v>203</v>
      </c>
      <c r="B21">
        <f>C21*D21</f>
        <v>45.5</v>
      </c>
      <c r="C21">
        <v>65</v>
      </c>
      <c r="D21" s="74">
        <v>0.7</v>
      </c>
      <c r="E21">
        <v>130</v>
      </c>
      <c r="F21" s="68">
        <f>30.5/B19-1</f>
        <v>-8.9552238805970186E-2</v>
      </c>
      <c r="H21" s="68">
        <f>1700/3/688-1</f>
        <v>-0.17635658914728691</v>
      </c>
    </row>
    <row r="38" spans="1:9">
      <c r="B38" s="80" t="s">
        <v>204</v>
      </c>
      <c r="C38" s="80" t="s">
        <v>205</v>
      </c>
    </row>
    <row r="39" spans="1:9" hidden="1">
      <c r="A39">
        <v>2019</v>
      </c>
      <c r="B39" s="7"/>
      <c r="C39">
        <f>(D39+E39)/10000</f>
        <v>8.9849999999999994</v>
      </c>
      <c r="D39">
        <v>72558</v>
      </c>
      <c r="E39">
        <v>17292</v>
      </c>
    </row>
    <row r="40" spans="1:9">
      <c r="A40" s="96">
        <v>2020</v>
      </c>
      <c r="B40" s="64">
        <f t="shared" ref="B40" si="2">1/C39</f>
        <v>0.11129660545353368</v>
      </c>
      <c r="C40" s="57">
        <f>(D40+E40)/10000</f>
        <v>10.575799999999999</v>
      </c>
      <c r="D40">
        <v>83950</v>
      </c>
      <c r="E40">
        <v>21808</v>
      </c>
    </row>
    <row r="41" spans="1:9">
      <c r="A41" s="96">
        <v>2021</v>
      </c>
      <c r="B41" s="97">
        <f t="shared" ref="B41:B42" si="3">C41/C40-1</f>
        <v>0.20085478167136284</v>
      </c>
      <c r="C41" s="57">
        <v>12.7</v>
      </c>
    </row>
    <row r="42" spans="1:9">
      <c r="A42" s="96">
        <v>2022</v>
      </c>
      <c r="B42" s="97">
        <f t="shared" si="3"/>
        <v>7.8740157480315043E-2</v>
      </c>
      <c r="C42" s="57">
        <v>13.7</v>
      </c>
    </row>
    <row r="43" spans="1:9">
      <c r="A43" s="96">
        <v>2023</v>
      </c>
      <c r="B43" s="97">
        <f>C43/C42-1</f>
        <v>0.12240875912408766</v>
      </c>
      <c r="C43" s="57">
        <f>C42+1.677</f>
        <v>15.376999999999999</v>
      </c>
    </row>
    <row r="44" spans="1:9">
      <c r="A44" s="98" t="s">
        <v>206</v>
      </c>
      <c r="B44" s="97">
        <f t="shared" ref="B44:B45" si="4">C44/C43-1</f>
        <v>0.10905898419717763</v>
      </c>
      <c r="C44" s="57">
        <f>C43+1.677</f>
        <v>17.053999999999998</v>
      </c>
    </row>
    <row r="45" spans="1:9">
      <c r="A45" s="98" t="s">
        <v>207</v>
      </c>
      <c r="B45" s="97">
        <f t="shared" si="4"/>
        <v>9.8334701536296532E-2</v>
      </c>
      <c r="C45" s="57">
        <f>C44+1.677</f>
        <v>18.730999999999998</v>
      </c>
    </row>
    <row r="47" spans="1:9">
      <c r="D47" t="s">
        <v>208</v>
      </c>
      <c r="E47">
        <f>7.46*365/10000</f>
        <v>0.27229000000000003</v>
      </c>
    </row>
    <row r="48" spans="1:9">
      <c r="A48" s="12"/>
      <c r="B48" s="12" t="s">
        <v>209</v>
      </c>
      <c r="C48" t="s">
        <v>210</v>
      </c>
      <c r="D48" t="s">
        <v>211</v>
      </c>
      <c r="E48" t="s">
        <v>212</v>
      </c>
      <c r="G48" t="s">
        <v>213</v>
      </c>
      <c r="H48" t="s">
        <v>214</v>
      </c>
      <c r="I48" t="s">
        <v>215</v>
      </c>
    </row>
    <row r="49" spans="1:9">
      <c r="A49" s="12">
        <v>2018</v>
      </c>
      <c r="B49" s="12">
        <v>1567</v>
      </c>
      <c r="D49">
        <v>24</v>
      </c>
      <c r="E49" s="7">
        <f>D49*$E$47/B49</f>
        <v>4.1703637523931086E-3</v>
      </c>
      <c r="G49" s="99">
        <v>25</v>
      </c>
      <c r="H49" s="68">
        <f>D49*7*10000/1000000/G49</f>
        <v>6.7199999999999996E-2</v>
      </c>
      <c r="I49" s="68">
        <f>D49*11*10000/1000000/G49</f>
        <v>0.1056</v>
      </c>
    </row>
    <row r="50" spans="1:9">
      <c r="A50" s="12">
        <v>2019</v>
      </c>
      <c r="B50" s="12">
        <v>1569</v>
      </c>
      <c r="C50" s="64">
        <f>B50/B49-1</f>
        <v>1.2763241863433805E-3</v>
      </c>
      <c r="D50">
        <v>30</v>
      </c>
      <c r="E50" s="7">
        <f t="shared" ref="E50:E55" si="5">D50*$E$47/B50</f>
        <v>5.2063097514340349E-3</v>
      </c>
      <c r="G50" s="99">
        <f>G49*1.03</f>
        <v>25.75</v>
      </c>
      <c r="H50" s="68">
        <f t="shared" ref="H50:H55" si="6">D50*7*10000/1000000/G50</f>
        <v>8.155339805825243E-2</v>
      </c>
      <c r="I50" s="68">
        <f t="shared" ref="I50:I55" si="7">D50*11*10000/1000000/G50</f>
        <v>0.12815533980582525</v>
      </c>
    </row>
    <row r="51" spans="1:9">
      <c r="A51" s="12">
        <v>2020</v>
      </c>
      <c r="B51" s="12">
        <v>1576</v>
      </c>
      <c r="C51" s="64">
        <f t="shared" ref="C51:C52" si="8">B51/B50-1</f>
        <v>4.4614404079030834E-3</v>
      </c>
      <c r="D51">
        <v>42.4</v>
      </c>
      <c r="E51" s="7">
        <f t="shared" si="5"/>
        <v>7.3255685279187827E-3</v>
      </c>
      <c r="F51" s="31" t="s">
        <v>216</v>
      </c>
      <c r="G51" s="99">
        <v>26</v>
      </c>
      <c r="H51" s="68">
        <f t="shared" si="6"/>
        <v>0.11415384615384615</v>
      </c>
      <c r="I51" s="68">
        <f t="shared" si="7"/>
        <v>0.17938461538461536</v>
      </c>
    </row>
    <row r="52" spans="1:9">
      <c r="A52" s="12">
        <v>2021</v>
      </c>
      <c r="B52" s="12">
        <v>1750</v>
      </c>
      <c r="C52" s="64">
        <f t="shared" si="8"/>
        <v>0.11040609137055846</v>
      </c>
      <c r="D52">
        <v>67.8</v>
      </c>
      <c r="E52" s="7">
        <f t="shared" si="5"/>
        <v>1.0549292571428573E-2</v>
      </c>
      <c r="F52" s="31" t="s">
        <v>217</v>
      </c>
      <c r="G52" s="99">
        <f t="shared" ref="G52" si="9">G51*1.03</f>
        <v>26.78</v>
      </c>
      <c r="H52" s="68">
        <f t="shared" si="6"/>
        <v>0.1772218073188947</v>
      </c>
      <c r="I52" s="68">
        <f t="shared" si="7"/>
        <v>0.27849141150112022</v>
      </c>
    </row>
    <row r="53" spans="1:9">
      <c r="A53" s="12">
        <v>2022</v>
      </c>
      <c r="B53" s="12">
        <v>1750</v>
      </c>
      <c r="C53" s="64"/>
      <c r="D53">
        <v>94.5</v>
      </c>
      <c r="E53" s="7">
        <f t="shared" si="5"/>
        <v>1.4703660000000002E-2</v>
      </c>
      <c r="G53" s="99">
        <v>27</v>
      </c>
      <c r="H53" s="68">
        <f t="shared" si="6"/>
        <v>0.245</v>
      </c>
      <c r="I53" s="68">
        <f t="shared" si="7"/>
        <v>0.38500000000000001</v>
      </c>
    </row>
    <row r="54" spans="1:9">
      <c r="A54" s="12" t="s">
        <v>218</v>
      </c>
      <c r="B54" s="12">
        <v>1750</v>
      </c>
      <c r="D54">
        <v>500</v>
      </c>
      <c r="E54" s="7">
        <f t="shared" si="5"/>
        <v>7.7797142857142856E-2</v>
      </c>
      <c r="G54" s="99">
        <f>G53*1.03^8</f>
        <v>34.202792197465627</v>
      </c>
      <c r="H54" s="68">
        <f t="shared" si="6"/>
        <v>1.0233082667032503</v>
      </c>
      <c r="I54" s="68">
        <f t="shared" si="7"/>
        <v>1.6080558476765361</v>
      </c>
    </row>
    <row r="55" spans="1:9">
      <c r="A55" s="12" t="s">
        <v>219</v>
      </c>
      <c r="B55" s="12">
        <v>1750</v>
      </c>
      <c r="D55">
        <v>1715</v>
      </c>
      <c r="E55" s="7">
        <f t="shared" si="5"/>
        <v>0.26684420000000003</v>
      </c>
      <c r="G55" s="99">
        <f>G54*1.03^20</f>
        <v>61.774047244906015</v>
      </c>
      <c r="H55" s="68">
        <f t="shared" si="6"/>
        <v>1.9433727488188741</v>
      </c>
      <c r="I55" s="68">
        <f t="shared" si="7"/>
        <v>3.0538714624296595</v>
      </c>
    </row>
    <row r="58" spans="1:9">
      <c r="D58" t="s">
        <v>220</v>
      </c>
      <c r="E58">
        <v>0.1</v>
      </c>
      <c r="G58">
        <v>3.2</v>
      </c>
      <c r="H58">
        <v>14</v>
      </c>
      <c r="I58">
        <v>30</v>
      </c>
    </row>
    <row r="59" spans="1:9">
      <c r="B59" s="12" t="s">
        <v>1</v>
      </c>
      <c r="C59" s="12" t="s">
        <v>221</v>
      </c>
      <c r="D59" s="12" t="s">
        <v>222</v>
      </c>
      <c r="E59" s="12" t="s">
        <v>223</v>
      </c>
      <c r="F59" s="12" t="s">
        <v>224</v>
      </c>
      <c r="G59" s="12" t="s">
        <v>225</v>
      </c>
      <c r="H59" s="12" t="s">
        <v>226</v>
      </c>
      <c r="I59" s="12" t="s">
        <v>227</v>
      </c>
    </row>
    <row r="60" spans="1:9">
      <c r="B60" s="12">
        <v>2018</v>
      </c>
      <c r="C60" s="100">
        <f>D60/509</f>
        <v>4.7151277013752456E-2</v>
      </c>
      <c r="D60" s="12">
        <v>24</v>
      </c>
      <c r="E60" s="101">
        <f>D60*$E$47/1576</f>
        <v>4.146548223350254E-3</v>
      </c>
      <c r="F60" s="102">
        <v>25</v>
      </c>
      <c r="G60" s="100">
        <f>D60*$E$58*$G$58*10000/1000000/G49</f>
        <v>3.0720000000000009E-3</v>
      </c>
      <c r="H60" s="100">
        <f>D60*$E$58*$H$58*10000/1000000/G49</f>
        <v>1.3440000000000002E-2</v>
      </c>
      <c r="I60" s="100">
        <f>D60*$E$58*$I$58*10000/1000000/G49</f>
        <v>2.8800000000000003E-2</v>
      </c>
    </row>
    <row r="61" spans="1:9">
      <c r="B61" s="12">
        <v>2019</v>
      </c>
      <c r="C61" s="100">
        <f t="shared" ref="C61:C64" si="10">D61/509</f>
        <v>5.8939096267190572E-2</v>
      </c>
      <c r="D61" s="12">
        <v>30</v>
      </c>
      <c r="E61" s="101">
        <f t="shared" ref="E61:E66" si="11">D61*$E$47/1576</f>
        <v>5.1831852791878177E-3</v>
      </c>
      <c r="F61" s="102">
        <v>25</v>
      </c>
      <c r="G61" s="100">
        <f t="shared" ref="G61:G66" si="12">D61*$E$58*$G$58*10000/1000000/G50</f>
        <v>3.7281553398058258E-3</v>
      </c>
      <c r="H61" s="100">
        <f t="shared" ref="H61:H66" si="13">D61*$E$58*$H$58*10000/1000000/G50</f>
        <v>1.6310679611650485E-2</v>
      </c>
      <c r="I61" s="100">
        <f t="shared" ref="I61:I66" si="14">D61*$E$58*$I$58*10000/1000000/G50</f>
        <v>3.4951456310679613E-2</v>
      </c>
    </row>
    <row r="62" spans="1:9">
      <c r="B62" s="12">
        <v>2020</v>
      </c>
      <c r="C62" s="100">
        <f t="shared" si="10"/>
        <v>8.3300589390962673E-2</v>
      </c>
      <c r="D62" s="12">
        <v>42.4</v>
      </c>
      <c r="E62" s="101">
        <f t="shared" si="11"/>
        <v>7.3255685279187827E-3</v>
      </c>
      <c r="F62" s="102">
        <v>25</v>
      </c>
      <c r="G62" s="100">
        <f t="shared" si="12"/>
        <v>5.2184615384615381E-3</v>
      </c>
      <c r="H62" s="100">
        <f t="shared" si="13"/>
        <v>2.2830769230769231E-2</v>
      </c>
      <c r="I62" s="100">
        <f t="shared" si="14"/>
        <v>4.8923076923076923E-2</v>
      </c>
    </row>
    <row r="63" spans="1:9">
      <c r="B63" s="12">
        <v>2021</v>
      </c>
      <c r="C63" s="100">
        <f t="shared" si="10"/>
        <v>0.13320235756385068</v>
      </c>
      <c r="D63" s="12">
        <v>67.8</v>
      </c>
      <c r="E63" s="101">
        <f t="shared" si="11"/>
        <v>1.1713998730964468E-2</v>
      </c>
      <c r="F63" s="102">
        <v>25</v>
      </c>
      <c r="G63" s="100">
        <f t="shared" si="12"/>
        <v>8.1015683345780441E-3</v>
      </c>
      <c r="H63" s="100">
        <f t="shared" si="13"/>
        <v>3.5444361463778939E-2</v>
      </c>
      <c r="I63" s="100">
        <f t="shared" si="14"/>
        <v>7.5952203136669144E-2</v>
      </c>
    </row>
    <row r="64" spans="1:9">
      <c r="B64" s="12">
        <v>2022</v>
      </c>
      <c r="C64" s="100">
        <f t="shared" si="10"/>
        <v>0.1856581532416503</v>
      </c>
      <c r="D64" s="12">
        <v>94.5</v>
      </c>
      <c r="E64" s="101">
        <f t="shared" si="11"/>
        <v>1.6327033629441625E-2</v>
      </c>
      <c r="F64" s="102">
        <v>25</v>
      </c>
      <c r="G64" s="100">
        <f t="shared" si="12"/>
        <v>1.1200000000000002E-2</v>
      </c>
      <c r="H64" s="100">
        <f t="shared" si="13"/>
        <v>4.8999999999999995E-2</v>
      </c>
      <c r="I64" s="100">
        <f t="shared" si="14"/>
        <v>0.10500000000000001</v>
      </c>
    </row>
    <row r="65" spans="2:9">
      <c r="B65" s="12" t="s">
        <v>228</v>
      </c>
      <c r="C65" s="100">
        <v>0.5</v>
      </c>
      <c r="D65" s="12">
        <f>C65*509</f>
        <v>254.5</v>
      </c>
      <c r="E65" s="101">
        <f t="shared" si="11"/>
        <v>4.3970688451776659E-2</v>
      </c>
      <c r="F65" s="102">
        <v>25</v>
      </c>
      <c r="G65" s="100">
        <f t="shared" si="12"/>
        <v>2.3810921497232202E-2</v>
      </c>
      <c r="H65" s="100">
        <f t="shared" si="13"/>
        <v>0.10417278155039089</v>
      </c>
      <c r="I65" s="100">
        <f t="shared" si="14"/>
        <v>0.22322738903655187</v>
      </c>
    </row>
    <row r="66" spans="2:9">
      <c r="B66" s="12" t="s">
        <v>229</v>
      </c>
      <c r="C66" s="100">
        <v>1</v>
      </c>
      <c r="D66" s="12">
        <f>C66*509</f>
        <v>509</v>
      </c>
      <c r="E66" s="101">
        <f t="shared" si="11"/>
        <v>8.7941376903553317E-2</v>
      </c>
      <c r="F66" s="102">
        <v>25</v>
      </c>
      <c r="G66" s="100">
        <f t="shared" si="12"/>
        <v>2.6367059835703314E-2</v>
      </c>
      <c r="H66" s="100">
        <f t="shared" si="13"/>
        <v>0.115355886781202</v>
      </c>
      <c r="I66" s="100">
        <f t="shared" si="14"/>
        <v>0.24719118595971853</v>
      </c>
    </row>
    <row r="68" spans="2:9">
      <c r="B68" s="129" t="s">
        <v>230</v>
      </c>
      <c r="C68" s="129"/>
    </row>
    <row r="69" spans="2:9">
      <c r="B69" s="80" t="s">
        <v>231</v>
      </c>
      <c r="C69" s="103">
        <v>0.11</v>
      </c>
    </row>
    <row r="70" spans="2:9">
      <c r="B70" s="80" t="s">
        <v>232</v>
      </c>
      <c r="C70" s="74">
        <v>0.89</v>
      </c>
    </row>
  </sheetData>
  <mergeCells count="1">
    <mergeCell ref="B68:C68"/>
  </mergeCells>
  <hyperlinks>
    <hyperlink ref="G8" r:id="rId1" xr:uid="{14617B8F-4878-E24C-914D-18BB3AC9FBB2}"/>
    <hyperlink ref="G9" r:id="rId2" xr:uid="{82CECA99-09F2-BE40-9852-E34702E48005}"/>
    <hyperlink ref="I18" r:id="rId3" xr:uid="{A5E92270-5239-F04E-8EC7-922D0F66C90E}"/>
    <hyperlink ref="I19" r:id="rId4" xr:uid="{F41FB9D4-22CD-174E-B6EC-12FB7447F2DA}"/>
    <hyperlink ref="I17" r:id="rId5" xr:uid="{6C76BF87-C917-CE4E-8A57-4DD88289DA91}"/>
  </hyperlinks>
  <pageMargins left="0.7" right="0.7" top="0.75" bottom="0.75" header="0.3" footer="0.3"/>
  <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BEC94-54F2-A64E-97DA-68512270BD21}">
  <dimension ref="A1:Q14"/>
  <sheetViews>
    <sheetView workbookViewId="0">
      <selection activeCell="O41" sqref="O41"/>
    </sheetView>
  </sheetViews>
  <sheetFormatPr baseColWidth="10" defaultColWidth="9" defaultRowHeight="16"/>
  <cols>
    <col min="1" max="1" width="7.1640625" bestFit="1" customWidth="1"/>
    <col min="2" max="3" width="15.83203125" customWidth="1"/>
    <col min="4" max="4" width="16.83203125" customWidth="1"/>
    <col min="5" max="5" width="15.5" style="107" customWidth="1"/>
    <col min="9" max="9" width="16" customWidth="1"/>
    <col min="17" max="17" width="9" style="7"/>
  </cols>
  <sheetData>
    <row r="1" spans="1:17">
      <c r="A1" s="104" t="s">
        <v>22</v>
      </c>
      <c r="B1" s="104" t="s">
        <v>233</v>
      </c>
      <c r="C1" s="104" t="s">
        <v>234</v>
      </c>
      <c r="D1" s="104" t="s">
        <v>235</v>
      </c>
      <c r="E1" s="105" t="s">
        <v>18</v>
      </c>
      <c r="I1" t="s">
        <v>138</v>
      </c>
      <c r="M1" s="8" t="s">
        <v>1</v>
      </c>
      <c r="N1" s="8" t="s">
        <v>139</v>
      </c>
      <c r="O1" s="8" t="s">
        <v>20</v>
      </c>
      <c r="P1" s="8" t="s">
        <v>21</v>
      </c>
      <c r="Q1" s="7" t="s">
        <v>140</v>
      </c>
    </row>
    <row r="2" spans="1:17">
      <c r="A2" s="106">
        <v>2015</v>
      </c>
      <c r="B2" s="106">
        <v>57000</v>
      </c>
      <c r="C2" s="106">
        <v>49000</v>
      </c>
      <c r="D2" s="106">
        <v>8000</v>
      </c>
      <c r="H2" s="12">
        <v>2018</v>
      </c>
      <c r="I2">
        <v>10.9</v>
      </c>
      <c r="M2" s="13">
        <v>44440</v>
      </c>
      <c r="N2" s="10">
        <v>2223000</v>
      </c>
      <c r="O2" s="10">
        <v>1044000</v>
      </c>
      <c r="P2" s="10">
        <v>1179000</v>
      </c>
      <c r="Q2" s="7">
        <f>N3/N2-1</f>
        <v>1.3495276653171295E-2</v>
      </c>
    </row>
    <row r="3" spans="1:17">
      <c r="A3" s="106">
        <v>2016</v>
      </c>
      <c r="B3" s="106">
        <v>204000</v>
      </c>
      <c r="C3" s="106">
        <v>150000</v>
      </c>
      <c r="D3" s="106">
        <f>B3-C3</f>
        <v>54000</v>
      </c>
      <c r="H3" s="12">
        <v>2019</v>
      </c>
      <c r="I3">
        <v>21.5</v>
      </c>
      <c r="M3" s="13">
        <v>44470</v>
      </c>
      <c r="N3" s="10">
        <v>2253000</v>
      </c>
      <c r="O3" s="10">
        <v>1062000</v>
      </c>
      <c r="P3" s="10">
        <v>1191000</v>
      </c>
      <c r="Q3" s="7">
        <f t="shared" ref="Q3:Q12" si="0">N4/N3-1</f>
        <v>5.8588548601864243E-2</v>
      </c>
    </row>
    <row r="4" spans="1:17">
      <c r="A4" s="106">
        <v>2017</v>
      </c>
      <c r="B4" s="106">
        <v>446000</v>
      </c>
      <c r="C4" s="106">
        <v>213903</v>
      </c>
      <c r="D4" s="106">
        <f>B4-C4</f>
        <v>232097</v>
      </c>
      <c r="H4" s="12">
        <v>2020</v>
      </c>
      <c r="I4">
        <v>30.9</v>
      </c>
      <c r="M4" s="13">
        <v>44501</v>
      </c>
      <c r="N4" s="10">
        <v>2385000</v>
      </c>
      <c r="O4" s="10">
        <v>1092000</v>
      </c>
      <c r="P4" s="10">
        <v>1293000</v>
      </c>
      <c r="Q4" s="7">
        <f t="shared" si="0"/>
        <v>9.727463312368978E-2</v>
      </c>
    </row>
    <row r="5" spans="1:17">
      <c r="A5" s="106">
        <v>2018</v>
      </c>
      <c r="B5" s="106">
        <v>777000</v>
      </c>
      <c r="C5" s="106">
        <v>360000</v>
      </c>
      <c r="D5" s="106">
        <f>B5-C5</f>
        <v>417000</v>
      </c>
      <c r="H5" s="12">
        <v>2021</v>
      </c>
      <c r="I5">
        <v>47</v>
      </c>
      <c r="M5" s="13">
        <v>44531</v>
      </c>
      <c r="N5" s="10">
        <v>2617000</v>
      </c>
      <c r="O5" s="10">
        <v>1147000</v>
      </c>
      <c r="P5" s="10">
        <v>1470000</v>
      </c>
      <c r="Q5" s="7">
        <f t="shared" si="0"/>
        <v>4.356132976690863E-2</v>
      </c>
    </row>
    <row r="6" spans="1:17">
      <c r="A6" s="106">
        <v>2019</v>
      </c>
      <c r="B6" s="106">
        <v>1219000</v>
      </c>
      <c r="C6" s="106">
        <v>516400</v>
      </c>
      <c r="D6" s="106">
        <v>702673</v>
      </c>
      <c r="E6" s="108">
        <v>596</v>
      </c>
      <c r="H6" s="12" t="s">
        <v>141</v>
      </c>
      <c r="I6">
        <v>76.8</v>
      </c>
      <c r="M6" s="13">
        <v>44562</v>
      </c>
      <c r="N6" s="10">
        <v>2731000</v>
      </c>
      <c r="O6" s="10">
        <v>1178000</v>
      </c>
      <c r="P6" s="10">
        <v>1553000</v>
      </c>
      <c r="Q6" s="7">
        <f t="shared" si="0"/>
        <v>4.8700109849871831E-2</v>
      </c>
    </row>
    <row r="7" spans="1:17">
      <c r="A7" s="106">
        <v>2020</v>
      </c>
      <c r="B7" s="106">
        <v>1681000</v>
      </c>
      <c r="C7" s="106">
        <v>807000</v>
      </c>
      <c r="D7" s="106">
        <v>873533</v>
      </c>
      <c r="E7" s="108">
        <v>824</v>
      </c>
      <c r="M7" s="13">
        <v>44593</v>
      </c>
      <c r="N7" s="10">
        <v>2864000</v>
      </c>
      <c r="O7" s="10">
        <v>1213000</v>
      </c>
      <c r="P7" s="10">
        <v>1651000</v>
      </c>
      <c r="Q7" s="7">
        <f t="shared" si="0"/>
        <v>8.554469273743015E-2</v>
      </c>
    </row>
    <row r="8" spans="1:17">
      <c r="A8" s="106">
        <v>2021</v>
      </c>
      <c r="B8" s="106">
        <v>2617000</v>
      </c>
      <c r="C8" s="106">
        <v>1147000</v>
      </c>
      <c r="D8" s="106">
        <v>1470141</v>
      </c>
      <c r="E8" s="108">
        <v>1080</v>
      </c>
      <c r="M8" s="13">
        <v>44621</v>
      </c>
      <c r="N8" s="10">
        <v>3109000</v>
      </c>
      <c r="O8" s="10">
        <v>1232000</v>
      </c>
      <c r="P8" s="10">
        <v>1877000</v>
      </c>
      <c r="Q8" s="7">
        <f t="shared" si="0"/>
        <v>6.9154068832421922E-2</v>
      </c>
    </row>
    <row r="9" spans="1:17">
      <c r="A9" s="106">
        <v>2022</v>
      </c>
      <c r="B9" s="106">
        <v>4315000</v>
      </c>
      <c r="C9" s="106">
        <v>1797488</v>
      </c>
      <c r="D9" s="106">
        <v>3412143</v>
      </c>
      <c r="E9" s="108">
        <v>2330</v>
      </c>
      <c r="M9" s="13">
        <v>44652</v>
      </c>
      <c r="N9" s="10">
        <v>3324000</v>
      </c>
      <c r="O9" s="10">
        <v>1332000</v>
      </c>
      <c r="P9" s="10">
        <v>1992000</v>
      </c>
      <c r="Q9" s="7">
        <f t="shared" si="0"/>
        <v>7.7316486161251419E-2</v>
      </c>
    </row>
    <row r="10" spans="1:17">
      <c r="A10" s="106">
        <v>2023</v>
      </c>
      <c r="B10" s="106">
        <v>8596000</v>
      </c>
      <c r="C10" s="106">
        <v>2726003</v>
      </c>
      <c r="D10" s="106">
        <f>B10-C10</f>
        <v>5869997</v>
      </c>
      <c r="E10" s="108"/>
      <c r="M10" s="13">
        <v>44682</v>
      </c>
      <c r="N10" s="10">
        <v>3581000</v>
      </c>
      <c r="O10" s="10">
        <v>1419000</v>
      </c>
      <c r="P10" s="10">
        <v>2161000</v>
      </c>
      <c r="Q10" s="7">
        <f t="shared" si="0"/>
        <v>9.4107791119798945E-2</v>
      </c>
    </row>
    <row r="11" spans="1:17">
      <c r="M11" s="13">
        <v>44713</v>
      </c>
      <c r="N11" s="10">
        <v>3918000</v>
      </c>
      <c r="O11" s="10">
        <v>1528000</v>
      </c>
      <c r="P11" s="10">
        <v>2390000</v>
      </c>
      <c r="Q11" s="7">
        <f t="shared" si="0"/>
        <v>1.5824400204185851E-2</v>
      </c>
    </row>
    <row r="12" spans="1:17">
      <c r="B12" t="s">
        <v>236</v>
      </c>
      <c r="C12" t="s">
        <v>237</v>
      </c>
      <c r="M12" s="13">
        <v>44743</v>
      </c>
      <c r="N12" s="10">
        <v>3980000</v>
      </c>
      <c r="O12" s="10">
        <v>1575000</v>
      </c>
      <c r="P12" s="10">
        <v>2405000</v>
      </c>
      <c r="Q12" s="7">
        <f t="shared" si="0"/>
        <v>8.4170854271356843E-2</v>
      </c>
    </row>
    <row r="13" spans="1:17">
      <c r="A13" t="s">
        <v>238</v>
      </c>
      <c r="B13" s="74">
        <v>0.04</v>
      </c>
      <c r="C13" s="74">
        <v>0.01</v>
      </c>
      <c r="M13" s="13">
        <v>44774</v>
      </c>
      <c r="N13" s="10">
        <v>4315000</v>
      </c>
      <c r="O13" s="10">
        <v>1623000</v>
      </c>
      <c r="P13" s="10">
        <v>2691000</v>
      </c>
    </row>
    <row r="14" spans="1:17">
      <c r="A14" t="s">
        <v>239</v>
      </c>
      <c r="B14" s="74">
        <v>0.96</v>
      </c>
      <c r="C14" s="74">
        <v>0.99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5"/>
  <sheetViews>
    <sheetView workbookViewId="0">
      <selection activeCell="M43" sqref="M43"/>
    </sheetView>
  </sheetViews>
  <sheetFormatPr baseColWidth="10" defaultColWidth="9" defaultRowHeight="16"/>
  <cols>
    <col min="2" max="3" width="28.6640625" customWidth="1"/>
    <col min="4" max="4" width="27" customWidth="1"/>
    <col min="5" max="5" width="28.6640625" customWidth="1"/>
    <col min="6" max="6" width="12.6640625"/>
    <col min="7" max="7" width="28.6640625" customWidth="1"/>
  </cols>
  <sheetData>
    <row r="1" spans="1:11">
      <c r="B1" t="s">
        <v>142</v>
      </c>
      <c r="C1" t="s">
        <v>143</v>
      </c>
      <c r="D1" t="s">
        <v>144</v>
      </c>
      <c r="E1" t="s">
        <v>145</v>
      </c>
      <c r="G1" s="80" t="s">
        <v>186</v>
      </c>
      <c r="J1" s="2" t="s">
        <v>146</v>
      </c>
      <c r="K1" s="3" t="s">
        <v>147</v>
      </c>
    </row>
    <row r="2" spans="1:11">
      <c r="A2">
        <v>2019</v>
      </c>
      <c r="B2">
        <v>13.15</v>
      </c>
      <c r="C2">
        <v>42</v>
      </c>
      <c r="D2">
        <v>0.47</v>
      </c>
      <c r="E2">
        <v>1.54</v>
      </c>
      <c r="F2">
        <v>2019</v>
      </c>
      <c r="G2">
        <v>4</v>
      </c>
      <c r="J2" s="4">
        <v>0</v>
      </c>
      <c r="K2" s="5">
        <v>5.2999999999999999E-2</v>
      </c>
    </row>
    <row r="3" spans="1:11">
      <c r="A3">
        <v>2020</v>
      </c>
      <c r="B3">
        <v>11.44</v>
      </c>
      <c r="C3">
        <v>45.73</v>
      </c>
      <c r="D3">
        <v>0.42</v>
      </c>
      <c r="E3">
        <v>1.58</v>
      </c>
      <c r="F3">
        <v>2020</v>
      </c>
      <c r="G3">
        <v>3.9</v>
      </c>
      <c r="J3" s="4">
        <v>1</v>
      </c>
      <c r="K3" s="5">
        <v>3.2000000000000001E-2</v>
      </c>
    </row>
    <row r="4" spans="1:11">
      <c r="A4">
        <v>2021</v>
      </c>
      <c r="B4">
        <v>14.43</v>
      </c>
      <c r="C4">
        <v>46.25</v>
      </c>
      <c r="D4">
        <v>0.63</v>
      </c>
      <c r="E4">
        <v>1.66</v>
      </c>
      <c r="F4">
        <v>2021</v>
      </c>
      <c r="G4">
        <v>3.7</v>
      </c>
      <c r="J4" s="4">
        <v>2</v>
      </c>
      <c r="K4" s="5">
        <v>1.9E-2</v>
      </c>
    </row>
    <row r="5" spans="1:11">
      <c r="F5">
        <v>2022</v>
      </c>
      <c r="G5">
        <v>3.5</v>
      </c>
      <c r="J5" s="4">
        <v>3</v>
      </c>
      <c r="K5" s="5">
        <v>1.4999999999999999E-2</v>
      </c>
    </row>
    <row r="6" spans="1:11">
      <c r="B6" s="1">
        <v>1750</v>
      </c>
      <c r="C6">
        <v>11490000</v>
      </c>
      <c r="D6">
        <f>B6*C6</f>
        <v>20107500000</v>
      </c>
      <c r="E6" s="72" t="s">
        <v>148</v>
      </c>
      <c r="F6">
        <f>D6/E6</f>
        <v>2.4225903614457831E-3</v>
      </c>
      <c r="J6" s="4">
        <v>4</v>
      </c>
      <c r="K6" s="5">
        <v>1.7000000000000001E-2</v>
      </c>
    </row>
    <row r="7" spans="1:11">
      <c r="B7" s="1">
        <v>1750</v>
      </c>
      <c r="C7">
        <v>200000000</v>
      </c>
      <c r="D7">
        <f>B7*C7</f>
        <v>350000000000</v>
      </c>
      <c r="E7" s="72" t="s">
        <v>148</v>
      </c>
      <c r="F7">
        <f>D7/E7</f>
        <v>4.2168674698795178E-2</v>
      </c>
      <c r="J7" s="4">
        <v>5</v>
      </c>
      <c r="K7" s="5">
        <v>2.1000000000000001E-2</v>
      </c>
    </row>
    <row r="8" spans="1:11">
      <c r="J8" s="4">
        <v>6</v>
      </c>
      <c r="K8" s="5">
        <v>1.9E-2</v>
      </c>
    </row>
    <row r="9" spans="1:11">
      <c r="J9" s="4">
        <v>7</v>
      </c>
      <c r="K9" s="5">
        <v>2.1999999999999999E-2</v>
      </c>
    </row>
    <row r="10" spans="1:11">
      <c r="J10" s="4">
        <v>8</v>
      </c>
      <c r="K10" s="5">
        <v>2.5999999999999999E-2</v>
      </c>
    </row>
    <row r="11" spans="1:11">
      <c r="J11" s="4">
        <v>9</v>
      </c>
      <c r="K11" s="5">
        <v>2.8000000000000001E-2</v>
      </c>
    </row>
    <row r="12" spans="1:11">
      <c r="J12" s="4">
        <v>10</v>
      </c>
      <c r="K12" s="5">
        <v>3.6999999999999998E-2</v>
      </c>
    </row>
    <row r="13" spans="1:11">
      <c r="J13" s="4">
        <v>11</v>
      </c>
      <c r="K13" s="5">
        <v>6.5000000000000002E-2</v>
      </c>
    </row>
    <row r="14" spans="1:11">
      <c r="J14" s="4">
        <v>12</v>
      </c>
      <c r="K14" s="5">
        <v>5.8999999999999997E-2</v>
      </c>
    </row>
    <row r="15" spans="1:11">
      <c r="J15" s="4">
        <v>13</v>
      </c>
      <c r="K15" s="5">
        <v>4.7E-2</v>
      </c>
    </row>
    <row r="16" spans="1:11">
      <c r="J16" s="4">
        <v>14</v>
      </c>
      <c r="K16" s="5">
        <v>4.7E-2</v>
      </c>
    </row>
    <row r="17" spans="10:11">
      <c r="J17" s="4">
        <v>15</v>
      </c>
      <c r="K17" s="5">
        <v>6.4000000000000001E-2</v>
      </c>
    </row>
    <row r="18" spans="10:11">
      <c r="J18" s="4">
        <v>16</v>
      </c>
      <c r="K18" s="5">
        <v>5.6000000000000001E-2</v>
      </c>
    </row>
    <row r="19" spans="10:11">
      <c r="J19" s="4">
        <v>17</v>
      </c>
      <c r="K19" s="5">
        <v>4.3999999999999997E-2</v>
      </c>
    </row>
    <row r="20" spans="10:11">
      <c r="J20" s="4">
        <v>18</v>
      </c>
      <c r="K20" s="5">
        <v>4.1000000000000002E-2</v>
      </c>
    </row>
    <row r="21" spans="10:11">
      <c r="J21" s="4">
        <v>19</v>
      </c>
      <c r="K21" s="5">
        <v>5.0999999999999997E-2</v>
      </c>
    </row>
    <row r="22" spans="10:11">
      <c r="J22" s="4">
        <v>20</v>
      </c>
      <c r="K22" s="5">
        <v>5.2999999999999999E-2</v>
      </c>
    </row>
    <row r="23" spans="10:11">
      <c r="J23" s="4">
        <v>21</v>
      </c>
      <c r="K23" s="5">
        <v>5.6000000000000001E-2</v>
      </c>
    </row>
    <row r="24" spans="10:11">
      <c r="J24" s="4">
        <v>22</v>
      </c>
      <c r="K24" s="5">
        <v>7.0000000000000007E-2</v>
      </c>
    </row>
    <row r="25" spans="10:11">
      <c r="J25" s="4">
        <v>23</v>
      </c>
      <c r="K25" s="5">
        <v>5.7000000000000002E-2</v>
      </c>
    </row>
  </sheetData>
  <phoneticPr fontId="13" type="noConversion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D6CE7-08ED-B64C-8EA1-5B3443CE20E5}">
  <dimension ref="A1:D31"/>
  <sheetViews>
    <sheetView zoomScale="143" workbookViewId="0">
      <selection activeCell="E18" sqref="E18"/>
    </sheetView>
  </sheetViews>
  <sheetFormatPr baseColWidth="10" defaultRowHeight="16"/>
  <sheetData>
    <row r="1" spans="1:4">
      <c r="A1" s="130" t="s">
        <v>169</v>
      </c>
      <c r="B1" s="130"/>
      <c r="C1" s="130"/>
      <c r="D1" s="130"/>
    </row>
    <row r="2" spans="1:4">
      <c r="A2" s="10"/>
      <c r="B2" s="10">
        <v>2018</v>
      </c>
      <c r="C2" s="10">
        <v>2019</v>
      </c>
      <c r="D2" s="10">
        <v>2020</v>
      </c>
    </row>
    <row r="3" spans="1:4">
      <c r="A3" s="79" t="s">
        <v>170</v>
      </c>
      <c r="B3" s="10">
        <v>183.6</v>
      </c>
      <c r="C3" s="10">
        <v>228.8</v>
      </c>
      <c r="D3" s="10">
        <v>284.2</v>
      </c>
    </row>
    <row r="4" spans="1:4">
      <c r="A4" s="79" t="s">
        <v>171</v>
      </c>
      <c r="B4" s="10">
        <v>272.39999999999998</v>
      </c>
      <c r="C4" s="10">
        <v>344.9</v>
      </c>
      <c r="D4" s="10">
        <v>366.3</v>
      </c>
    </row>
    <row r="5" spans="1:4">
      <c r="A5" s="79" t="s">
        <v>172</v>
      </c>
      <c r="B5" s="10">
        <v>284.39999999999998</v>
      </c>
      <c r="C5" s="10">
        <v>376.3</v>
      </c>
      <c r="D5" s="10">
        <v>443.1</v>
      </c>
    </row>
    <row r="6" spans="1:4">
      <c r="A6" s="79" t="s">
        <v>173</v>
      </c>
      <c r="B6" s="10">
        <v>300.10000000000002</v>
      </c>
      <c r="C6" s="10">
        <v>363.1</v>
      </c>
      <c r="D6" s="10">
        <v>389.1</v>
      </c>
    </row>
    <row r="8" spans="1:4">
      <c r="A8" s="131" t="s">
        <v>174</v>
      </c>
      <c r="B8" s="131"/>
      <c r="C8" s="131"/>
      <c r="D8" s="131"/>
    </row>
    <row r="9" spans="1:4">
      <c r="A9" s="10"/>
      <c r="B9" s="10">
        <v>2018</v>
      </c>
      <c r="C9" s="10">
        <v>2019</v>
      </c>
      <c r="D9" s="10">
        <v>2020</v>
      </c>
    </row>
    <row r="10" spans="1:4">
      <c r="A10" s="79" t="s">
        <v>175</v>
      </c>
      <c r="B10" s="10">
        <v>23</v>
      </c>
      <c r="C10" s="10">
        <v>18</v>
      </c>
      <c r="D10" s="10">
        <v>5</v>
      </c>
    </row>
    <row r="11" spans="1:4">
      <c r="A11" s="79" t="s">
        <v>176</v>
      </c>
      <c r="B11" s="10">
        <v>58.2</v>
      </c>
      <c r="C11" s="10">
        <v>58.3</v>
      </c>
      <c r="D11" s="10">
        <v>78.2</v>
      </c>
    </row>
    <row r="12" spans="1:4">
      <c r="A12" s="79" t="s">
        <v>177</v>
      </c>
      <c r="B12" s="10">
        <v>18.3</v>
      </c>
      <c r="C12" s="10">
        <v>21.6</v>
      </c>
      <c r="D12" s="10">
        <v>14.2</v>
      </c>
    </row>
    <row r="13" spans="1:4">
      <c r="A13" s="79" t="s">
        <v>178</v>
      </c>
      <c r="B13" s="10">
        <v>0.5</v>
      </c>
      <c r="C13" s="10">
        <v>2</v>
      </c>
      <c r="D13" s="10">
        <v>2.6</v>
      </c>
    </row>
    <row r="15" spans="1:4">
      <c r="A15" s="130" t="s">
        <v>182</v>
      </c>
      <c r="B15" s="130"/>
      <c r="C15" s="130"/>
      <c r="D15" s="130"/>
    </row>
    <row r="16" spans="1:4">
      <c r="A16" s="10"/>
      <c r="B16" s="10">
        <v>2018</v>
      </c>
      <c r="C16" s="10">
        <v>2019</v>
      </c>
      <c r="D16" s="10">
        <v>2020</v>
      </c>
    </row>
    <row r="17" spans="1:4">
      <c r="A17" s="79" t="s">
        <v>179</v>
      </c>
      <c r="B17" s="10">
        <v>292</v>
      </c>
      <c r="C17" s="10">
        <v>372</v>
      </c>
      <c r="D17" s="10">
        <v>394</v>
      </c>
    </row>
    <row r="18" spans="1:4">
      <c r="A18" s="79" t="s">
        <v>180</v>
      </c>
      <c r="B18" s="10">
        <v>312</v>
      </c>
      <c r="C18" s="10">
        <v>449</v>
      </c>
      <c r="D18" s="10">
        <v>457</v>
      </c>
    </row>
    <row r="19" spans="1:4">
      <c r="A19" s="79" t="s">
        <v>181</v>
      </c>
      <c r="B19" s="10">
        <v>256</v>
      </c>
      <c r="C19" s="10">
        <v>263</v>
      </c>
      <c r="D19" s="10">
        <v>277</v>
      </c>
    </row>
    <row r="21" spans="1:4">
      <c r="A21" s="131" t="s">
        <v>183</v>
      </c>
      <c r="B21" s="132"/>
      <c r="C21" s="132"/>
      <c r="D21" s="132"/>
    </row>
    <row r="22" spans="1:4">
      <c r="A22" s="10"/>
      <c r="B22" s="10">
        <v>2019</v>
      </c>
      <c r="C22" s="10">
        <v>2020</v>
      </c>
      <c r="D22" s="10">
        <v>2021</v>
      </c>
    </row>
    <row r="23" spans="1:4">
      <c r="A23" s="79" t="s">
        <v>184</v>
      </c>
      <c r="B23" s="10">
        <v>42</v>
      </c>
      <c r="C23" s="10">
        <v>45.73</v>
      </c>
      <c r="D23" s="10">
        <v>46.25</v>
      </c>
    </row>
    <row r="24" spans="1:4">
      <c r="A24" s="79" t="s">
        <v>185</v>
      </c>
      <c r="B24" s="10">
        <v>13.15</v>
      </c>
      <c r="C24" s="10">
        <v>11.44</v>
      </c>
      <c r="D24" s="10">
        <v>14.43</v>
      </c>
    </row>
    <row r="28" spans="1:4">
      <c r="A28" s="78"/>
    </row>
    <row r="29" spans="1:4">
      <c r="A29" s="78"/>
    </row>
    <row r="30" spans="1:4">
      <c r="A30" s="78"/>
    </row>
    <row r="31" spans="1:4">
      <c r="A31" s="78"/>
    </row>
  </sheetData>
  <mergeCells count="4">
    <mergeCell ref="A1:D1"/>
    <mergeCell ref="A8:D8"/>
    <mergeCell ref="A15:D15"/>
    <mergeCell ref="A21:D2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F3D5B-A036-8C40-8865-10342D3ED47A}">
  <dimension ref="A1:B6"/>
  <sheetViews>
    <sheetView workbookViewId="0">
      <selection activeCell="T40" sqref="T40"/>
    </sheetView>
  </sheetViews>
  <sheetFormatPr baseColWidth="10" defaultColWidth="9" defaultRowHeight="16"/>
  <cols>
    <col min="2" max="2" width="36" customWidth="1"/>
  </cols>
  <sheetData>
    <row r="1" spans="1:2">
      <c r="B1" t="s">
        <v>240</v>
      </c>
    </row>
    <row r="2" spans="1:2">
      <c r="A2">
        <v>2018</v>
      </c>
      <c r="B2">
        <v>3094</v>
      </c>
    </row>
    <row r="3" spans="1:2">
      <c r="A3">
        <v>2019</v>
      </c>
      <c r="B3">
        <v>3123</v>
      </c>
    </row>
    <row r="4" spans="1:2">
      <c r="A4">
        <v>2020</v>
      </c>
      <c r="B4">
        <v>3312</v>
      </c>
    </row>
    <row r="5" spans="1:2">
      <c r="A5">
        <v>2021</v>
      </c>
      <c r="B5">
        <v>3353</v>
      </c>
    </row>
    <row r="6" spans="1:2">
      <c r="A6">
        <v>2022</v>
      </c>
      <c r="B6">
        <v>3807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4"/>
  <sheetViews>
    <sheetView topLeftCell="A28" zoomScale="150" zoomScaleNormal="150" workbookViewId="0">
      <selection activeCell="E42" sqref="E42"/>
    </sheetView>
  </sheetViews>
  <sheetFormatPr baseColWidth="10" defaultColWidth="11" defaultRowHeight="16"/>
  <cols>
    <col min="2" max="2" width="15.33203125" customWidth="1"/>
  </cols>
  <sheetData>
    <row r="1" spans="1:6">
      <c r="A1" s="109" t="s">
        <v>11</v>
      </c>
      <c r="B1" s="109"/>
      <c r="C1" s="109"/>
    </row>
    <row r="2" spans="1:6">
      <c r="A2" s="8" t="s">
        <v>1</v>
      </c>
      <c r="B2" s="8" t="s">
        <v>12</v>
      </c>
      <c r="C2" s="8" t="s">
        <v>13</v>
      </c>
      <c r="F2" t="s">
        <v>9</v>
      </c>
    </row>
    <row r="3" spans="1:6">
      <c r="A3" s="13">
        <v>43101</v>
      </c>
      <c r="B3" s="10">
        <v>2500</v>
      </c>
      <c r="C3" s="10"/>
    </row>
    <row r="4" spans="1:6">
      <c r="A4" s="13">
        <v>43132</v>
      </c>
      <c r="B4" s="10">
        <v>1900</v>
      </c>
      <c r="C4" s="10"/>
    </row>
    <row r="5" spans="1:6">
      <c r="A5" s="13">
        <v>43160</v>
      </c>
      <c r="B5" s="10">
        <v>3600</v>
      </c>
      <c r="C5" s="10"/>
    </row>
    <row r="6" spans="1:6">
      <c r="A6" s="13">
        <v>43191</v>
      </c>
      <c r="B6" s="10">
        <v>5400</v>
      </c>
      <c r="C6" s="10"/>
    </row>
    <row r="7" spans="1:6">
      <c r="A7" s="13">
        <v>43221</v>
      </c>
      <c r="B7" s="10">
        <v>6300</v>
      </c>
      <c r="C7" s="10"/>
    </row>
    <row r="8" spans="1:6">
      <c r="A8" s="13">
        <v>43252</v>
      </c>
      <c r="B8" s="10">
        <v>6000</v>
      </c>
      <c r="C8" s="10"/>
    </row>
    <row r="9" spans="1:6">
      <c r="A9" s="13">
        <v>43282</v>
      </c>
      <c r="B9" s="10">
        <v>6100</v>
      </c>
      <c r="C9" s="10"/>
    </row>
    <row r="10" spans="1:6">
      <c r="A10" s="13">
        <v>43313</v>
      </c>
      <c r="B10" s="10">
        <v>6700</v>
      </c>
      <c r="C10" s="10"/>
    </row>
    <row r="11" spans="1:6">
      <c r="A11" s="13">
        <v>43344</v>
      </c>
      <c r="B11" s="10">
        <v>7000</v>
      </c>
      <c r="C11" s="10"/>
    </row>
    <row r="12" spans="1:6">
      <c r="A12" s="13">
        <v>43374</v>
      </c>
      <c r="B12" s="10">
        <v>7100</v>
      </c>
      <c r="C12" s="10"/>
    </row>
    <row r="13" spans="1:6">
      <c r="A13" s="13">
        <v>43405</v>
      </c>
      <c r="B13" s="10">
        <v>8200</v>
      </c>
      <c r="C13" s="10"/>
    </row>
    <row r="14" spans="1:6">
      <c r="A14" s="13">
        <v>43435</v>
      </c>
      <c r="B14" s="10">
        <v>8000</v>
      </c>
      <c r="C14" s="10"/>
    </row>
    <row r="15" spans="1:6">
      <c r="A15" s="13">
        <v>43466</v>
      </c>
      <c r="B15" s="10">
        <v>6800</v>
      </c>
      <c r="C15" s="10">
        <v>4960</v>
      </c>
    </row>
    <row r="16" spans="1:6">
      <c r="A16" s="13">
        <v>43497</v>
      </c>
      <c r="B16" s="10">
        <v>4800</v>
      </c>
      <c r="C16" s="10">
        <v>2240</v>
      </c>
    </row>
    <row r="17" spans="1:3">
      <c r="A17" s="13">
        <v>43525</v>
      </c>
      <c r="B17" s="10">
        <v>8200</v>
      </c>
      <c r="C17" s="10">
        <v>5090</v>
      </c>
    </row>
    <row r="18" spans="1:3">
      <c r="A18" s="13">
        <v>43556</v>
      </c>
      <c r="B18" s="10">
        <v>7300</v>
      </c>
      <c r="C18" s="10">
        <v>5400</v>
      </c>
    </row>
    <row r="19" spans="1:3">
      <c r="A19" s="13">
        <v>43586</v>
      </c>
      <c r="B19" s="10">
        <v>9900</v>
      </c>
      <c r="C19" s="10">
        <v>5700</v>
      </c>
    </row>
    <row r="20" spans="1:3">
      <c r="A20" s="13">
        <v>43617</v>
      </c>
      <c r="B20" s="10">
        <v>6400</v>
      </c>
      <c r="C20" s="10">
        <v>6600</v>
      </c>
    </row>
    <row r="21" spans="1:3">
      <c r="A21" s="13">
        <v>43647</v>
      </c>
      <c r="B21" s="10">
        <v>5700</v>
      </c>
      <c r="C21" s="10">
        <v>4700</v>
      </c>
    </row>
    <row r="22" spans="1:3">
      <c r="A22" s="13">
        <v>43678</v>
      </c>
      <c r="B22" s="10">
        <v>6700</v>
      </c>
      <c r="C22" s="10">
        <v>3500</v>
      </c>
    </row>
    <row r="23" spans="1:3">
      <c r="A23" s="13">
        <v>43709</v>
      </c>
      <c r="B23" s="10">
        <v>7600</v>
      </c>
      <c r="C23" s="10">
        <v>3953.7</v>
      </c>
    </row>
    <row r="24" spans="1:3">
      <c r="A24" s="13">
        <v>43739</v>
      </c>
      <c r="B24" s="10">
        <v>6700</v>
      </c>
      <c r="C24" s="10">
        <v>4074.6</v>
      </c>
    </row>
    <row r="25" spans="1:3">
      <c r="A25" s="13">
        <v>43770</v>
      </c>
      <c r="B25" s="10">
        <v>9000</v>
      </c>
      <c r="C25" s="10">
        <v>6289.1</v>
      </c>
    </row>
    <row r="26" spans="1:3">
      <c r="A26" s="13">
        <v>43800</v>
      </c>
      <c r="B26" s="10">
        <v>6200</v>
      </c>
      <c r="C26" s="10">
        <v>9709.2999999999993</v>
      </c>
    </row>
    <row r="27" spans="1:3">
      <c r="A27" s="13">
        <v>43831</v>
      </c>
      <c r="B27" s="10">
        <v>830</v>
      </c>
      <c r="C27" s="10">
        <v>2316.6999999999998</v>
      </c>
    </row>
    <row r="28" spans="1:3">
      <c r="A28" s="13">
        <v>43862</v>
      </c>
      <c r="B28" s="10">
        <v>900</v>
      </c>
      <c r="C28" s="10">
        <v>598.1</v>
      </c>
    </row>
    <row r="29" spans="1:3">
      <c r="A29" s="13">
        <v>43891</v>
      </c>
      <c r="B29" s="10">
        <v>4500</v>
      </c>
      <c r="C29" s="10">
        <v>2270.1</v>
      </c>
    </row>
    <row r="30" spans="1:3">
      <c r="A30" s="13">
        <v>43922</v>
      </c>
      <c r="B30" s="10">
        <v>4700</v>
      </c>
      <c r="C30" s="10">
        <v>3587.3</v>
      </c>
    </row>
    <row r="31" spans="1:3">
      <c r="A31" s="13">
        <v>43952</v>
      </c>
      <c r="B31" s="10">
        <v>5200</v>
      </c>
      <c r="C31" s="10">
        <v>3506.2</v>
      </c>
    </row>
    <row r="32" spans="1:3">
      <c r="A32" s="13">
        <v>43983</v>
      </c>
      <c r="B32" s="10">
        <v>5300</v>
      </c>
      <c r="C32" s="10">
        <v>4699.3</v>
      </c>
    </row>
    <row r="33" spans="1:3">
      <c r="A33" s="13">
        <v>44013</v>
      </c>
      <c r="B33" s="10">
        <v>6100</v>
      </c>
      <c r="C33" s="10">
        <v>5019.1000000000004</v>
      </c>
    </row>
    <row r="34" spans="1:3">
      <c r="A34" s="13">
        <v>44044</v>
      </c>
      <c r="B34" s="10">
        <v>7450</v>
      </c>
      <c r="C34" s="10">
        <v>5128.6000000000004</v>
      </c>
    </row>
    <row r="35" spans="1:3">
      <c r="A35" s="13">
        <v>44075</v>
      </c>
      <c r="B35" s="10">
        <v>8620</v>
      </c>
      <c r="C35" s="10">
        <v>6578.8</v>
      </c>
    </row>
    <row r="36" spans="1:3">
      <c r="A36" s="13">
        <v>44105</v>
      </c>
      <c r="B36" s="10">
        <v>9860</v>
      </c>
      <c r="C36" s="10">
        <v>5867.4</v>
      </c>
    </row>
    <row r="37" spans="1:3">
      <c r="A37" s="13">
        <v>44136</v>
      </c>
      <c r="B37" s="10">
        <v>12730</v>
      </c>
      <c r="C37" s="10">
        <v>10614.1</v>
      </c>
    </row>
    <row r="38" spans="1:3">
      <c r="A38" s="13">
        <v>44166</v>
      </c>
      <c r="B38" s="10">
        <v>15140</v>
      </c>
      <c r="C38" s="10">
        <v>12952.4</v>
      </c>
    </row>
    <row r="39" spans="1:3">
      <c r="A39" s="13">
        <v>44197</v>
      </c>
      <c r="B39" s="10">
        <v>12050</v>
      </c>
      <c r="C39" s="10">
        <v>8661.2000000000007</v>
      </c>
    </row>
    <row r="40" spans="1:3">
      <c r="A40" s="13">
        <v>44228</v>
      </c>
      <c r="B40" s="10">
        <v>9450</v>
      </c>
      <c r="C40" s="10">
        <v>5579</v>
      </c>
    </row>
    <row r="41" spans="1:3">
      <c r="A41" s="13">
        <v>44256</v>
      </c>
      <c r="B41" s="10">
        <v>11280</v>
      </c>
      <c r="C41" s="10">
        <v>8996.5</v>
      </c>
    </row>
    <row r="42" spans="1:3">
      <c r="A42" s="13">
        <v>44287</v>
      </c>
      <c r="B42" s="10">
        <v>12930</v>
      </c>
      <c r="C42" s="10">
        <v>8394.7000000000007</v>
      </c>
    </row>
    <row r="43" spans="1:3">
      <c r="A43" s="13">
        <v>44317</v>
      </c>
      <c r="B43" s="10">
        <v>13790</v>
      </c>
      <c r="C43" s="10">
        <v>9755</v>
      </c>
    </row>
    <row r="44" spans="1:3">
      <c r="A44" s="13">
        <v>44348</v>
      </c>
      <c r="B44" s="10">
        <v>15200</v>
      </c>
      <c r="C44" s="10">
        <v>11099.9</v>
      </c>
    </row>
    <row r="45" spans="1:3">
      <c r="A45" s="13">
        <v>44378</v>
      </c>
      <c r="B45" s="10">
        <v>17350</v>
      </c>
      <c r="C45" s="10">
        <v>11292.3</v>
      </c>
    </row>
    <row r="46" spans="1:3">
      <c r="A46" s="13">
        <v>44409</v>
      </c>
      <c r="B46" s="10">
        <v>19500</v>
      </c>
      <c r="C46" s="10">
        <v>12560</v>
      </c>
    </row>
    <row r="47" spans="1:3">
      <c r="A47" s="13">
        <v>44440</v>
      </c>
      <c r="B47" s="10">
        <v>23169.3</v>
      </c>
      <c r="C47" s="10">
        <v>15694.7</v>
      </c>
    </row>
    <row r="48" spans="1:3">
      <c r="A48" s="13">
        <v>44470</v>
      </c>
      <c r="B48" s="10">
        <v>25122.5</v>
      </c>
      <c r="C48" s="10">
        <v>15418.9</v>
      </c>
    </row>
    <row r="49" spans="1:3">
      <c r="A49" s="13">
        <v>44501</v>
      </c>
      <c r="B49" s="10">
        <v>28200</v>
      </c>
      <c r="C49" s="10">
        <v>20800</v>
      </c>
    </row>
    <row r="50" spans="1:3">
      <c r="A50" s="13">
        <v>44531</v>
      </c>
      <c r="B50" s="10">
        <v>31631.5</v>
      </c>
      <c r="C50" s="10">
        <v>26218.5</v>
      </c>
    </row>
    <row r="51" spans="1:3">
      <c r="A51" s="13">
        <v>44562</v>
      </c>
      <c r="B51" s="10">
        <v>29663.599999999999</v>
      </c>
      <c r="C51" s="10">
        <v>16184</v>
      </c>
    </row>
    <row r="52" spans="1:3">
      <c r="A52" s="13">
        <v>44593</v>
      </c>
      <c r="B52" s="10">
        <v>31772.400000000001</v>
      </c>
      <c r="C52" s="10">
        <v>13676</v>
      </c>
    </row>
    <row r="53" spans="1:3">
      <c r="A53" s="13">
        <v>44621</v>
      </c>
      <c r="B53" s="10">
        <v>39179.1</v>
      </c>
      <c r="C53" s="10">
        <v>21415.3</v>
      </c>
    </row>
    <row r="54" spans="1:3">
      <c r="A54" s="13">
        <v>44652</v>
      </c>
      <c r="B54" s="10">
        <v>28964.1</v>
      </c>
      <c r="C54" s="10">
        <v>13296.1</v>
      </c>
    </row>
    <row r="55" spans="1:3">
      <c r="A55" s="13">
        <v>44682</v>
      </c>
      <c r="B55" s="10">
        <v>35578.400000000001</v>
      </c>
      <c r="C55" s="10">
        <v>18564.099999999999</v>
      </c>
    </row>
    <row r="56" spans="1:3">
      <c r="A56" s="13">
        <v>44713</v>
      </c>
      <c r="B56" s="10">
        <v>41293.9</v>
      </c>
      <c r="C56" s="10">
        <v>27011.200000000001</v>
      </c>
    </row>
    <row r="57" spans="1:3">
      <c r="A57" s="13">
        <v>44743</v>
      </c>
      <c r="B57" s="10">
        <v>47237</v>
      </c>
      <c r="C57" s="10">
        <v>24187.200000000001</v>
      </c>
    </row>
    <row r="58" spans="1:3">
      <c r="A58" s="13">
        <v>44774</v>
      </c>
      <c r="B58" s="10">
        <v>50076</v>
      </c>
      <c r="C58" s="10">
        <v>27752.2</v>
      </c>
    </row>
    <row r="59" spans="1:3">
      <c r="A59" s="65">
        <v>44805</v>
      </c>
    </row>
    <row r="60" spans="1:3">
      <c r="A60" s="65"/>
    </row>
    <row r="61" spans="1:3">
      <c r="A61" s="65"/>
    </row>
    <row r="62" spans="1:3">
      <c r="A62" s="65"/>
    </row>
    <row r="63" spans="1:3">
      <c r="A63" s="65"/>
    </row>
    <row r="64" spans="1:3">
      <c r="A64" s="65"/>
    </row>
  </sheetData>
  <mergeCells count="1">
    <mergeCell ref="A1:C1"/>
  </mergeCells>
  <phoneticPr fontId="1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2"/>
  <sheetViews>
    <sheetView zoomScale="115" zoomScaleNormal="115" workbookViewId="0">
      <selection activeCell="E40" sqref="E40"/>
    </sheetView>
  </sheetViews>
  <sheetFormatPr baseColWidth="10" defaultColWidth="11" defaultRowHeight="16"/>
  <cols>
    <col min="2" max="2" width="11" customWidth="1"/>
    <col min="5" max="5" width="15.5" style="6" customWidth="1"/>
    <col min="6" max="6" width="11.5" style="64"/>
    <col min="7" max="8" width="12.6640625"/>
    <col min="10" max="10" width="9" customWidth="1"/>
  </cols>
  <sheetData>
    <row r="1" spans="1:12">
      <c r="A1" s="110" t="s">
        <v>6</v>
      </c>
      <c r="B1" s="111"/>
      <c r="C1" s="111"/>
      <c r="D1" s="112"/>
      <c r="E1" s="9" t="s">
        <v>14</v>
      </c>
    </row>
    <row r="2" spans="1:12">
      <c r="A2" s="8" t="s">
        <v>1</v>
      </c>
      <c r="B2" s="8" t="s">
        <v>15</v>
      </c>
      <c r="C2" s="8" t="s">
        <v>16</v>
      </c>
      <c r="D2" s="8" t="s">
        <v>17</v>
      </c>
      <c r="E2" s="9" t="s">
        <v>18</v>
      </c>
      <c r="F2" s="64" t="s">
        <v>19</v>
      </c>
      <c r="G2" t="s">
        <v>20</v>
      </c>
      <c r="H2" t="s">
        <v>21</v>
      </c>
      <c r="I2" t="s">
        <v>9</v>
      </c>
    </row>
    <row r="3" spans="1:12">
      <c r="A3" s="13">
        <v>43647</v>
      </c>
      <c r="B3" s="10">
        <v>1052000</v>
      </c>
      <c r="C3" s="10">
        <v>447000</v>
      </c>
      <c r="D3" s="10">
        <v>605000</v>
      </c>
      <c r="E3" s="11">
        <v>443</v>
      </c>
      <c r="F3" s="64">
        <f>B4/B3-1</f>
        <v>2.7566539923954414E-2</v>
      </c>
      <c r="G3" s="64">
        <f>C4/C3-1</f>
        <v>2.0134228187919545E-2</v>
      </c>
      <c r="H3" s="64">
        <f>D4/D3-1</f>
        <v>3.3057851239669311E-2</v>
      </c>
    </row>
    <row r="4" spans="1:12">
      <c r="A4" s="13">
        <v>43678</v>
      </c>
      <c r="B4" s="10">
        <v>1081000</v>
      </c>
      <c r="C4" s="10">
        <v>456000</v>
      </c>
      <c r="D4" s="10">
        <v>625000</v>
      </c>
      <c r="E4" s="11">
        <v>491</v>
      </c>
      <c r="F4" s="64">
        <f t="shared" ref="F4:F41" si="0">B5/B4-1</f>
        <v>3.1452358926919555E-2</v>
      </c>
      <c r="G4" s="64">
        <f t="shared" ref="G4:G39" si="1">C5/C4-1</f>
        <v>2.1929824561403466E-2</v>
      </c>
      <c r="H4" s="64">
        <f t="shared" ref="H4:H39" si="2">D5/D4-1</f>
        <v>3.839999999999999E-2</v>
      </c>
    </row>
    <row r="5" spans="1:12">
      <c r="A5" s="13">
        <v>43709</v>
      </c>
      <c r="B5" s="10">
        <v>1115000</v>
      </c>
      <c r="C5" s="10">
        <v>466000</v>
      </c>
      <c r="D5" s="10">
        <v>649000</v>
      </c>
      <c r="E5" s="11">
        <v>495</v>
      </c>
      <c r="F5" s="64">
        <f t="shared" si="0"/>
        <v>2.6008968609865457E-2</v>
      </c>
      <c r="G5" s="64">
        <f t="shared" si="1"/>
        <v>2.5751072961373467E-2</v>
      </c>
      <c r="H5" s="64">
        <f t="shared" si="2"/>
        <v>2.6194144838212585E-2</v>
      </c>
      <c r="I5" s="8" t="s">
        <v>22</v>
      </c>
      <c r="J5" s="8" t="s">
        <v>23</v>
      </c>
      <c r="K5" s="8" t="s">
        <v>24</v>
      </c>
    </row>
    <row r="6" spans="1:12">
      <c r="A6" s="13">
        <v>43739</v>
      </c>
      <c r="B6" s="10">
        <v>1144000</v>
      </c>
      <c r="C6" s="10">
        <v>478000</v>
      </c>
      <c r="D6" s="10">
        <v>666000</v>
      </c>
      <c r="E6" s="11">
        <v>490</v>
      </c>
      <c r="F6" s="64">
        <f t="shared" si="0"/>
        <v>2.6223776223776252E-2</v>
      </c>
      <c r="G6" s="64">
        <f t="shared" si="1"/>
        <v>3.7656903765690419E-2</v>
      </c>
      <c r="H6" s="64">
        <f t="shared" si="2"/>
        <v>1.8018018018018056E-2</v>
      </c>
      <c r="I6" s="13">
        <v>44197</v>
      </c>
      <c r="J6" s="10">
        <v>1716000</v>
      </c>
      <c r="K6" s="10">
        <v>811000</v>
      </c>
      <c r="L6" s="10">
        <v>905000</v>
      </c>
    </row>
    <row r="7" spans="1:12">
      <c r="A7" s="13">
        <v>43770</v>
      </c>
      <c r="B7" s="10">
        <v>1174000</v>
      </c>
      <c r="C7" s="10">
        <v>496000</v>
      </c>
      <c r="D7" s="10">
        <v>678000</v>
      </c>
      <c r="E7" s="11">
        <v>535</v>
      </c>
      <c r="F7" s="64">
        <f t="shared" si="0"/>
        <v>3.833049403747868E-2</v>
      </c>
      <c r="G7" s="64">
        <f t="shared" si="1"/>
        <v>4.0322580645161255E-2</v>
      </c>
      <c r="H7" s="64">
        <f t="shared" si="2"/>
        <v>3.6873156342182911E-2</v>
      </c>
      <c r="I7" s="13">
        <v>44228</v>
      </c>
      <c r="J7" s="10">
        <v>1758000</v>
      </c>
      <c r="K7" s="10">
        <v>837000</v>
      </c>
      <c r="L7" s="10">
        <v>921000</v>
      </c>
    </row>
    <row r="8" spans="1:12">
      <c r="A8" s="13">
        <v>43800</v>
      </c>
      <c r="B8" s="10">
        <v>1219000</v>
      </c>
      <c r="C8" s="10">
        <v>516000</v>
      </c>
      <c r="D8" s="10">
        <v>703000</v>
      </c>
      <c r="E8" s="11">
        <v>596</v>
      </c>
      <c r="F8" s="64">
        <f t="shared" si="0"/>
        <v>1.9688269073010689E-2</v>
      </c>
      <c r="G8" s="64">
        <f t="shared" si="1"/>
        <v>2.9069767441860517E-2</v>
      </c>
      <c r="H8" s="64">
        <f t="shared" si="2"/>
        <v>1.2802275960170695E-2</v>
      </c>
      <c r="I8" s="13">
        <v>44256</v>
      </c>
      <c r="J8" s="10">
        <v>1788000</v>
      </c>
      <c r="K8" s="10">
        <v>851000</v>
      </c>
      <c r="L8" s="10">
        <v>937000</v>
      </c>
    </row>
    <row r="9" spans="1:12">
      <c r="A9" s="13">
        <v>43831</v>
      </c>
      <c r="B9" s="10">
        <v>1243000</v>
      </c>
      <c r="C9" s="10">
        <v>531000</v>
      </c>
      <c r="D9" s="10">
        <v>712000</v>
      </c>
      <c r="E9" s="11">
        <v>573</v>
      </c>
      <c r="F9" s="64">
        <f t="shared" si="0"/>
        <v>1.6090104585679832E-3</v>
      </c>
      <c r="G9" s="64">
        <f t="shared" si="1"/>
        <v>0</v>
      </c>
      <c r="H9" s="64">
        <f t="shared" si="2"/>
        <v>2.8089887640450062E-3</v>
      </c>
      <c r="I9" s="13">
        <v>44287</v>
      </c>
      <c r="J9" s="10">
        <v>1827000</v>
      </c>
      <c r="K9" s="10">
        <v>868000</v>
      </c>
      <c r="L9" s="10">
        <v>959000</v>
      </c>
    </row>
    <row r="10" spans="1:12">
      <c r="A10" s="13">
        <v>43862</v>
      </c>
      <c r="B10" s="10">
        <v>1245000</v>
      </c>
      <c r="C10" s="10">
        <v>531000</v>
      </c>
      <c r="D10" s="10">
        <v>714000</v>
      </c>
      <c r="E10" s="11">
        <v>172</v>
      </c>
      <c r="F10" s="64">
        <f t="shared" si="0"/>
        <v>1.7670682730923648E-2</v>
      </c>
      <c r="G10" s="64">
        <f t="shared" si="1"/>
        <v>2.0715630885122405E-2</v>
      </c>
      <c r="H10" s="64">
        <f t="shared" si="2"/>
        <v>1.540616246498594E-2</v>
      </c>
      <c r="I10" s="13">
        <v>44317</v>
      </c>
      <c r="J10" s="10">
        <v>1870000</v>
      </c>
      <c r="K10" s="10">
        <v>884000</v>
      </c>
      <c r="L10" s="10">
        <v>986000</v>
      </c>
    </row>
    <row r="11" spans="1:12">
      <c r="A11" s="13">
        <v>43891</v>
      </c>
      <c r="B11" s="10">
        <v>1267000</v>
      </c>
      <c r="C11" s="10">
        <v>542000</v>
      </c>
      <c r="D11" s="10">
        <v>725000</v>
      </c>
      <c r="E11" s="11">
        <v>289</v>
      </c>
      <c r="F11" s="64">
        <f t="shared" si="0"/>
        <v>1.5785319652722896E-2</v>
      </c>
      <c r="G11" s="64">
        <f t="shared" si="1"/>
        <v>9.2250922509224953E-3</v>
      </c>
      <c r="H11" s="64">
        <f t="shared" si="2"/>
        <v>2.0689655172413834E-2</v>
      </c>
      <c r="I11" s="13">
        <v>44348</v>
      </c>
      <c r="J11" s="10">
        <v>1947000</v>
      </c>
      <c r="K11" s="10">
        <v>923000</v>
      </c>
      <c r="L11" s="10">
        <v>1024000</v>
      </c>
    </row>
    <row r="12" spans="1:12">
      <c r="A12" s="13">
        <v>43922</v>
      </c>
      <c r="B12" s="10">
        <v>1287000</v>
      </c>
      <c r="C12" s="10">
        <v>547000</v>
      </c>
      <c r="D12" s="10">
        <v>740000</v>
      </c>
      <c r="E12" s="11">
        <v>442</v>
      </c>
      <c r="F12" s="64">
        <f t="shared" si="0"/>
        <v>1.0101010101010166E-2</v>
      </c>
      <c r="G12" s="64">
        <f t="shared" si="1"/>
        <v>7.3126142595978383E-3</v>
      </c>
      <c r="H12" s="64">
        <f t="shared" si="2"/>
        <v>1.2162162162162149E-2</v>
      </c>
      <c r="I12" s="13">
        <v>44378</v>
      </c>
      <c r="J12" s="10">
        <v>2014000</v>
      </c>
      <c r="K12" s="10">
        <v>950000</v>
      </c>
      <c r="L12" s="10">
        <v>1064000</v>
      </c>
    </row>
    <row r="13" spans="1:12">
      <c r="A13" s="13">
        <v>43952</v>
      </c>
      <c r="B13" s="10">
        <v>1300000</v>
      </c>
      <c r="C13" s="10">
        <v>551000</v>
      </c>
      <c r="D13" s="10">
        <v>749000</v>
      </c>
      <c r="E13" s="11">
        <v>505</v>
      </c>
      <c r="F13" s="64">
        <f t="shared" si="0"/>
        <v>1.6153846153846185E-2</v>
      </c>
      <c r="G13" s="64">
        <f t="shared" si="1"/>
        <v>1.2704174228675091E-2</v>
      </c>
      <c r="H13" s="64">
        <f t="shared" si="2"/>
        <v>1.8691588785046731E-2</v>
      </c>
      <c r="I13" s="13">
        <v>44409</v>
      </c>
      <c r="J13" s="10">
        <v>2105000</v>
      </c>
      <c r="K13" s="10">
        <v>985000</v>
      </c>
      <c r="L13" s="10">
        <v>1120000</v>
      </c>
    </row>
    <row r="14" spans="1:12">
      <c r="A14" s="13">
        <v>43983</v>
      </c>
      <c r="B14" s="10">
        <v>1321000</v>
      </c>
      <c r="C14" s="10">
        <v>558000</v>
      </c>
      <c r="D14" s="10">
        <v>763000</v>
      </c>
      <c r="E14" s="11">
        <v>604</v>
      </c>
      <c r="F14" s="64">
        <f t="shared" si="0"/>
        <v>1.514004542013625E-2</v>
      </c>
      <c r="G14" s="64">
        <f t="shared" si="1"/>
        <v>1.4336917562723928E-2</v>
      </c>
      <c r="H14" s="64">
        <f t="shared" si="2"/>
        <v>1.5727391874180929E-2</v>
      </c>
      <c r="I14" s="13">
        <v>44440</v>
      </c>
      <c r="J14" s="10">
        <v>2223000</v>
      </c>
      <c r="K14" s="10">
        <v>1044000</v>
      </c>
      <c r="L14" s="10">
        <v>1179000</v>
      </c>
    </row>
    <row r="15" spans="1:12">
      <c r="A15" s="13">
        <v>44013</v>
      </c>
      <c r="B15" s="10">
        <v>1341000</v>
      </c>
      <c r="C15" s="10">
        <v>566000</v>
      </c>
      <c r="D15" s="10">
        <v>775000</v>
      </c>
      <c r="E15" s="11">
        <v>675</v>
      </c>
      <c r="F15" s="64">
        <f t="shared" si="0"/>
        <v>3.0574198359433202E-2</v>
      </c>
      <c r="G15" s="64">
        <f t="shared" si="1"/>
        <v>4.5936395759717419E-2</v>
      </c>
      <c r="H15" s="64">
        <f t="shared" si="2"/>
        <v>1.9354838709677358E-2</v>
      </c>
      <c r="I15" s="13">
        <v>44470</v>
      </c>
      <c r="J15" s="10">
        <v>2253000</v>
      </c>
      <c r="K15" s="10">
        <v>1062000</v>
      </c>
      <c r="L15" s="10">
        <v>1191000</v>
      </c>
    </row>
    <row r="16" spans="1:12">
      <c r="A16" s="13">
        <v>44044</v>
      </c>
      <c r="B16" s="10">
        <v>1382000</v>
      </c>
      <c r="C16" s="10">
        <v>592000</v>
      </c>
      <c r="D16" s="10">
        <v>790000</v>
      </c>
      <c r="E16" s="11">
        <v>736</v>
      </c>
      <c r="F16" s="64">
        <f t="shared" si="0"/>
        <v>2.6049204052098318E-2</v>
      </c>
      <c r="G16" s="64">
        <f t="shared" si="1"/>
        <v>2.3648648648648685E-2</v>
      </c>
      <c r="H16" s="64">
        <f t="shared" si="2"/>
        <v>2.7848101265822711E-2</v>
      </c>
      <c r="I16" s="13">
        <v>44501</v>
      </c>
      <c r="J16" s="10">
        <v>2385000</v>
      </c>
      <c r="K16" s="10">
        <v>1092000</v>
      </c>
      <c r="L16" s="10">
        <v>1293000</v>
      </c>
    </row>
    <row r="17" spans="1:12">
      <c r="A17" s="13">
        <v>44075</v>
      </c>
      <c r="B17" s="10">
        <v>1418000</v>
      </c>
      <c r="C17" s="10">
        <v>606000</v>
      </c>
      <c r="D17" s="10">
        <v>812000</v>
      </c>
      <c r="E17" s="11">
        <v>752</v>
      </c>
      <c r="F17" s="64">
        <f t="shared" si="0"/>
        <v>5.6417489421720646E-2</v>
      </c>
      <c r="G17" s="64">
        <f t="shared" si="1"/>
        <v>0.1006600660066006</v>
      </c>
      <c r="H17" s="64">
        <f t="shared" si="2"/>
        <v>2.3399014778325178E-2</v>
      </c>
      <c r="I17" s="13">
        <v>44531</v>
      </c>
      <c r="J17" s="10">
        <v>2617000</v>
      </c>
      <c r="K17" s="10">
        <v>1147000</v>
      </c>
      <c r="L17" s="10">
        <v>1470000</v>
      </c>
    </row>
    <row r="18" spans="1:12">
      <c r="A18" s="13">
        <v>44105</v>
      </c>
      <c r="B18" s="10">
        <v>1498000</v>
      </c>
      <c r="C18" s="10">
        <v>667000</v>
      </c>
      <c r="D18" s="10">
        <v>831000</v>
      </c>
      <c r="E18" s="11">
        <v>712</v>
      </c>
      <c r="F18" s="64">
        <f t="shared" si="0"/>
        <v>2.6702269692923997E-2</v>
      </c>
      <c r="G18" s="64">
        <f t="shared" si="1"/>
        <v>4.1979010494752611E-2</v>
      </c>
      <c r="H18" s="64">
        <f t="shared" si="2"/>
        <v>1.4440433212996373E-2</v>
      </c>
      <c r="I18" s="13">
        <v>44562</v>
      </c>
      <c r="J18" s="10">
        <v>2731000</v>
      </c>
      <c r="K18" s="10">
        <v>1178000</v>
      </c>
      <c r="L18" s="10">
        <v>1553000</v>
      </c>
    </row>
    <row r="19" spans="1:12">
      <c r="A19" s="13">
        <v>44136</v>
      </c>
      <c r="B19" s="10">
        <v>1538000</v>
      </c>
      <c r="C19" s="10">
        <v>695000</v>
      </c>
      <c r="D19" s="10">
        <v>843000</v>
      </c>
      <c r="E19" s="11">
        <v>771</v>
      </c>
      <c r="F19" s="64">
        <f t="shared" si="0"/>
        <v>9.2977893368010323E-2</v>
      </c>
      <c r="G19" s="64">
        <f t="shared" si="1"/>
        <v>0.16115107913669058</v>
      </c>
      <c r="H19" s="64">
        <f t="shared" si="2"/>
        <v>3.6773428232502958E-2</v>
      </c>
      <c r="I19" s="13">
        <v>44593</v>
      </c>
      <c r="J19" s="10">
        <v>2864000</v>
      </c>
      <c r="K19" s="10">
        <v>1213000</v>
      </c>
      <c r="L19" s="10">
        <v>1651000</v>
      </c>
    </row>
    <row r="20" spans="1:12">
      <c r="A20" s="13">
        <v>44166</v>
      </c>
      <c r="B20" s="10">
        <v>1681000</v>
      </c>
      <c r="C20" s="10">
        <v>807000</v>
      </c>
      <c r="D20" s="10">
        <v>874000</v>
      </c>
      <c r="E20" s="11">
        <v>824</v>
      </c>
      <c r="F20" s="64">
        <f t="shared" si="0"/>
        <v>2.0820939916716297E-2</v>
      </c>
      <c r="G20" s="64">
        <f t="shared" si="1"/>
        <v>4.956629491945419E-3</v>
      </c>
      <c r="H20" s="64">
        <f t="shared" si="2"/>
        <v>3.5469107551487467E-2</v>
      </c>
      <c r="I20" s="13">
        <v>44621</v>
      </c>
      <c r="J20" s="10">
        <v>3109000</v>
      </c>
      <c r="K20" s="10">
        <v>1232000</v>
      </c>
      <c r="L20" s="10">
        <v>1877000</v>
      </c>
    </row>
    <row r="21" spans="1:12">
      <c r="A21" s="13">
        <v>44197</v>
      </c>
      <c r="B21" s="10">
        <v>1716000</v>
      </c>
      <c r="C21" s="10">
        <v>811000</v>
      </c>
      <c r="D21" s="10">
        <v>905000</v>
      </c>
      <c r="E21" s="11">
        <v>828</v>
      </c>
      <c r="F21" s="64">
        <f t="shared" si="0"/>
        <v>2.4475524475524368E-2</v>
      </c>
      <c r="G21" s="64">
        <f t="shared" si="1"/>
        <v>3.2059186189889122E-2</v>
      </c>
      <c r="H21" s="64">
        <f t="shared" si="2"/>
        <v>1.7679558011049812E-2</v>
      </c>
      <c r="I21" s="13">
        <v>44652</v>
      </c>
      <c r="J21" s="10">
        <v>3324000</v>
      </c>
      <c r="K21" s="10">
        <v>1332000</v>
      </c>
      <c r="L21" s="10">
        <v>1992000</v>
      </c>
    </row>
    <row r="22" spans="1:12">
      <c r="A22" s="13">
        <v>44228</v>
      </c>
      <c r="B22" s="10">
        <v>1758000</v>
      </c>
      <c r="C22" s="10">
        <v>837000</v>
      </c>
      <c r="D22" s="10">
        <v>921000</v>
      </c>
      <c r="E22" s="11">
        <v>682</v>
      </c>
      <c r="F22" s="64">
        <f t="shared" si="0"/>
        <v>1.7064846416382284E-2</v>
      </c>
      <c r="G22" s="64">
        <f t="shared" si="1"/>
        <v>1.6726403823178027E-2</v>
      </c>
      <c r="H22" s="64">
        <f t="shared" si="2"/>
        <v>1.7372421281216077E-2</v>
      </c>
      <c r="I22" s="13">
        <v>44682</v>
      </c>
      <c r="J22" s="10">
        <v>3581000</v>
      </c>
      <c r="K22" s="10">
        <v>1419000</v>
      </c>
      <c r="L22" s="10">
        <v>2161000</v>
      </c>
    </row>
    <row r="23" spans="1:12">
      <c r="A23" s="13">
        <v>44256</v>
      </c>
      <c r="B23" s="10">
        <v>1788000</v>
      </c>
      <c r="C23" s="10">
        <v>851000</v>
      </c>
      <c r="D23" s="10">
        <v>937000</v>
      </c>
      <c r="E23" s="11">
        <v>737</v>
      </c>
      <c r="F23" s="64">
        <f t="shared" si="0"/>
        <v>2.1812080536912859E-2</v>
      </c>
      <c r="G23" s="64">
        <f t="shared" si="1"/>
        <v>1.9976498237367801E-2</v>
      </c>
      <c r="H23" s="64">
        <f t="shared" si="2"/>
        <v>2.3479188900747072E-2</v>
      </c>
      <c r="I23" s="13">
        <v>44713</v>
      </c>
      <c r="J23" s="10">
        <v>3918000</v>
      </c>
      <c r="K23" s="10">
        <v>1528000</v>
      </c>
      <c r="L23" s="10">
        <v>2390000</v>
      </c>
    </row>
    <row r="24" spans="1:12">
      <c r="A24" s="13">
        <v>44287</v>
      </c>
      <c r="B24" s="10">
        <v>1827000</v>
      </c>
      <c r="C24" s="10">
        <v>868000</v>
      </c>
      <c r="D24" s="10">
        <v>959000</v>
      </c>
      <c r="E24" s="11">
        <v>837</v>
      </c>
      <c r="F24" s="64">
        <f t="shared" si="0"/>
        <v>2.3535851122058027E-2</v>
      </c>
      <c r="G24" s="64">
        <f t="shared" si="1"/>
        <v>1.8433179723502224E-2</v>
      </c>
      <c r="H24" s="64">
        <f t="shared" si="2"/>
        <v>2.8154327424400494E-2</v>
      </c>
      <c r="I24" s="13">
        <v>44743</v>
      </c>
      <c r="J24" s="10">
        <v>3980000</v>
      </c>
      <c r="K24" s="10">
        <v>1575000</v>
      </c>
      <c r="L24" s="10">
        <v>2405000</v>
      </c>
    </row>
    <row r="25" spans="1:12">
      <c r="A25" s="13">
        <v>44317</v>
      </c>
      <c r="B25" s="10">
        <v>1870000</v>
      </c>
      <c r="C25" s="10">
        <v>884000</v>
      </c>
      <c r="D25" s="10">
        <v>986000</v>
      </c>
      <c r="E25" s="11">
        <v>851</v>
      </c>
      <c r="F25" s="64">
        <f t="shared" si="0"/>
        <v>4.117647058823537E-2</v>
      </c>
      <c r="G25" s="64">
        <f t="shared" si="1"/>
        <v>4.4117647058823595E-2</v>
      </c>
      <c r="H25" s="64">
        <f t="shared" si="2"/>
        <v>3.8539553752535483E-2</v>
      </c>
      <c r="I25" s="13">
        <v>44774</v>
      </c>
      <c r="J25" s="10">
        <v>4315000</v>
      </c>
      <c r="K25" s="10">
        <v>1623000</v>
      </c>
      <c r="L25" s="10">
        <v>2691000</v>
      </c>
    </row>
    <row r="26" spans="1:12">
      <c r="A26" s="13">
        <v>44348</v>
      </c>
      <c r="B26" s="10">
        <v>1947000</v>
      </c>
      <c r="C26" s="10">
        <v>923000</v>
      </c>
      <c r="D26" s="10">
        <v>1024000</v>
      </c>
      <c r="E26" s="11">
        <v>921</v>
      </c>
      <c r="F26" s="64">
        <f t="shared" si="0"/>
        <v>3.4411915767847967E-2</v>
      </c>
      <c r="G26" s="64">
        <f t="shared" si="1"/>
        <v>2.9252437703142009E-2</v>
      </c>
      <c r="H26" s="64">
        <f t="shared" si="2"/>
        <v>3.90625E-2</v>
      </c>
    </row>
    <row r="27" spans="1:12">
      <c r="A27" s="13">
        <v>44378</v>
      </c>
      <c r="B27" s="10">
        <v>2014000</v>
      </c>
      <c r="C27" s="10">
        <v>950000</v>
      </c>
      <c r="D27" s="10">
        <v>1064000</v>
      </c>
      <c r="E27" s="11">
        <v>973</v>
      </c>
      <c r="F27" s="64">
        <f t="shared" si="0"/>
        <v>4.5183714001986175E-2</v>
      </c>
      <c r="G27" s="64">
        <f t="shared" si="1"/>
        <v>3.6842105263157787E-2</v>
      </c>
      <c r="H27" s="64">
        <f t="shared" si="2"/>
        <v>5.2631578947368363E-2</v>
      </c>
    </row>
    <row r="28" spans="1:12">
      <c r="A28" s="13">
        <v>44409</v>
      </c>
      <c r="B28" s="10">
        <v>2105000</v>
      </c>
      <c r="C28" s="10">
        <v>985000</v>
      </c>
      <c r="D28" s="10">
        <v>1120000</v>
      </c>
      <c r="E28" s="11">
        <v>989</v>
      </c>
      <c r="F28" s="64">
        <f t="shared" si="0"/>
        <v>5.605700712589079E-2</v>
      </c>
      <c r="G28" s="64">
        <f t="shared" si="1"/>
        <v>5.9898477157360297E-2</v>
      </c>
      <c r="H28" s="64">
        <f t="shared" si="2"/>
        <v>5.2678571428571352E-2</v>
      </c>
    </row>
    <row r="29" spans="1:12">
      <c r="A29" s="13">
        <v>44440</v>
      </c>
      <c r="B29" s="10">
        <v>2223000</v>
      </c>
      <c r="C29" s="10">
        <v>1044000</v>
      </c>
      <c r="D29" s="10">
        <v>1179000</v>
      </c>
      <c r="E29" s="11">
        <v>1061</v>
      </c>
      <c r="F29" s="64">
        <f t="shared" si="0"/>
        <v>1.3495276653171295E-2</v>
      </c>
      <c r="G29" s="64">
        <f t="shared" si="1"/>
        <v>1.7241379310344751E-2</v>
      </c>
      <c r="H29" s="64">
        <f t="shared" si="2"/>
        <v>1.0178117048346147E-2</v>
      </c>
    </row>
    <row r="30" spans="1:12">
      <c r="A30" s="13">
        <v>44470</v>
      </c>
      <c r="B30" s="10">
        <v>2253000</v>
      </c>
      <c r="C30" s="10">
        <v>1062000</v>
      </c>
      <c r="D30" s="10">
        <v>1191000</v>
      </c>
      <c r="E30" s="11">
        <v>1015</v>
      </c>
      <c r="F30" s="64">
        <f t="shared" si="0"/>
        <v>5.8588548601864243E-2</v>
      </c>
      <c r="G30" s="64">
        <f t="shared" si="1"/>
        <v>2.8248587570621542E-2</v>
      </c>
      <c r="H30" s="64">
        <f t="shared" si="2"/>
        <v>8.5642317380352662E-2</v>
      </c>
    </row>
    <row r="31" spans="1:12">
      <c r="A31" s="13">
        <v>44501</v>
      </c>
      <c r="B31" s="10">
        <v>2385000</v>
      </c>
      <c r="C31" s="10">
        <v>1092000</v>
      </c>
      <c r="D31" s="10">
        <v>1293000</v>
      </c>
      <c r="E31" s="11">
        <v>1081</v>
      </c>
      <c r="F31" s="64">
        <f t="shared" si="0"/>
        <v>9.727463312368978E-2</v>
      </c>
      <c r="G31" s="64">
        <f t="shared" si="1"/>
        <v>5.0366300366300409E-2</v>
      </c>
      <c r="H31" s="64">
        <f t="shared" si="2"/>
        <v>0.13689095127610207</v>
      </c>
    </row>
    <row r="32" spans="1:12">
      <c r="A32" s="13">
        <v>44531</v>
      </c>
      <c r="B32" s="10">
        <v>2617000</v>
      </c>
      <c r="C32" s="10">
        <v>1147000</v>
      </c>
      <c r="D32" s="10">
        <v>1470000</v>
      </c>
      <c r="E32" s="11">
        <v>1171</v>
      </c>
      <c r="F32" s="64">
        <f t="shared" si="0"/>
        <v>4.356132976690863E-2</v>
      </c>
      <c r="G32" s="64">
        <f t="shared" si="1"/>
        <v>2.7027027027026973E-2</v>
      </c>
      <c r="H32" s="64">
        <f t="shared" si="2"/>
        <v>5.646258503401369E-2</v>
      </c>
    </row>
    <row r="33" spans="1:8">
      <c r="A33" s="13">
        <v>44562</v>
      </c>
      <c r="B33" s="10">
        <v>2731000</v>
      </c>
      <c r="C33" s="10">
        <v>1178000</v>
      </c>
      <c r="D33" s="10">
        <v>1553000</v>
      </c>
      <c r="E33" s="11">
        <v>1253</v>
      </c>
      <c r="F33" s="64">
        <f t="shared" si="0"/>
        <v>4.8700109849871831E-2</v>
      </c>
      <c r="G33" s="64">
        <f t="shared" si="1"/>
        <v>2.9711375212224E-2</v>
      </c>
      <c r="H33" s="64">
        <f t="shared" si="2"/>
        <v>6.3103670315518334E-2</v>
      </c>
    </row>
    <row r="34" spans="1:8">
      <c r="A34" s="13">
        <v>44593</v>
      </c>
      <c r="B34" s="10">
        <v>2864000</v>
      </c>
      <c r="C34" s="10">
        <v>1213000</v>
      </c>
      <c r="D34" s="10">
        <v>1651000</v>
      </c>
      <c r="E34" s="11">
        <v>1180</v>
      </c>
      <c r="F34" s="64">
        <f t="shared" si="0"/>
        <v>8.554469273743015E-2</v>
      </c>
      <c r="G34" s="64">
        <f t="shared" si="1"/>
        <v>1.5663643858202736E-2</v>
      </c>
      <c r="H34" s="64">
        <f t="shared" si="2"/>
        <v>0.13688673531193207</v>
      </c>
    </row>
    <row r="35" spans="1:8">
      <c r="A35" s="13">
        <v>44621</v>
      </c>
      <c r="B35" s="10">
        <v>3109000</v>
      </c>
      <c r="C35" s="10">
        <v>1232000</v>
      </c>
      <c r="D35" s="10">
        <v>1877000</v>
      </c>
      <c r="E35" s="11">
        <v>1080</v>
      </c>
      <c r="F35" s="64">
        <f t="shared" si="0"/>
        <v>6.9154068832421922E-2</v>
      </c>
      <c r="G35" s="64">
        <f t="shared" si="1"/>
        <v>8.1168831168831224E-2</v>
      </c>
      <c r="H35" s="64">
        <f t="shared" si="2"/>
        <v>6.1267980820458146E-2</v>
      </c>
    </row>
    <row r="36" spans="1:8">
      <c r="A36" s="13">
        <v>44652</v>
      </c>
      <c r="B36" s="10">
        <v>3324000</v>
      </c>
      <c r="C36" s="10">
        <v>1332000</v>
      </c>
      <c r="D36" s="10">
        <v>1992000</v>
      </c>
      <c r="E36" s="11">
        <v>1420</v>
      </c>
      <c r="F36" s="64">
        <f t="shared" si="0"/>
        <v>7.7316486161251419E-2</v>
      </c>
      <c r="G36" s="64">
        <f t="shared" si="1"/>
        <v>6.5315315315315425E-2</v>
      </c>
      <c r="H36" s="64">
        <f t="shared" si="2"/>
        <v>8.483935742971882E-2</v>
      </c>
    </row>
    <row r="37" spans="1:8">
      <c r="A37" s="13">
        <v>44682</v>
      </c>
      <c r="B37" s="10">
        <v>3581000</v>
      </c>
      <c r="C37" s="10">
        <v>1419000</v>
      </c>
      <c r="D37" s="10">
        <v>2161000</v>
      </c>
      <c r="E37" s="11">
        <v>1560</v>
      </c>
      <c r="F37" s="64">
        <f t="shared" si="0"/>
        <v>9.4107791119798945E-2</v>
      </c>
      <c r="G37" s="64">
        <f t="shared" si="1"/>
        <v>7.6814658210007103E-2</v>
      </c>
      <c r="H37" s="64">
        <f t="shared" si="2"/>
        <v>0.10596945858398898</v>
      </c>
    </row>
    <row r="38" spans="1:8">
      <c r="A38" s="13">
        <v>44713</v>
      </c>
      <c r="B38" s="10">
        <v>3918000</v>
      </c>
      <c r="C38" s="10">
        <v>1528000</v>
      </c>
      <c r="D38" s="10">
        <v>2390000</v>
      </c>
      <c r="E38" s="11">
        <v>1930</v>
      </c>
      <c r="F38" s="64">
        <f t="shared" si="0"/>
        <v>1.5824400204185851E-2</v>
      </c>
      <c r="G38" s="64">
        <f t="shared" si="1"/>
        <v>3.0759162303664933E-2</v>
      </c>
      <c r="H38" s="64">
        <f t="shared" si="2"/>
        <v>6.2761506276149959E-3</v>
      </c>
    </row>
    <row r="39" spans="1:8">
      <c r="A39" s="13">
        <v>44743</v>
      </c>
      <c r="B39" s="10">
        <v>3980000</v>
      </c>
      <c r="C39" s="10">
        <v>1575000</v>
      </c>
      <c r="D39" s="10">
        <v>2405000</v>
      </c>
      <c r="E39" s="11">
        <v>2190</v>
      </c>
      <c r="F39" s="64">
        <f t="shared" si="0"/>
        <v>8.4170854271356843E-2</v>
      </c>
      <c r="G39" s="64">
        <f t="shared" si="1"/>
        <v>3.0476190476190546E-2</v>
      </c>
      <c r="H39" s="64">
        <f t="shared" si="2"/>
        <v>0.11891891891891881</v>
      </c>
    </row>
    <row r="40" spans="1:8">
      <c r="A40" s="13">
        <v>44774</v>
      </c>
      <c r="B40" s="10">
        <v>4315000</v>
      </c>
      <c r="C40" s="10">
        <v>1623000</v>
      </c>
      <c r="D40" s="10">
        <v>2691000</v>
      </c>
      <c r="E40" s="11">
        <v>2330</v>
      </c>
      <c r="F40" s="64">
        <f t="shared" si="0"/>
        <v>4.0092699884125116E-2</v>
      </c>
      <c r="G40" s="64"/>
      <c r="H40" s="64"/>
    </row>
    <row r="41" spans="1:8">
      <c r="A41" s="13">
        <v>44805</v>
      </c>
      <c r="B41" s="10">
        <v>4488000</v>
      </c>
      <c r="C41" s="10"/>
      <c r="D41" s="10"/>
      <c r="E41" s="11"/>
      <c r="F41" s="64">
        <f t="shared" si="0"/>
        <v>9.8039215686274161E-3</v>
      </c>
      <c r="G41" s="64"/>
      <c r="H41" s="64"/>
    </row>
    <row r="42" spans="1:8">
      <c r="A42" s="13">
        <v>44835</v>
      </c>
      <c r="B42" s="10">
        <v>4532000</v>
      </c>
      <c r="C42" s="10"/>
      <c r="D42" s="10"/>
      <c r="E42" s="11"/>
      <c r="G42" s="64"/>
      <c r="H42" s="64"/>
    </row>
  </sheetData>
  <mergeCells count="1">
    <mergeCell ref="A1:D1"/>
  </mergeCells>
  <phoneticPr fontId="13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topLeftCell="A6" workbookViewId="0">
      <selection activeCell="E39" sqref="E39"/>
    </sheetView>
  </sheetViews>
  <sheetFormatPr baseColWidth="10" defaultColWidth="11" defaultRowHeight="16"/>
  <sheetData>
    <row r="1" spans="1:7">
      <c r="A1" s="31" t="s">
        <v>25</v>
      </c>
    </row>
    <row r="3" spans="1:7">
      <c r="A3" t="s">
        <v>26</v>
      </c>
    </row>
    <row r="4" spans="1:7">
      <c r="A4" t="s">
        <v>27</v>
      </c>
    </row>
    <row r="5" spans="1:7">
      <c r="A5" t="s">
        <v>28</v>
      </c>
    </row>
    <row r="6" spans="1:7">
      <c r="A6" t="s">
        <v>29</v>
      </c>
    </row>
    <row r="7" spans="1:7">
      <c r="A7" t="s">
        <v>30</v>
      </c>
    </row>
    <row r="8" spans="1:7">
      <c r="A8" t="s">
        <v>31</v>
      </c>
    </row>
    <row r="9" spans="1:7">
      <c r="B9" t="s">
        <v>32</v>
      </c>
      <c r="G9" s="31" t="s">
        <v>33</v>
      </c>
    </row>
    <row r="10" spans="1:7">
      <c r="A10" t="s">
        <v>34</v>
      </c>
    </row>
    <row r="11" spans="1:7">
      <c r="A11" t="s">
        <v>35</v>
      </c>
    </row>
    <row r="12" spans="1:7">
      <c r="A12" t="s">
        <v>36</v>
      </c>
    </row>
    <row r="13" spans="1:7">
      <c r="A13" t="s">
        <v>37</v>
      </c>
    </row>
    <row r="14" spans="1:7">
      <c r="A14" t="s">
        <v>38</v>
      </c>
    </row>
    <row r="15" spans="1:7">
      <c r="A15" t="s">
        <v>39</v>
      </c>
    </row>
  </sheetData>
  <phoneticPr fontId="13" type="noConversion"/>
  <hyperlinks>
    <hyperlink ref="A1" r:id="rId1" xr:uid="{00000000-0004-0000-0300-000000000000}"/>
    <hyperlink ref="G9" r:id="rId2" xr:uid="{00000000-0004-0000-0300-000001000000}"/>
  </hyperlinks>
  <pageMargins left="0.69930555555555596" right="0.69930555555555596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zoomScale="160" zoomScaleNormal="160" workbookViewId="0">
      <selection activeCell="B6" sqref="B6"/>
    </sheetView>
  </sheetViews>
  <sheetFormatPr baseColWidth="10" defaultColWidth="11" defaultRowHeight="16"/>
  <cols>
    <col min="1" max="1" width="13.33203125" customWidth="1"/>
    <col min="2" max="2" width="49.6640625" style="58" customWidth="1"/>
  </cols>
  <sheetData>
    <row r="1" spans="1:3" s="12" customFormat="1">
      <c r="A1" s="59" t="s">
        <v>40</v>
      </c>
      <c r="B1" s="60" t="s">
        <v>41</v>
      </c>
      <c r="C1" s="59" t="s">
        <v>42</v>
      </c>
    </row>
    <row r="2" spans="1:3" ht="32">
      <c r="A2" s="61" t="s">
        <v>43</v>
      </c>
      <c r="B2" s="62" t="s">
        <v>44</v>
      </c>
      <c r="C2" s="63" t="s">
        <v>45</v>
      </c>
    </row>
    <row r="3" spans="1:3" ht="48">
      <c r="A3" s="61" t="s">
        <v>46</v>
      </c>
      <c r="B3" s="62" t="s">
        <v>47</v>
      </c>
      <c r="C3" s="63" t="s">
        <v>48</v>
      </c>
    </row>
    <row r="4" spans="1:3" ht="48">
      <c r="A4" s="113" t="s">
        <v>49</v>
      </c>
      <c r="B4" s="62" t="s">
        <v>50</v>
      </c>
      <c r="C4" s="114" t="s">
        <v>51</v>
      </c>
    </row>
    <row r="5" spans="1:3" ht="48">
      <c r="A5" s="113"/>
      <c r="B5" s="62" t="s">
        <v>52</v>
      </c>
      <c r="C5" s="114"/>
    </row>
    <row r="6" spans="1:3">
      <c r="A6" s="61" t="s">
        <v>53</v>
      </c>
      <c r="B6" s="62" t="s">
        <v>54</v>
      </c>
      <c r="C6" s="63" t="s">
        <v>55</v>
      </c>
    </row>
  </sheetData>
  <mergeCells count="2">
    <mergeCell ref="A4:A5"/>
    <mergeCell ref="C4:C5"/>
  </mergeCells>
  <phoneticPr fontId="13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6" r:id="rId4" xr:uid="{00000000-0004-0000-0400-000003000000}"/>
  </hyperlinks>
  <pageMargins left="0.69930555555555596" right="0.69930555555555596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7"/>
  <sheetViews>
    <sheetView workbookViewId="0">
      <selection activeCell="A5" sqref="A5:I5"/>
    </sheetView>
  </sheetViews>
  <sheetFormatPr baseColWidth="10" defaultColWidth="8.6640625" defaultRowHeight="16"/>
  <cols>
    <col min="2" max="2" width="23.5" customWidth="1"/>
    <col min="3" max="3" width="16.83203125" customWidth="1"/>
    <col min="4" max="4" width="18.33203125" bestFit="1" customWidth="1"/>
    <col min="5" max="5" width="22.6640625" customWidth="1"/>
    <col min="6" max="6" width="19" customWidth="1"/>
    <col min="7" max="11" width="12.6640625"/>
    <col min="14" max="14" width="23.5" customWidth="1"/>
    <col min="15" max="15" width="21.6640625" customWidth="1"/>
    <col min="18" max="18" width="8.6640625" style="55"/>
    <col min="21" max="21" width="8.6640625" style="56"/>
  </cols>
  <sheetData>
    <row r="1" spans="1:21"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N1" t="s">
        <v>66</v>
      </c>
      <c r="O1" t="s">
        <v>57</v>
      </c>
      <c r="P1" t="s">
        <v>58</v>
      </c>
      <c r="R1" s="55" t="s">
        <v>1</v>
      </c>
      <c r="S1" s="8" t="s">
        <v>1</v>
      </c>
      <c r="T1" s="8" t="s">
        <v>15</v>
      </c>
      <c r="U1" s="8" t="s">
        <v>15</v>
      </c>
    </row>
    <row r="2" spans="1:21">
      <c r="A2">
        <v>2019</v>
      </c>
      <c r="B2">
        <v>381</v>
      </c>
      <c r="C2" s="56">
        <f>B2/D2</f>
        <v>121.72523961661342</v>
      </c>
      <c r="D2">
        <v>3.13</v>
      </c>
      <c r="E2">
        <v>51.6</v>
      </c>
      <c r="F2" s="57">
        <f>C2-E2</f>
        <v>70.125239616613413</v>
      </c>
      <c r="G2" s="57">
        <f>B2/E2</f>
        <v>7.3837209302325579</v>
      </c>
      <c r="H2" s="57">
        <v>21.5</v>
      </c>
      <c r="I2" s="57">
        <v>30.1</v>
      </c>
      <c r="J2" s="57">
        <f>H2/I2</f>
        <v>0.7142857142857143</v>
      </c>
      <c r="K2" s="57">
        <f>E2/F2</f>
        <v>0.73582636269203439</v>
      </c>
      <c r="M2">
        <v>2019</v>
      </c>
      <c r="N2">
        <v>381</v>
      </c>
      <c r="O2" s="56">
        <f>N2/P2</f>
        <v>121.72523961661342</v>
      </c>
      <c r="P2">
        <v>3.13</v>
      </c>
      <c r="R2" s="55">
        <v>2019.7</v>
      </c>
      <c r="S2" s="13">
        <v>43647</v>
      </c>
      <c r="T2" s="10">
        <v>1052000</v>
      </c>
      <c r="U2" s="56">
        <f>T2/10000</f>
        <v>105.2</v>
      </c>
    </row>
    <row r="3" spans="1:21">
      <c r="A3">
        <v>2020</v>
      </c>
      <c r="B3">
        <v>492</v>
      </c>
      <c r="C3" s="56">
        <f>B3/D3</f>
        <v>167.91808873720134</v>
      </c>
      <c r="D3">
        <v>2.93</v>
      </c>
      <c r="E3">
        <v>80.7</v>
      </c>
      <c r="F3" s="57">
        <f>C3-E3</f>
        <v>87.218088737201342</v>
      </c>
      <c r="G3" s="57">
        <f>B3/E3</f>
        <v>6.0966542750929369</v>
      </c>
      <c r="H3" s="57">
        <v>30.9</v>
      </c>
      <c r="I3" s="57">
        <v>49.8</v>
      </c>
      <c r="J3" s="57">
        <f>H3/I3</f>
        <v>0.62048192771084343</v>
      </c>
      <c r="K3" s="57">
        <f>E3/F3</f>
        <v>0.92526677858258133</v>
      </c>
      <c r="M3">
        <v>2020</v>
      </c>
      <c r="N3">
        <v>492</v>
      </c>
      <c r="O3" s="56">
        <f>N3/P3</f>
        <v>167.91808873720134</v>
      </c>
      <c r="P3">
        <v>2.93</v>
      </c>
      <c r="R3" s="55">
        <v>2019.8</v>
      </c>
      <c r="S3" s="13">
        <v>43678</v>
      </c>
      <c r="T3" s="10">
        <v>1081000</v>
      </c>
      <c r="U3" s="56">
        <f t="shared" ref="U3:U41" si="0">T3/10000</f>
        <v>108.1</v>
      </c>
    </row>
    <row r="4" spans="1:21">
      <c r="A4">
        <v>2021</v>
      </c>
      <c r="B4">
        <v>784</v>
      </c>
      <c r="C4" s="56">
        <f>B4/D4</f>
        <v>261.33333333333331</v>
      </c>
      <c r="D4">
        <v>3</v>
      </c>
      <c r="E4">
        <v>114.7</v>
      </c>
      <c r="F4" s="57">
        <f>C4-E4</f>
        <v>146.63333333333333</v>
      </c>
      <c r="G4" s="57">
        <f>B4/E4</f>
        <v>6.8352223190932868</v>
      </c>
      <c r="H4" s="57">
        <v>47</v>
      </c>
      <c r="I4" s="57">
        <v>67.7</v>
      </c>
      <c r="J4" s="57">
        <f>H4/I4</f>
        <v>0.6942392909896602</v>
      </c>
      <c r="K4" s="57">
        <f>E4/F4</f>
        <v>0.78222323255285298</v>
      </c>
      <c r="M4">
        <v>2021</v>
      </c>
      <c r="N4">
        <v>784</v>
      </c>
      <c r="O4" s="56">
        <f>N4/P4</f>
        <v>261.33333333333331</v>
      </c>
      <c r="P4">
        <v>3</v>
      </c>
      <c r="R4" s="55">
        <v>2019.9</v>
      </c>
      <c r="S4" s="13">
        <v>43709</v>
      </c>
      <c r="T4" s="10">
        <v>1115000</v>
      </c>
      <c r="U4" s="56">
        <f t="shared" si="0"/>
        <v>111.5</v>
      </c>
    </row>
    <row r="5" spans="1:21">
      <c r="A5">
        <v>2022</v>
      </c>
      <c r="B5">
        <v>1310</v>
      </c>
      <c r="C5">
        <v>520</v>
      </c>
      <c r="D5">
        <v>2.52</v>
      </c>
      <c r="E5">
        <v>180</v>
      </c>
      <c r="F5" s="57">
        <f>C5-E5</f>
        <v>340</v>
      </c>
      <c r="G5" s="57">
        <f>B5/E5</f>
        <v>7.2777777777777777</v>
      </c>
      <c r="H5" s="57">
        <v>76.099999999999994</v>
      </c>
      <c r="I5" s="57">
        <v>103.6</v>
      </c>
      <c r="J5" s="57">
        <f>H5/I5</f>
        <v>0.73455598455598459</v>
      </c>
      <c r="K5" s="57">
        <f>E5/F5</f>
        <v>0.52941176470588236</v>
      </c>
      <c r="M5">
        <v>2022.6</v>
      </c>
      <c r="N5">
        <v>1001</v>
      </c>
      <c r="O5" s="56">
        <f>N5/P5</f>
        <v>392.54901960784315</v>
      </c>
      <c r="P5">
        <v>2.5499999999999998</v>
      </c>
      <c r="R5" s="55" t="s">
        <v>67</v>
      </c>
      <c r="S5" s="13">
        <v>43739</v>
      </c>
      <c r="T5" s="10">
        <v>1144000</v>
      </c>
      <c r="U5" s="56">
        <f t="shared" si="0"/>
        <v>114.4</v>
      </c>
    </row>
    <row r="6" spans="1:21">
      <c r="R6" s="55">
        <v>2019.11</v>
      </c>
      <c r="S6" s="13">
        <v>43770</v>
      </c>
      <c r="T6" s="10">
        <v>1174000</v>
      </c>
      <c r="U6" s="56">
        <f t="shared" si="0"/>
        <v>117.4</v>
      </c>
    </row>
    <row r="7" spans="1:21">
      <c r="B7">
        <v>1082</v>
      </c>
      <c r="C7" s="73" t="s">
        <v>149</v>
      </c>
      <c r="D7" s="73" t="s">
        <v>151</v>
      </c>
      <c r="E7" s="73" t="s">
        <v>152</v>
      </c>
      <c r="F7" s="73" t="s">
        <v>150</v>
      </c>
      <c r="R7" s="55">
        <v>2019.12</v>
      </c>
      <c r="S7" s="13">
        <v>43800</v>
      </c>
      <c r="T7" s="10">
        <v>1219000</v>
      </c>
      <c r="U7" s="56">
        <f t="shared" si="0"/>
        <v>121.9</v>
      </c>
    </row>
    <row r="8" spans="1:21">
      <c r="A8" t="s">
        <v>68</v>
      </c>
      <c r="B8">
        <v>688</v>
      </c>
      <c r="C8" s="64">
        <f>B8/1082</f>
        <v>0.63585951940850283</v>
      </c>
      <c r="D8" s="75">
        <v>2686</v>
      </c>
      <c r="E8" s="74">
        <v>0.96</v>
      </c>
      <c r="F8" s="64">
        <f>B8/D8</f>
        <v>0.25614296351451971</v>
      </c>
      <c r="R8" s="55">
        <v>2020.1</v>
      </c>
      <c r="S8" s="13">
        <v>43831</v>
      </c>
      <c r="T8" s="10">
        <v>1243000</v>
      </c>
      <c r="U8" s="56">
        <f t="shared" si="0"/>
        <v>124.3</v>
      </c>
    </row>
    <row r="9" spans="1:21">
      <c r="A9" t="s">
        <v>69</v>
      </c>
      <c r="B9">
        <v>259</v>
      </c>
      <c r="C9" s="64">
        <f t="shared" ref="C9:C11" si="1">B9/1082</f>
        <v>0.23937153419593346</v>
      </c>
      <c r="D9" s="75">
        <v>1205</v>
      </c>
      <c r="E9" s="74">
        <v>0.15</v>
      </c>
      <c r="F9" s="64">
        <f t="shared" ref="F9:F10" si="2">B9/D9</f>
        <v>0.2149377593360996</v>
      </c>
      <c r="R9" s="55">
        <v>2020.2</v>
      </c>
      <c r="S9" s="13">
        <v>43862</v>
      </c>
      <c r="T9" s="10">
        <v>1245000</v>
      </c>
      <c r="U9" s="56">
        <f t="shared" si="0"/>
        <v>124.5</v>
      </c>
    </row>
    <row r="10" spans="1:21">
      <c r="A10" t="s">
        <v>70</v>
      </c>
      <c r="B10">
        <v>92</v>
      </c>
      <c r="C10" s="64">
        <f t="shared" si="1"/>
        <v>8.5027726432532341E-2</v>
      </c>
      <c r="D10" s="75">
        <v>1370</v>
      </c>
      <c r="E10" s="74">
        <v>0.51</v>
      </c>
      <c r="F10" s="64">
        <f t="shared" si="2"/>
        <v>6.7153284671532851E-2</v>
      </c>
      <c r="R10" s="55">
        <v>2020.3</v>
      </c>
      <c r="S10" s="13">
        <v>43891</v>
      </c>
      <c r="T10" s="10">
        <v>1267000</v>
      </c>
      <c r="U10" s="56">
        <f t="shared" si="0"/>
        <v>126.7</v>
      </c>
    </row>
    <row r="11" spans="1:21">
      <c r="A11" t="s">
        <v>71</v>
      </c>
      <c r="B11">
        <f>B7-B8-B9-B10</f>
        <v>43</v>
      </c>
      <c r="C11" s="64">
        <f t="shared" si="1"/>
        <v>3.9741219963031427E-2</v>
      </c>
      <c r="D11" s="75"/>
      <c r="R11" s="55">
        <v>2020.4</v>
      </c>
      <c r="S11" s="13">
        <v>43922</v>
      </c>
      <c r="T11" s="10">
        <v>1287000</v>
      </c>
      <c r="U11" s="56">
        <f t="shared" si="0"/>
        <v>128.69999999999999</v>
      </c>
    </row>
    <row r="12" spans="1:21">
      <c r="R12" s="55">
        <v>2020.5</v>
      </c>
      <c r="S12" s="13">
        <v>43952</v>
      </c>
      <c r="T12" s="10">
        <v>1300000</v>
      </c>
      <c r="U12" s="56">
        <f t="shared" si="0"/>
        <v>130</v>
      </c>
    </row>
    <row r="13" spans="1:21">
      <c r="R13" s="55">
        <v>2020.6</v>
      </c>
      <c r="S13" s="13">
        <v>43983</v>
      </c>
      <c r="T13" s="10">
        <v>1321000</v>
      </c>
      <c r="U13" s="56">
        <f t="shared" si="0"/>
        <v>132.1</v>
      </c>
    </row>
    <row r="14" spans="1:21">
      <c r="R14" s="55">
        <v>2020.7</v>
      </c>
      <c r="S14" s="13">
        <v>44013</v>
      </c>
      <c r="T14" s="10">
        <v>1341000</v>
      </c>
      <c r="U14" s="56">
        <f t="shared" si="0"/>
        <v>134.1</v>
      </c>
    </row>
    <row r="15" spans="1:21">
      <c r="R15" s="55">
        <v>2020.8</v>
      </c>
      <c r="S15" s="13">
        <v>44044</v>
      </c>
      <c r="T15" s="10">
        <v>1382000</v>
      </c>
      <c r="U15" s="56">
        <f t="shared" si="0"/>
        <v>138.19999999999999</v>
      </c>
    </row>
    <row r="16" spans="1:21">
      <c r="R16" s="55">
        <v>2020.9</v>
      </c>
      <c r="S16" s="13">
        <v>44075</v>
      </c>
      <c r="T16" s="10">
        <v>1418000</v>
      </c>
      <c r="U16" s="56">
        <f t="shared" si="0"/>
        <v>141.80000000000001</v>
      </c>
    </row>
    <row r="17" spans="18:21">
      <c r="R17" s="55" t="s">
        <v>72</v>
      </c>
      <c r="S17" s="13">
        <v>44105</v>
      </c>
      <c r="T17" s="10">
        <v>1498000</v>
      </c>
      <c r="U17" s="56">
        <f t="shared" si="0"/>
        <v>149.80000000000001</v>
      </c>
    </row>
    <row r="18" spans="18:21">
      <c r="R18" s="55" t="s">
        <v>73</v>
      </c>
      <c r="S18" s="13">
        <v>44136</v>
      </c>
      <c r="T18" s="10">
        <v>1538000</v>
      </c>
      <c r="U18" s="56">
        <f t="shared" si="0"/>
        <v>153.80000000000001</v>
      </c>
    </row>
    <row r="19" spans="18:21">
      <c r="R19" s="55" t="s">
        <v>74</v>
      </c>
      <c r="S19" s="13">
        <v>44166</v>
      </c>
      <c r="T19" s="10">
        <v>1681000</v>
      </c>
      <c r="U19" s="56">
        <f t="shared" si="0"/>
        <v>168.1</v>
      </c>
    </row>
    <row r="20" spans="18:21">
      <c r="R20" s="55" t="s">
        <v>75</v>
      </c>
      <c r="S20" s="13">
        <v>44197</v>
      </c>
      <c r="T20" s="10">
        <v>1716000</v>
      </c>
      <c r="U20" s="56">
        <f t="shared" si="0"/>
        <v>171.6</v>
      </c>
    </row>
    <row r="21" spans="18:21">
      <c r="R21" s="55" t="s">
        <v>76</v>
      </c>
      <c r="S21" s="13">
        <v>44228</v>
      </c>
      <c r="T21" s="10">
        <v>1758000</v>
      </c>
      <c r="U21" s="56">
        <f t="shared" si="0"/>
        <v>175.8</v>
      </c>
    </row>
    <row r="22" spans="18:21">
      <c r="R22" s="55" t="s">
        <v>77</v>
      </c>
      <c r="S22" s="13">
        <v>44256</v>
      </c>
      <c r="T22" s="10">
        <v>1788000</v>
      </c>
      <c r="U22" s="56">
        <f t="shared" si="0"/>
        <v>178.8</v>
      </c>
    </row>
    <row r="23" spans="18:21">
      <c r="R23" s="55" t="s">
        <v>78</v>
      </c>
      <c r="S23" s="13">
        <v>44287</v>
      </c>
      <c r="T23" s="10">
        <v>1827000</v>
      </c>
      <c r="U23" s="56">
        <f t="shared" si="0"/>
        <v>182.7</v>
      </c>
    </row>
    <row r="24" spans="18:21">
      <c r="R24" s="55" t="s">
        <v>79</v>
      </c>
      <c r="S24" s="13">
        <v>44317</v>
      </c>
      <c r="T24" s="10">
        <v>1870000</v>
      </c>
      <c r="U24" s="56">
        <f t="shared" si="0"/>
        <v>187</v>
      </c>
    </row>
    <row r="25" spans="18:21">
      <c r="R25" s="55" t="s">
        <v>80</v>
      </c>
      <c r="S25" s="13">
        <v>44348</v>
      </c>
      <c r="T25" s="10">
        <v>1947000</v>
      </c>
      <c r="U25" s="56">
        <f t="shared" si="0"/>
        <v>194.7</v>
      </c>
    </row>
    <row r="26" spans="18:21">
      <c r="R26" s="55" t="s">
        <v>81</v>
      </c>
      <c r="S26" s="13">
        <v>44378</v>
      </c>
      <c r="T26" s="10">
        <v>2014000</v>
      </c>
      <c r="U26" s="56">
        <f t="shared" si="0"/>
        <v>201.4</v>
      </c>
    </row>
    <row r="27" spans="18:21">
      <c r="R27" s="55" t="s">
        <v>82</v>
      </c>
      <c r="S27" s="13">
        <v>44409</v>
      </c>
      <c r="T27" s="10">
        <v>2105000</v>
      </c>
      <c r="U27" s="56">
        <f t="shared" si="0"/>
        <v>210.5</v>
      </c>
    </row>
    <row r="28" spans="18:21">
      <c r="R28" s="55" t="s">
        <v>83</v>
      </c>
      <c r="S28" s="13">
        <v>44440</v>
      </c>
      <c r="T28" s="10">
        <v>2223000</v>
      </c>
      <c r="U28" s="56">
        <f t="shared" si="0"/>
        <v>222.3</v>
      </c>
    </row>
    <row r="29" spans="18:21">
      <c r="R29" s="55" t="s">
        <v>84</v>
      </c>
      <c r="S29" s="13">
        <v>44470</v>
      </c>
      <c r="T29" s="10">
        <v>2253000</v>
      </c>
      <c r="U29" s="56">
        <f t="shared" si="0"/>
        <v>225.3</v>
      </c>
    </row>
    <row r="30" spans="18:21">
      <c r="R30" s="55" t="s">
        <v>85</v>
      </c>
      <c r="S30" s="13">
        <v>44501</v>
      </c>
      <c r="T30" s="10">
        <v>2385000</v>
      </c>
      <c r="U30" s="56">
        <f t="shared" si="0"/>
        <v>238.5</v>
      </c>
    </row>
    <row r="31" spans="18:21">
      <c r="R31" s="55" t="s">
        <v>86</v>
      </c>
      <c r="S31" s="13">
        <v>44531</v>
      </c>
      <c r="T31" s="10">
        <v>2617000</v>
      </c>
      <c r="U31" s="56">
        <f t="shared" si="0"/>
        <v>261.7</v>
      </c>
    </row>
    <row r="32" spans="18:21">
      <c r="R32" s="55" t="s">
        <v>87</v>
      </c>
      <c r="S32" s="13">
        <v>44562</v>
      </c>
      <c r="T32" s="10">
        <v>2731000</v>
      </c>
      <c r="U32" s="56">
        <f t="shared" si="0"/>
        <v>273.10000000000002</v>
      </c>
    </row>
    <row r="33" spans="1:21">
      <c r="R33" s="55" t="s">
        <v>88</v>
      </c>
      <c r="S33" s="13">
        <v>44593</v>
      </c>
      <c r="T33" s="10">
        <v>2864000</v>
      </c>
      <c r="U33" s="56">
        <f t="shared" si="0"/>
        <v>286.39999999999998</v>
      </c>
    </row>
    <row r="34" spans="1:21">
      <c r="R34" s="55" t="s">
        <v>89</v>
      </c>
      <c r="S34" s="13">
        <v>44621</v>
      </c>
      <c r="T34" s="10">
        <v>3109000</v>
      </c>
      <c r="U34" s="56">
        <f t="shared" si="0"/>
        <v>310.89999999999998</v>
      </c>
    </row>
    <row r="35" spans="1:21">
      <c r="R35" s="55" t="s">
        <v>90</v>
      </c>
      <c r="S35" s="13">
        <v>44652</v>
      </c>
      <c r="T35" s="10">
        <v>3324000</v>
      </c>
      <c r="U35" s="56">
        <f t="shared" si="0"/>
        <v>332.4</v>
      </c>
    </row>
    <row r="36" spans="1:21">
      <c r="R36" s="55" t="s">
        <v>91</v>
      </c>
      <c r="S36" s="13">
        <v>44682</v>
      </c>
      <c r="T36" s="10">
        <v>3581000</v>
      </c>
      <c r="U36" s="56">
        <f t="shared" si="0"/>
        <v>358.1</v>
      </c>
    </row>
    <row r="37" spans="1:21">
      <c r="R37" s="55" t="s">
        <v>92</v>
      </c>
      <c r="S37" s="13">
        <v>44713</v>
      </c>
      <c r="T37" s="10">
        <v>3918000</v>
      </c>
      <c r="U37" s="56">
        <f t="shared" si="0"/>
        <v>391.8</v>
      </c>
    </row>
    <row r="38" spans="1:21">
      <c r="R38" s="55" t="s">
        <v>93</v>
      </c>
      <c r="S38" s="13">
        <v>44743</v>
      </c>
      <c r="T38" s="10">
        <v>3980000</v>
      </c>
      <c r="U38" s="56">
        <f t="shared" si="0"/>
        <v>398</v>
      </c>
    </row>
    <row r="39" spans="1:21">
      <c r="R39" s="55" t="s">
        <v>94</v>
      </c>
      <c r="S39" s="13">
        <v>44774</v>
      </c>
      <c r="T39" s="10">
        <v>4315000</v>
      </c>
      <c r="U39" s="56">
        <f t="shared" si="0"/>
        <v>431.5</v>
      </c>
    </row>
    <row r="40" spans="1:21">
      <c r="R40" s="55" t="s">
        <v>95</v>
      </c>
      <c r="S40" s="13">
        <v>44805</v>
      </c>
      <c r="T40" s="10">
        <v>4488000</v>
      </c>
      <c r="U40" s="56">
        <f t="shared" si="0"/>
        <v>448.8</v>
      </c>
    </row>
    <row r="41" spans="1:21">
      <c r="R41" s="55" t="s">
        <v>96</v>
      </c>
      <c r="S41" s="13">
        <v>44835</v>
      </c>
      <c r="T41" s="10">
        <v>4532000</v>
      </c>
      <c r="U41" s="56">
        <f t="shared" si="0"/>
        <v>453.2</v>
      </c>
    </row>
    <row r="44" spans="1:21">
      <c r="B44" t="s">
        <v>97</v>
      </c>
    </row>
    <row r="45" spans="1:21">
      <c r="A45" t="s">
        <v>68</v>
      </c>
      <c r="B45">
        <v>7.2779999999999996</v>
      </c>
    </row>
    <row r="46" spans="1:21">
      <c r="A46" t="s">
        <v>70</v>
      </c>
      <c r="B46">
        <v>15.337999999999999</v>
      </c>
    </row>
    <row r="47" spans="1:21">
      <c r="A47" t="s">
        <v>69</v>
      </c>
      <c r="B47">
        <v>15.337</v>
      </c>
    </row>
  </sheetData>
  <phoneticPr fontId="13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9E2A9-8121-410A-9D6C-EB9DF40BF566}">
  <dimension ref="A1:M18"/>
  <sheetViews>
    <sheetView workbookViewId="0">
      <selection activeCell="F4" sqref="F4"/>
    </sheetView>
  </sheetViews>
  <sheetFormatPr baseColWidth="10" defaultColWidth="8.83203125" defaultRowHeight="16"/>
  <cols>
    <col min="2" max="2" width="20.5" bestFit="1" customWidth="1"/>
    <col min="5" max="5" width="18.33203125" bestFit="1" customWidth="1"/>
    <col min="6" max="6" width="16.1640625" bestFit="1" customWidth="1"/>
    <col min="8" max="8" width="16.1640625" bestFit="1" customWidth="1"/>
    <col min="12" max="12" width="17.5" bestFit="1" customWidth="1"/>
  </cols>
  <sheetData>
    <row r="1" spans="1:13">
      <c r="A1" s="76" t="s">
        <v>153</v>
      </c>
      <c r="B1" s="76" t="s">
        <v>154</v>
      </c>
      <c r="E1" s="73" t="s">
        <v>155</v>
      </c>
      <c r="L1" s="73" t="s">
        <v>161</v>
      </c>
      <c r="M1" s="73" t="s">
        <v>160</v>
      </c>
    </row>
    <row r="2" spans="1:13">
      <c r="A2" s="76">
        <v>2021</v>
      </c>
      <c r="B2" s="77">
        <v>0.65</v>
      </c>
      <c r="D2">
        <v>2006</v>
      </c>
      <c r="E2">
        <v>352</v>
      </c>
      <c r="H2" s="73" t="s">
        <v>156</v>
      </c>
      <c r="I2" s="73"/>
      <c r="K2" s="73" t="s">
        <v>157</v>
      </c>
      <c r="L2">
        <v>7.2</v>
      </c>
      <c r="M2">
        <v>3.8</v>
      </c>
    </row>
    <row r="3" spans="1:13">
      <c r="A3" s="12">
        <v>2022</v>
      </c>
      <c r="B3" s="77">
        <v>0.8</v>
      </c>
      <c r="D3">
        <v>2007</v>
      </c>
      <c r="E3">
        <v>321</v>
      </c>
      <c r="G3">
        <v>2011</v>
      </c>
      <c r="H3">
        <v>3105</v>
      </c>
      <c r="K3" s="73" t="s">
        <v>159</v>
      </c>
      <c r="L3">
        <v>15.5</v>
      </c>
      <c r="M3">
        <v>1</v>
      </c>
    </row>
    <row r="4" spans="1:13">
      <c r="D4">
        <v>2008</v>
      </c>
      <c r="E4">
        <v>567</v>
      </c>
      <c r="G4">
        <v>2012</v>
      </c>
      <c r="H4">
        <v>3746</v>
      </c>
      <c r="K4" s="73" t="s">
        <v>158</v>
      </c>
      <c r="L4">
        <v>18.2</v>
      </c>
      <c r="M4">
        <v>1</v>
      </c>
    </row>
    <row r="5" spans="1:13">
      <c r="D5">
        <v>2009</v>
      </c>
      <c r="E5">
        <v>454</v>
      </c>
      <c r="G5">
        <v>2013</v>
      </c>
      <c r="H5">
        <v>4642</v>
      </c>
      <c r="K5" s="73" t="s">
        <v>153</v>
      </c>
      <c r="L5">
        <v>33.6</v>
      </c>
      <c r="M5">
        <v>0.7</v>
      </c>
    </row>
    <row r="6" spans="1:13">
      <c r="D6">
        <v>2010</v>
      </c>
      <c r="E6">
        <v>733</v>
      </c>
      <c r="F6" s="73" t="s">
        <v>156</v>
      </c>
      <c r="G6">
        <v>2014</v>
      </c>
      <c r="H6">
        <v>5859</v>
      </c>
      <c r="K6" s="73" t="s">
        <v>162</v>
      </c>
      <c r="L6">
        <v>11.9</v>
      </c>
      <c r="M6">
        <v>1.8</v>
      </c>
    </row>
    <row r="7" spans="1:13">
      <c r="B7" s="73" t="s">
        <v>167</v>
      </c>
      <c r="C7" s="73" t="s">
        <v>168</v>
      </c>
      <c r="D7">
        <v>2011</v>
      </c>
      <c r="E7">
        <v>2243</v>
      </c>
      <c r="F7">
        <v>3105</v>
      </c>
      <c r="G7">
        <v>2015</v>
      </c>
      <c r="H7">
        <v>7055</v>
      </c>
      <c r="K7" s="73" t="s">
        <v>163</v>
      </c>
      <c r="L7">
        <v>25.8</v>
      </c>
      <c r="M7">
        <v>0.7</v>
      </c>
    </row>
    <row r="8" spans="1:13">
      <c r="A8" s="73" t="s">
        <v>157</v>
      </c>
      <c r="B8">
        <v>0.55000000000000004</v>
      </c>
      <c r="C8">
        <v>7.2</v>
      </c>
      <c r="D8">
        <v>2012</v>
      </c>
      <c r="E8">
        <v>4700</v>
      </c>
      <c r="F8">
        <v>3746</v>
      </c>
      <c r="G8">
        <v>2016</v>
      </c>
      <c r="H8">
        <v>7699</v>
      </c>
      <c r="K8" s="73" t="s">
        <v>164</v>
      </c>
      <c r="L8">
        <v>2.6</v>
      </c>
      <c r="M8">
        <v>6.5</v>
      </c>
    </row>
    <row r="9" spans="1:13">
      <c r="A9" s="73" t="s">
        <v>158</v>
      </c>
      <c r="B9">
        <v>0.8</v>
      </c>
      <c r="C9">
        <v>7</v>
      </c>
      <c r="D9">
        <v>2013</v>
      </c>
      <c r="E9">
        <v>10636</v>
      </c>
      <c r="F9">
        <v>4642</v>
      </c>
      <c r="G9">
        <v>2017</v>
      </c>
      <c r="H9">
        <v>9166</v>
      </c>
      <c r="K9" s="73" t="s">
        <v>165</v>
      </c>
      <c r="L9">
        <v>31.9</v>
      </c>
      <c r="M9">
        <v>0.4</v>
      </c>
    </row>
    <row r="10" spans="1:13">
      <c r="A10" s="73" t="s">
        <v>153</v>
      </c>
      <c r="B10">
        <v>0.8</v>
      </c>
      <c r="C10">
        <v>19</v>
      </c>
      <c r="D10">
        <v>2014</v>
      </c>
      <c r="E10">
        <v>23408</v>
      </c>
      <c r="F10">
        <v>5859</v>
      </c>
      <c r="G10">
        <v>2018</v>
      </c>
      <c r="H10">
        <v>10711</v>
      </c>
      <c r="K10" s="73" t="s">
        <v>166</v>
      </c>
      <c r="L10">
        <v>57</v>
      </c>
      <c r="M10">
        <v>0.7</v>
      </c>
    </row>
    <row r="11" spans="1:13">
      <c r="A11" s="73" t="s">
        <v>163</v>
      </c>
      <c r="B11">
        <v>3</v>
      </c>
      <c r="C11">
        <v>14</v>
      </c>
      <c r="D11">
        <v>2015</v>
      </c>
      <c r="E11">
        <v>39632</v>
      </c>
      <c r="F11">
        <v>7055</v>
      </c>
      <c r="G11">
        <v>2019</v>
      </c>
      <c r="H11">
        <v>13678</v>
      </c>
    </row>
    <row r="12" spans="1:13">
      <c r="D12">
        <v>2016</v>
      </c>
      <c r="E12">
        <v>50875</v>
      </c>
      <c r="F12">
        <v>7699</v>
      </c>
      <c r="G12">
        <v>2020</v>
      </c>
      <c r="H12">
        <v>16978</v>
      </c>
    </row>
    <row r="13" spans="1:13">
      <c r="D13">
        <v>2017</v>
      </c>
      <c r="E13">
        <v>71737</v>
      </c>
      <c r="F13">
        <v>9166</v>
      </c>
      <c r="G13">
        <v>2021</v>
      </c>
      <c r="H13">
        <v>19268</v>
      </c>
    </row>
    <row r="14" spans="1:13">
      <c r="D14">
        <v>2018</v>
      </c>
      <c r="E14">
        <v>68290</v>
      </c>
      <c r="F14">
        <v>10711</v>
      </c>
    </row>
    <row r="15" spans="1:13">
      <c r="D15">
        <v>2019</v>
      </c>
      <c r="E15">
        <v>88443</v>
      </c>
      <c r="F15">
        <v>13678</v>
      </c>
    </row>
    <row r="16" spans="1:13">
      <c r="D16">
        <v>2020</v>
      </c>
      <c r="E16">
        <v>113588</v>
      </c>
      <c r="F16">
        <v>16978</v>
      </c>
    </row>
    <row r="17" spans="4:6">
      <c r="D17">
        <v>2021</v>
      </c>
      <c r="E17">
        <v>167949</v>
      </c>
      <c r="F17">
        <v>19268</v>
      </c>
    </row>
    <row r="18" spans="4:6">
      <c r="D18">
        <v>2022</v>
      </c>
      <c r="E18">
        <v>153144</v>
      </c>
    </row>
  </sheetData>
  <phoneticPr fontId="15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F7DC-5DCE-394A-AD14-2D120C5424E4}">
  <dimension ref="A1:M42"/>
  <sheetViews>
    <sheetView workbookViewId="0">
      <selection activeCell="H36" sqref="H36"/>
    </sheetView>
  </sheetViews>
  <sheetFormatPr baseColWidth="10" defaultColWidth="11" defaultRowHeight="16"/>
  <cols>
    <col min="1" max="1" width="7.6640625" customWidth="1"/>
    <col min="3" max="3" width="27.6640625" customWidth="1"/>
    <col min="8" max="8" width="22.6640625" customWidth="1"/>
    <col min="9" max="11" width="18.6640625" customWidth="1"/>
    <col min="12" max="12" width="54" bestFit="1" customWidth="1"/>
  </cols>
  <sheetData>
    <row r="1" spans="1:13">
      <c r="A1" s="110" t="s">
        <v>98</v>
      </c>
      <c r="B1" s="111"/>
      <c r="C1" s="111"/>
      <c r="D1" s="111"/>
      <c r="E1" s="111"/>
      <c r="F1" s="111"/>
      <c r="G1" s="112"/>
      <c r="H1" s="50" t="s">
        <v>99</v>
      </c>
      <c r="I1" s="15"/>
      <c r="J1" s="15"/>
      <c r="K1" s="15"/>
      <c r="L1" t="s">
        <v>100</v>
      </c>
    </row>
    <row r="2" spans="1:13">
      <c r="A2" s="10"/>
      <c r="B2" s="109" t="s">
        <v>101</v>
      </c>
      <c r="C2" s="109"/>
      <c r="D2" s="109"/>
      <c r="E2" s="109" t="s">
        <v>102</v>
      </c>
      <c r="F2" s="109"/>
      <c r="G2" s="109"/>
      <c r="H2" s="50" t="s">
        <v>101</v>
      </c>
      <c r="I2" s="15"/>
      <c r="J2" s="15"/>
      <c r="K2" s="15"/>
    </row>
    <row r="3" spans="1:13">
      <c r="A3" s="51" t="s">
        <v>103</v>
      </c>
      <c r="B3" s="51" t="s">
        <v>104</v>
      </c>
      <c r="C3" s="51" t="s">
        <v>2</v>
      </c>
      <c r="D3" s="51" t="s">
        <v>105</v>
      </c>
      <c r="E3" s="51" t="s">
        <v>104</v>
      </c>
      <c r="F3" s="51" t="s">
        <v>2</v>
      </c>
      <c r="G3" s="51" t="s">
        <v>105</v>
      </c>
      <c r="H3" s="51" t="s">
        <v>106</v>
      </c>
      <c r="I3" s="12"/>
      <c r="J3" s="12"/>
      <c r="K3" s="12"/>
    </row>
    <row r="4" spans="1:13">
      <c r="A4" s="10">
        <v>2015</v>
      </c>
      <c r="B4" s="10">
        <v>17200</v>
      </c>
      <c r="C4" s="10">
        <v>42</v>
      </c>
      <c r="D4" s="10">
        <v>33</v>
      </c>
      <c r="E4" s="10">
        <v>291.98</v>
      </c>
      <c r="F4" s="10">
        <v>6.55</v>
      </c>
      <c r="G4" s="10">
        <v>1.69</v>
      </c>
      <c r="H4" s="10">
        <v>2459.7600000000002</v>
      </c>
      <c r="I4" s="24" t="s">
        <v>107</v>
      </c>
      <c r="J4" s="52"/>
      <c r="K4" s="52"/>
      <c r="L4" s="53" t="s">
        <v>108</v>
      </c>
      <c r="M4" t="s">
        <v>109</v>
      </c>
    </row>
    <row r="5" spans="1:13">
      <c r="A5" s="10">
        <v>2016</v>
      </c>
      <c r="B5" s="10">
        <v>19400</v>
      </c>
      <c r="C5" s="10">
        <v>91</v>
      </c>
      <c r="D5" s="10">
        <v>73</v>
      </c>
      <c r="E5" s="10"/>
      <c r="F5" s="10"/>
      <c r="G5" s="10"/>
      <c r="H5" s="10">
        <v>2802.82</v>
      </c>
      <c r="I5" s="25" t="s">
        <v>110</v>
      </c>
      <c r="L5" t="s">
        <v>111</v>
      </c>
    </row>
    <row r="6" spans="1:13">
      <c r="A6" s="10">
        <v>2017</v>
      </c>
      <c r="B6" s="10">
        <v>21700</v>
      </c>
      <c r="C6" s="10">
        <v>153</v>
      </c>
      <c r="D6" s="10">
        <v>125</v>
      </c>
      <c r="E6" s="10"/>
      <c r="F6" s="10"/>
      <c r="G6" s="10"/>
      <c r="H6" s="10">
        <v>2887.9</v>
      </c>
      <c r="I6" s="25" t="s">
        <v>112</v>
      </c>
      <c r="L6" t="s">
        <v>113</v>
      </c>
    </row>
    <row r="7" spans="1:13">
      <c r="A7" s="10">
        <v>2018</v>
      </c>
      <c r="B7" s="10">
        <v>24000</v>
      </c>
      <c r="C7" s="10">
        <v>261</v>
      </c>
      <c r="D7" s="10">
        <v>211</v>
      </c>
      <c r="E7" s="10"/>
      <c r="F7" s="81">
        <v>239784</v>
      </c>
      <c r="G7" s="10"/>
      <c r="H7" s="10">
        <v>2808.1</v>
      </c>
      <c r="I7" s="25" t="s">
        <v>114</v>
      </c>
      <c r="M7" t="s">
        <v>115</v>
      </c>
    </row>
    <row r="8" spans="1:13">
      <c r="A8" s="10">
        <v>2019</v>
      </c>
      <c r="B8" s="10">
        <v>26150</v>
      </c>
      <c r="C8" s="10">
        <v>381</v>
      </c>
      <c r="D8" s="10">
        <v>381</v>
      </c>
      <c r="E8" s="10">
        <v>415.8</v>
      </c>
      <c r="F8" s="10"/>
      <c r="G8" s="10"/>
      <c r="H8" s="10">
        <v>2576.9</v>
      </c>
      <c r="L8" t="s">
        <v>116</v>
      </c>
      <c r="M8" t="s">
        <v>117</v>
      </c>
    </row>
    <row r="9" spans="1:13">
      <c r="A9" s="10">
        <v>2020</v>
      </c>
      <c r="B9" s="10">
        <v>28100</v>
      </c>
      <c r="C9" s="10">
        <v>492</v>
      </c>
      <c r="D9" s="10">
        <v>400</v>
      </c>
      <c r="E9" s="10">
        <v>440.1</v>
      </c>
      <c r="F9" s="10"/>
      <c r="G9" s="10"/>
      <c r="H9" s="10">
        <v>2531.1</v>
      </c>
      <c r="I9" s="25" t="s">
        <v>118</v>
      </c>
      <c r="L9" t="s">
        <v>119</v>
      </c>
      <c r="M9" t="s">
        <v>120</v>
      </c>
    </row>
    <row r="10" spans="1:13">
      <c r="A10" s="10">
        <v>2021</v>
      </c>
      <c r="B10" s="10">
        <v>30200</v>
      </c>
      <c r="C10" s="10">
        <v>784</v>
      </c>
      <c r="D10" s="10">
        <v>640</v>
      </c>
      <c r="E10" s="10">
        <v>443</v>
      </c>
      <c r="F10" s="10">
        <v>63.5</v>
      </c>
      <c r="G10" s="10">
        <v>32.1</v>
      </c>
      <c r="H10" s="10">
        <v>2627.5</v>
      </c>
      <c r="I10" s="25" t="s">
        <v>121</v>
      </c>
      <c r="M10" t="s">
        <v>122</v>
      </c>
    </row>
    <row r="11" spans="1:13">
      <c r="A11" s="13">
        <v>44713</v>
      </c>
      <c r="B11" s="10">
        <v>40600</v>
      </c>
      <c r="C11" s="10">
        <v>1001</v>
      </c>
      <c r="D11" s="10">
        <v>810.4</v>
      </c>
      <c r="E11" s="10">
        <v>451</v>
      </c>
      <c r="F11" s="10">
        <v>71</v>
      </c>
      <c r="G11" s="10">
        <v>38</v>
      </c>
      <c r="H11" s="10">
        <v>1205.7</v>
      </c>
      <c r="I11" s="25" t="s">
        <v>123</v>
      </c>
      <c r="L11" t="s">
        <v>124</v>
      </c>
      <c r="M11" s="31" t="s">
        <v>125</v>
      </c>
    </row>
    <row r="12" spans="1:13">
      <c r="A12" s="13">
        <v>44805</v>
      </c>
    </row>
    <row r="17" spans="1:13">
      <c r="A17" s="110" t="s">
        <v>98</v>
      </c>
      <c r="B17" s="111"/>
      <c r="C17" s="111"/>
      <c r="D17" s="111"/>
      <c r="E17" s="111"/>
      <c r="F17" s="111"/>
      <c r="G17" s="112"/>
    </row>
    <row r="18" spans="1:13">
      <c r="A18" s="10"/>
      <c r="B18" s="109" t="s">
        <v>101</v>
      </c>
      <c r="C18" s="109"/>
      <c r="D18" s="109"/>
      <c r="E18" s="109" t="s">
        <v>102</v>
      </c>
      <c r="F18" s="109"/>
      <c r="G18" s="109"/>
    </row>
    <row r="19" spans="1:13">
      <c r="A19" s="51"/>
      <c r="B19" s="51" t="s">
        <v>104</v>
      </c>
      <c r="C19" s="51" t="s">
        <v>126</v>
      </c>
      <c r="D19" s="51" t="s">
        <v>105</v>
      </c>
      <c r="E19" s="51" t="s">
        <v>104</v>
      </c>
      <c r="F19" s="51" t="s">
        <v>2</v>
      </c>
      <c r="G19" s="51" t="s">
        <v>105</v>
      </c>
    </row>
    <row r="20" spans="1:13">
      <c r="A20" s="10">
        <v>2015</v>
      </c>
      <c r="B20" s="10">
        <v>17200</v>
      </c>
      <c r="C20" s="10">
        <v>42</v>
      </c>
      <c r="D20" s="10">
        <v>33</v>
      </c>
      <c r="E20" s="10">
        <v>291.98</v>
      </c>
      <c r="F20" s="10">
        <v>6.55</v>
      </c>
      <c r="G20" s="10">
        <v>1.69</v>
      </c>
    </row>
    <row r="21" spans="1:13">
      <c r="A21" s="10">
        <v>2016</v>
      </c>
      <c r="B21" s="10">
        <v>19400</v>
      </c>
      <c r="C21" s="10">
        <v>91</v>
      </c>
      <c r="D21" s="10">
        <v>73</v>
      </c>
      <c r="E21" s="10"/>
      <c r="F21" s="10"/>
      <c r="G21" s="10"/>
    </row>
    <row r="22" spans="1:13">
      <c r="A22" s="10">
        <v>2017</v>
      </c>
      <c r="B22" s="10">
        <v>21700</v>
      </c>
      <c r="C22" s="10">
        <v>153</v>
      </c>
      <c r="D22" s="10">
        <v>125</v>
      </c>
      <c r="E22" s="10"/>
      <c r="F22" s="10"/>
      <c r="G22" s="10"/>
    </row>
    <row r="23" spans="1:13">
      <c r="A23" s="10">
        <v>2018</v>
      </c>
      <c r="B23" s="10">
        <v>24000</v>
      </c>
      <c r="C23" s="10">
        <v>261</v>
      </c>
      <c r="D23" s="10">
        <v>211</v>
      </c>
      <c r="E23" s="10"/>
      <c r="F23" s="81">
        <v>239784</v>
      </c>
      <c r="G23" s="10"/>
    </row>
    <row r="24" spans="1:13">
      <c r="A24" s="10">
        <v>2019</v>
      </c>
      <c r="B24" s="10">
        <v>26150</v>
      </c>
      <c r="C24" s="10">
        <v>381</v>
      </c>
      <c r="D24" s="10">
        <v>381</v>
      </c>
      <c r="E24" s="10">
        <v>415.8</v>
      </c>
      <c r="F24" s="10"/>
      <c r="G24" s="10"/>
    </row>
    <row r="25" spans="1:13">
      <c r="A25" s="10">
        <v>2020</v>
      </c>
      <c r="B25" s="10">
        <v>28100</v>
      </c>
      <c r="C25" s="10">
        <v>492</v>
      </c>
      <c r="D25" s="10">
        <v>400</v>
      </c>
      <c r="E25" s="10">
        <v>440.1</v>
      </c>
      <c r="F25" s="10"/>
      <c r="G25" s="10"/>
    </row>
    <row r="26" spans="1:13">
      <c r="A26" s="10">
        <v>2021</v>
      </c>
      <c r="B26" s="10">
        <v>30200</v>
      </c>
      <c r="C26" s="10">
        <v>784</v>
      </c>
      <c r="D26" s="10">
        <v>640</v>
      </c>
      <c r="E26" s="10">
        <v>443</v>
      </c>
      <c r="F26" s="10">
        <v>63.5</v>
      </c>
      <c r="G26" s="10">
        <v>32.1</v>
      </c>
    </row>
    <row r="27" spans="1:13">
      <c r="A27">
        <v>2022</v>
      </c>
      <c r="B27">
        <v>31900</v>
      </c>
      <c r="C27">
        <v>1310</v>
      </c>
      <c r="D27" s="10">
        <v>810.4</v>
      </c>
      <c r="E27" s="10">
        <v>451</v>
      </c>
      <c r="F27" s="10">
        <v>71</v>
      </c>
      <c r="G27" s="10">
        <v>38</v>
      </c>
    </row>
    <row r="28" spans="1:13">
      <c r="A28">
        <v>2023</v>
      </c>
      <c r="B28">
        <v>33600</v>
      </c>
      <c r="C28">
        <v>2041</v>
      </c>
      <c r="D28">
        <v>1552</v>
      </c>
    </row>
    <row r="31" spans="1:13" ht="17" thickBot="1">
      <c r="I31" s="14"/>
      <c r="J31" s="115" t="s">
        <v>99</v>
      </c>
      <c r="K31" s="116"/>
      <c r="L31" s="117"/>
      <c r="M31" s="118" t="s">
        <v>127</v>
      </c>
    </row>
    <row r="32" spans="1:13" ht="17" thickBot="1">
      <c r="I32" s="16"/>
      <c r="J32" s="120" t="s">
        <v>128</v>
      </c>
      <c r="K32" s="121"/>
      <c r="L32" s="122"/>
      <c r="M32" s="119"/>
    </row>
    <row r="33" spans="9:13">
      <c r="I33" s="17"/>
      <c r="J33" s="19" t="s">
        <v>129</v>
      </c>
      <c r="K33" s="82" t="s">
        <v>99</v>
      </c>
      <c r="L33" s="19" t="s">
        <v>130</v>
      </c>
      <c r="M33" s="20" t="s">
        <v>131</v>
      </c>
    </row>
    <row r="34" spans="9:13">
      <c r="I34" s="51">
        <v>2015</v>
      </c>
      <c r="J34" s="51">
        <v>42</v>
      </c>
      <c r="K34" s="36">
        <v>2459.7600000000002</v>
      </c>
      <c r="L34" s="22">
        <v>37.9</v>
      </c>
      <c r="M34" s="23">
        <f>L34/K34</f>
        <v>1.5408007285263601E-2</v>
      </c>
    </row>
    <row r="35" spans="9:13">
      <c r="I35" s="51">
        <v>2016</v>
      </c>
      <c r="J35" s="51">
        <v>91</v>
      </c>
      <c r="K35" s="38">
        <v>2802.82</v>
      </c>
      <c r="L35" s="22">
        <v>51.7</v>
      </c>
      <c r="M35" s="23">
        <f t="shared" ref="M35:M42" si="0">L35/K35</f>
        <v>1.8445708250975804E-2</v>
      </c>
    </row>
    <row r="36" spans="9:13">
      <c r="I36" s="51">
        <v>2017</v>
      </c>
      <c r="J36" s="51">
        <v>153</v>
      </c>
      <c r="K36" s="38">
        <v>2887.9</v>
      </c>
      <c r="L36" s="22">
        <v>79.400000000000006</v>
      </c>
      <c r="M36" s="23">
        <f t="shared" si="0"/>
        <v>2.7494026801482045E-2</v>
      </c>
    </row>
    <row r="37" spans="9:13">
      <c r="I37" s="51">
        <v>2018</v>
      </c>
      <c r="J37" s="51">
        <v>261</v>
      </c>
      <c r="K37" s="38">
        <v>2808.1</v>
      </c>
      <c r="L37" s="22">
        <v>127</v>
      </c>
      <c r="M37" s="23">
        <f t="shared" si="0"/>
        <v>4.5226309604358819E-2</v>
      </c>
    </row>
    <row r="38" spans="9:13">
      <c r="I38" s="51">
        <v>2019</v>
      </c>
      <c r="J38" s="51">
        <v>381</v>
      </c>
      <c r="K38" s="38">
        <v>2576.9</v>
      </c>
      <c r="L38" s="22">
        <v>124.2</v>
      </c>
      <c r="M38" s="23">
        <f t="shared" si="0"/>
        <v>4.8197446544297411E-2</v>
      </c>
    </row>
    <row r="39" spans="9:13">
      <c r="I39" s="51">
        <v>2020</v>
      </c>
      <c r="J39" s="51">
        <v>492</v>
      </c>
      <c r="K39" s="38">
        <v>2531.1</v>
      </c>
      <c r="L39" s="22">
        <v>136.6</v>
      </c>
      <c r="M39" s="23">
        <f t="shared" si="0"/>
        <v>5.3968630239816677E-2</v>
      </c>
    </row>
    <row r="40" spans="9:13">
      <c r="I40" s="51">
        <v>2021</v>
      </c>
      <c r="J40" s="51">
        <v>784</v>
      </c>
      <c r="K40" s="38">
        <v>2627.5</v>
      </c>
      <c r="L40" s="22">
        <v>354.5</v>
      </c>
      <c r="M40" s="23">
        <f t="shared" si="0"/>
        <v>0.13491912464319694</v>
      </c>
    </row>
    <row r="41" spans="9:13" ht="17" thickBot="1">
      <c r="I41" s="54" t="s">
        <v>132</v>
      </c>
      <c r="J41" s="51">
        <v>1310</v>
      </c>
      <c r="K41" s="40">
        <v>2340</v>
      </c>
      <c r="L41" s="28">
        <v>688</v>
      </c>
      <c r="M41" s="23">
        <f t="shared" si="0"/>
        <v>0.29401709401709403</v>
      </c>
    </row>
    <row r="42" spans="9:13">
      <c r="I42" s="83">
        <v>2023</v>
      </c>
      <c r="J42" s="83">
        <v>2041</v>
      </c>
      <c r="K42" s="84">
        <v>3009.4</v>
      </c>
      <c r="L42" s="85">
        <v>949.5</v>
      </c>
      <c r="M42" s="23">
        <f t="shared" si="0"/>
        <v>0.31551139762078817</v>
      </c>
    </row>
  </sheetData>
  <mergeCells count="9">
    <mergeCell ref="J31:L31"/>
    <mergeCell ref="M31:M32"/>
    <mergeCell ref="J32:L32"/>
    <mergeCell ref="A1:G1"/>
    <mergeCell ref="B2:D2"/>
    <mergeCell ref="E2:G2"/>
    <mergeCell ref="A17:G17"/>
    <mergeCell ref="B18:D18"/>
    <mergeCell ref="E18:G18"/>
  </mergeCells>
  <hyperlinks>
    <hyperlink ref="L4" r:id="rId1" xr:uid="{824829CD-1604-AB4A-B6A6-205BCEB2E3F5}"/>
    <hyperlink ref="M11" r:id="rId2" xr:uid="{576323D8-86F2-3F40-AEB4-B1353321F0C3}"/>
    <hyperlink ref="I4" r:id="rId3" xr:uid="{A8BCCD21-4F04-AC4D-B64B-98D5D02056E8}"/>
    <hyperlink ref="I5" r:id="rId4" xr:uid="{85DD6862-BA17-3E44-9F3C-AADC508C3C85}"/>
    <hyperlink ref="I6" r:id="rId5" xr:uid="{0A774165-DEBA-D24F-A4A1-9A2EF26195F5}"/>
    <hyperlink ref="I7" r:id="rId6" xr:uid="{19EA03C0-CF95-714A-B4F2-BAD8F6923495}"/>
    <hyperlink ref="I9" r:id="rId7" xr:uid="{9EC25F93-2B06-B743-9977-48F54D102611}"/>
    <hyperlink ref="I10" r:id="rId8" xr:uid="{ED7A94E2-37E8-0349-9304-ED626283F49F}"/>
    <hyperlink ref="I11" r:id="rId9" xr:uid="{88D7A6BC-CB1C-0A4C-9E9B-29D6B973C941}"/>
  </hyperlinks>
  <pageMargins left="0.7" right="0.7" top="0.75" bottom="0.75" header="0.3" footer="0.3"/>
  <drawing r:id="rId1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CD779-7D80-484F-977C-B311996EA154}">
  <dimension ref="A1:V13"/>
  <sheetViews>
    <sheetView workbookViewId="0">
      <selection activeCell="L38" sqref="L38"/>
    </sheetView>
  </sheetViews>
  <sheetFormatPr baseColWidth="10" defaultColWidth="9" defaultRowHeight="16"/>
  <cols>
    <col min="1" max="1" width="11.5" customWidth="1"/>
    <col min="2" max="2" width="22.6640625" customWidth="1"/>
    <col min="3" max="4" width="18.1640625" customWidth="1"/>
    <col min="16" max="16" width="8.33203125" customWidth="1"/>
    <col min="17" max="19" width="28" customWidth="1"/>
    <col min="20" max="21" width="14.1640625" customWidth="1"/>
    <col min="22" max="22" width="14" customWidth="1"/>
  </cols>
  <sheetData>
    <row r="1" spans="1:22" ht="17" thickBot="1"/>
    <row r="2" spans="1:22" ht="17" thickBot="1">
      <c r="A2" s="14"/>
      <c r="B2" s="115" t="s">
        <v>99</v>
      </c>
      <c r="C2" s="117"/>
      <c r="D2" s="118" t="s">
        <v>127</v>
      </c>
      <c r="E2" s="15"/>
      <c r="O2" s="32"/>
      <c r="P2" s="115" t="s">
        <v>99</v>
      </c>
      <c r="Q2" s="117"/>
      <c r="R2" s="86"/>
      <c r="S2" s="86"/>
      <c r="T2" s="123" t="s">
        <v>127</v>
      </c>
      <c r="U2" s="123"/>
      <c r="V2" s="124"/>
    </row>
    <row r="3" spans="1:22" ht="17" thickBot="1">
      <c r="A3" s="16"/>
      <c r="B3" s="120" t="s">
        <v>101</v>
      </c>
      <c r="C3" s="122"/>
      <c r="D3" s="119"/>
      <c r="E3" s="15"/>
      <c r="O3" s="33"/>
      <c r="P3" s="127" t="s">
        <v>128</v>
      </c>
      <c r="Q3" s="128"/>
      <c r="R3" s="15"/>
      <c r="S3" s="15"/>
      <c r="T3" s="125"/>
      <c r="U3" s="125"/>
      <c r="V3" s="126"/>
    </row>
    <row r="4" spans="1:22" ht="17" thickBot="1">
      <c r="A4" s="17"/>
      <c r="B4" s="18" t="s">
        <v>104</v>
      </c>
      <c r="C4" s="19" t="s">
        <v>133</v>
      </c>
      <c r="D4" s="20" t="s">
        <v>131</v>
      </c>
      <c r="E4" s="12"/>
      <c r="O4" s="32"/>
      <c r="P4" s="34" t="s">
        <v>104</v>
      </c>
      <c r="Q4" s="87" t="s">
        <v>187</v>
      </c>
      <c r="R4" s="88" t="s">
        <v>188</v>
      </c>
      <c r="S4" s="88" t="s">
        <v>189</v>
      </c>
      <c r="T4" s="41" t="s">
        <v>131</v>
      </c>
      <c r="U4" s="32" t="s">
        <v>134</v>
      </c>
      <c r="V4" s="32" t="s">
        <v>135</v>
      </c>
    </row>
    <row r="5" spans="1:22">
      <c r="A5" s="21">
        <v>2015</v>
      </c>
      <c r="B5" s="10">
        <v>2459.7600000000002</v>
      </c>
      <c r="C5" s="22">
        <v>37.9</v>
      </c>
      <c r="D5" s="23">
        <f>C5/B5</f>
        <v>1.5408007285263601E-2</v>
      </c>
      <c r="E5" s="24" t="s">
        <v>107</v>
      </c>
      <c r="O5" s="35">
        <v>2015</v>
      </c>
      <c r="P5" s="36">
        <v>2459.7600000000002</v>
      </c>
      <c r="Q5" s="20">
        <v>37.9</v>
      </c>
      <c r="R5" s="89">
        <v>54</v>
      </c>
      <c r="S5" s="90">
        <f>Q5/R5</f>
        <v>0.70185185185185184</v>
      </c>
      <c r="T5" s="42">
        <f t="shared" ref="T5:T13" si="0">Q5/P5</f>
        <v>1.5408007285263601E-2</v>
      </c>
      <c r="U5" s="43" t="s">
        <v>136</v>
      </c>
      <c r="V5" s="35" t="s">
        <v>136</v>
      </c>
    </row>
    <row r="6" spans="1:22">
      <c r="A6" s="21">
        <v>2016</v>
      </c>
      <c r="B6" s="10">
        <v>2802.82</v>
      </c>
      <c r="C6" s="22">
        <v>51.7</v>
      </c>
      <c r="D6" s="23">
        <f t="shared" ref="D6:D12" si="1">C6/B6</f>
        <v>1.8445708250975804E-2</v>
      </c>
      <c r="E6" s="25" t="s">
        <v>110</v>
      </c>
      <c r="O6" s="37">
        <v>2016</v>
      </c>
      <c r="P6" s="38">
        <v>2802.82</v>
      </c>
      <c r="Q6" s="44">
        <v>51.7</v>
      </c>
      <c r="R6" s="91">
        <v>77</v>
      </c>
      <c r="S6" s="90">
        <f t="shared" ref="S6:S13" si="2">Q6/R6</f>
        <v>0.67142857142857149</v>
      </c>
      <c r="T6" s="45">
        <f t="shared" si="0"/>
        <v>1.8445708250975804E-2</v>
      </c>
      <c r="U6" s="46">
        <f>P6/P5-1</f>
        <v>0.13946889127394546</v>
      </c>
      <c r="V6" s="46">
        <f>Q6/Q5-1</f>
        <v>0.36411609498680741</v>
      </c>
    </row>
    <row r="7" spans="1:22">
      <c r="A7" s="21">
        <v>2017</v>
      </c>
      <c r="B7" s="10">
        <v>2887.9</v>
      </c>
      <c r="C7" s="22">
        <v>79.400000000000006</v>
      </c>
      <c r="D7" s="23">
        <f t="shared" si="1"/>
        <v>2.7494026801482045E-2</v>
      </c>
      <c r="E7" s="25" t="s">
        <v>112</v>
      </c>
      <c r="O7" s="37">
        <v>2017</v>
      </c>
      <c r="P7" s="38">
        <v>2887.9</v>
      </c>
      <c r="Q7" s="44">
        <v>79.400000000000006</v>
      </c>
      <c r="R7" s="91">
        <v>122</v>
      </c>
      <c r="S7" s="90">
        <f t="shared" si="2"/>
        <v>0.65081967213114755</v>
      </c>
      <c r="T7" s="45">
        <f t="shared" si="0"/>
        <v>2.7494026801482045E-2</v>
      </c>
      <c r="U7" s="46">
        <f t="shared" ref="U7:V12" si="3">P7/P6-1</f>
        <v>3.035514232094827E-2</v>
      </c>
      <c r="V7" s="46">
        <f t="shared" si="3"/>
        <v>0.53578336557059969</v>
      </c>
    </row>
    <row r="8" spans="1:22">
      <c r="A8" s="21">
        <v>2018</v>
      </c>
      <c r="B8" s="10">
        <v>2808.1</v>
      </c>
      <c r="C8" s="22">
        <v>127</v>
      </c>
      <c r="D8" s="23">
        <f t="shared" si="1"/>
        <v>4.5226309604358819E-2</v>
      </c>
      <c r="E8" s="25" t="s">
        <v>114</v>
      </c>
      <c r="O8" s="37">
        <v>2018</v>
      </c>
      <c r="P8" s="38">
        <v>2808.1</v>
      </c>
      <c r="Q8" s="44">
        <v>127</v>
      </c>
      <c r="R8" s="91">
        <v>202</v>
      </c>
      <c r="S8" s="90">
        <f t="shared" si="2"/>
        <v>0.62871287128712872</v>
      </c>
      <c r="T8" s="45">
        <f t="shared" si="0"/>
        <v>4.5226309604358819E-2</v>
      </c>
      <c r="U8" s="46">
        <f t="shared" si="3"/>
        <v>-2.7632535752623033E-2</v>
      </c>
      <c r="V8" s="46">
        <f t="shared" si="3"/>
        <v>0.59949622166246841</v>
      </c>
    </row>
    <row r="9" spans="1:22">
      <c r="A9" s="21">
        <v>2019</v>
      </c>
      <c r="B9" s="10">
        <v>2576.9</v>
      </c>
      <c r="C9" s="22">
        <v>124.2</v>
      </c>
      <c r="D9" s="23">
        <f t="shared" si="1"/>
        <v>4.8197446544297411E-2</v>
      </c>
      <c r="O9" s="37">
        <v>2019</v>
      </c>
      <c r="P9" s="38">
        <v>2576.9</v>
      </c>
      <c r="Q9" s="44">
        <v>124.2</v>
      </c>
      <c r="R9" s="91">
        <v>220</v>
      </c>
      <c r="S9" s="90">
        <f t="shared" si="2"/>
        <v>0.56454545454545457</v>
      </c>
      <c r="T9" s="45">
        <f t="shared" si="0"/>
        <v>4.8197446544297411E-2</v>
      </c>
      <c r="U9" s="46">
        <f t="shared" si="3"/>
        <v>-8.2333250240375966E-2</v>
      </c>
      <c r="V9" s="46">
        <f t="shared" si="3"/>
        <v>-2.2047244094488216E-2</v>
      </c>
    </row>
    <row r="10" spans="1:22">
      <c r="A10" s="21">
        <v>2020</v>
      </c>
      <c r="B10" s="10">
        <v>2531.1</v>
      </c>
      <c r="C10" s="22">
        <v>136.6</v>
      </c>
      <c r="D10" s="23">
        <f t="shared" si="1"/>
        <v>5.3968630239816677E-2</v>
      </c>
      <c r="E10" s="25" t="s">
        <v>118</v>
      </c>
      <c r="O10" s="37">
        <v>2020</v>
      </c>
      <c r="P10" s="38">
        <v>2531.1</v>
      </c>
      <c r="Q10" s="44">
        <v>136.6</v>
      </c>
      <c r="R10" s="91">
        <v>286</v>
      </c>
      <c r="S10" s="90">
        <f t="shared" si="2"/>
        <v>0.47762237762237758</v>
      </c>
      <c r="T10" s="45">
        <f t="shared" si="0"/>
        <v>5.3968630239816677E-2</v>
      </c>
      <c r="U10" s="46">
        <f t="shared" si="3"/>
        <v>-1.7773293492180597E-2</v>
      </c>
      <c r="V10" s="46">
        <f t="shared" si="3"/>
        <v>9.9838969404186795E-2</v>
      </c>
    </row>
    <row r="11" spans="1:22">
      <c r="A11" s="21">
        <v>2021</v>
      </c>
      <c r="B11" s="10">
        <v>2627.5</v>
      </c>
      <c r="C11" s="22">
        <v>354.5</v>
      </c>
      <c r="D11" s="23">
        <f t="shared" si="1"/>
        <v>0.13491912464319694</v>
      </c>
      <c r="E11" s="25" t="s">
        <v>121</v>
      </c>
      <c r="O11" s="37">
        <v>2021</v>
      </c>
      <c r="P11" s="38">
        <v>2627.5</v>
      </c>
      <c r="Q11" s="44">
        <v>354.5</v>
      </c>
      <c r="R11" s="91">
        <v>650</v>
      </c>
      <c r="S11" s="90">
        <f t="shared" si="2"/>
        <v>0.54538461538461536</v>
      </c>
      <c r="T11" s="45">
        <f t="shared" si="0"/>
        <v>0.13491912464319694</v>
      </c>
      <c r="U11" s="46">
        <f t="shared" si="3"/>
        <v>3.8086207577733067E-2</v>
      </c>
      <c r="V11" s="46">
        <f t="shared" si="3"/>
        <v>1.5951683748169838</v>
      </c>
    </row>
    <row r="12" spans="1:22" ht="17" thickBot="1">
      <c r="A12" s="26">
        <v>2022.6</v>
      </c>
      <c r="B12" s="27">
        <v>1205.7</v>
      </c>
      <c r="C12" s="28">
        <v>259.10000000000002</v>
      </c>
      <c r="D12" s="29">
        <f t="shared" si="1"/>
        <v>0.21489591108899395</v>
      </c>
      <c r="E12" s="25" t="s">
        <v>123</v>
      </c>
      <c r="O12" s="39">
        <v>2022</v>
      </c>
      <c r="P12" s="40">
        <v>2340</v>
      </c>
      <c r="Q12" s="47">
        <v>688.7</v>
      </c>
      <c r="R12" s="92">
        <v>1065</v>
      </c>
      <c r="S12" s="90">
        <f t="shared" si="2"/>
        <v>0.64666666666666672</v>
      </c>
      <c r="T12" s="48">
        <f t="shared" si="0"/>
        <v>0.29431623931623935</v>
      </c>
      <c r="U12" s="49">
        <f t="shared" si="3"/>
        <v>-0.10941960038058995</v>
      </c>
      <c r="V12" s="49">
        <f t="shared" si="3"/>
        <v>0.94273624823695368</v>
      </c>
    </row>
    <row r="13" spans="1:22">
      <c r="C13" s="30" t="s">
        <v>137</v>
      </c>
      <c r="D13" s="31"/>
      <c r="O13">
        <v>2023</v>
      </c>
      <c r="P13" s="84">
        <v>3009.4</v>
      </c>
      <c r="Q13" s="12">
        <v>949.5</v>
      </c>
      <c r="R13" s="12">
        <v>1428</v>
      </c>
      <c r="S13" s="90">
        <f t="shared" si="2"/>
        <v>0.66491596638655459</v>
      </c>
      <c r="T13" s="93">
        <f t="shared" si="0"/>
        <v>0.31551139762078817</v>
      </c>
    </row>
  </sheetData>
  <mergeCells count="6">
    <mergeCell ref="B2:C2"/>
    <mergeCell ref="D2:D3"/>
    <mergeCell ref="P2:Q2"/>
    <mergeCell ref="T2:V3"/>
    <mergeCell ref="B3:C3"/>
    <mergeCell ref="P3:Q3"/>
  </mergeCells>
  <hyperlinks>
    <hyperlink ref="E5" r:id="rId1" xr:uid="{73D9757F-0CCF-B84F-8BCE-B5B040237BF4}"/>
    <hyperlink ref="E6" r:id="rId2" xr:uid="{6CEDCC68-0E72-3D45-BFE5-11171211834A}"/>
    <hyperlink ref="E7" r:id="rId3" xr:uid="{57A198AB-9719-F943-B9C9-0FA231E5E89A}"/>
    <hyperlink ref="E8" r:id="rId4" xr:uid="{29AC9940-7350-B747-89AD-232EE759D667}"/>
    <hyperlink ref="E10" r:id="rId5" xr:uid="{43797618-2F92-C04F-B058-09B881A8125B}"/>
    <hyperlink ref="E11" r:id="rId6" xr:uid="{5B580C00-6C0E-A94F-9184-2A9CEA5BE5A7}"/>
    <hyperlink ref="E12" r:id="rId7" xr:uid="{96A7EDC8-0B15-5749-9143-51741E37F6FE}"/>
    <hyperlink ref="C13" r:id="rId8" xr:uid="{DA36A4CD-03A7-3F4A-8973-CA554AE82FE9}"/>
  </hyperlinks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新能源汽车销量</vt:lpstr>
      <vt:lpstr>动力电池</vt:lpstr>
      <vt:lpstr>充电桩</vt:lpstr>
      <vt:lpstr>Charger cost</vt:lpstr>
      <vt:lpstr>中国EV数量预测</vt:lpstr>
      <vt:lpstr>分析</vt:lpstr>
      <vt:lpstr>挪威</vt:lpstr>
      <vt:lpstr>保有量</vt:lpstr>
      <vt:lpstr>整车年销量</vt:lpstr>
      <vt:lpstr>上海</vt:lpstr>
      <vt:lpstr>充电桩分析</vt:lpstr>
      <vt:lpstr>行车分析</vt:lpstr>
      <vt:lpstr>图-确切数字</vt:lpstr>
      <vt:lpstr>发改委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ZhangCong</cp:lastModifiedBy>
  <dcterms:created xsi:type="dcterms:W3CDTF">2022-09-19T18:37:00Z</dcterms:created>
  <dcterms:modified xsi:type="dcterms:W3CDTF">2024-06-13T05:31:15Z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E6CFF53F1EA247A9A5A6E0E7E8D00B5D</vt:lpwstr>
  </property>
</Properties>
</file>