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driguez/Desktop/ACL/DUOC/PTY4614/Capstone/FASE 3/proyectos 300/"/>
    </mc:Choice>
  </mc:AlternateContent>
  <xr:revisionPtr revIDLastSave="0" documentId="8_{29E37113-CC38-E04F-8DB3-7E94CAAADB5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G71" i="1"/>
  <c r="E71" i="1"/>
  <c r="J70" i="1"/>
  <c r="K70" i="1" s="1"/>
  <c r="H70" i="1"/>
  <c r="I70" i="1" s="1"/>
  <c r="F70" i="1"/>
  <c r="G70" i="1" s="1"/>
  <c r="E70" i="1"/>
  <c r="J69" i="1"/>
  <c r="K69" i="1" s="1"/>
  <c r="I69" i="1"/>
  <c r="F69" i="1"/>
  <c r="G69" i="1" s="1"/>
  <c r="E69" i="1"/>
  <c r="J68" i="1"/>
  <c r="K68" i="1" s="1"/>
  <c r="I68" i="1"/>
  <c r="F68" i="1"/>
  <c r="G68" i="1" s="1"/>
  <c r="E68" i="1"/>
  <c r="K67" i="1"/>
  <c r="J67" i="1"/>
  <c r="H67" i="1"/>
  <c r="I67" i="1" s="1"/>
  <c r="G67" i="1"/>
  <c r="E67" i="1"/>
  <c r="J66" i="1"/>
  <c r="K66" i="1" s="1"/>
  <c r="H66" i="1"/>
  <c r="I66" i="1" s="1"/>
  <c r="G66" i="1"/>
  <c r="E66" i="1"/>
  <c r="J65" i="1"/>
  <c r="K65" i="1" s="1"/>
  <c r="H65" i="1"/>
  <c r="I65" i="1" s="1"/>
  <c r="G65" i="1"/>
  <c r="E65" i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G58" i="1"/>
  <c r="E58" i="1"/>
  <c r="J57" i="1"/>
  <c r="K57" i="1" s="1"/>
  <c r="I57" i="1"/>
  <c r="G57" i="1"/>
  <c r="E57" i="1"/>
  <c r="J56" i="1"/>
  <c r="K56" i="1" s="1"/>
  <c r="I56" i="1"/>
  <c r="G56" i="1"/>
  <c r="E56" i="1"/>
  <c r="J55" i="1"/>
  <c r="K55" i="1" s="1"/>
  <c r="I55" i="1"/>
  <c r="G55" i="1"/>
  <c r="E55" i="1"/>
  <c r="J54" i="1"/>
  <c r="K54" i="1" s="1"/>
  <c r="H54" i="1"/>
  <c r="I54" i="1" s="1"/>
  <c r="G54" i="1"/>
  <c r="E54" i="1"/>
  <c r="J53" i="1"/>
  <c r="K53" i="1" s="1"/>
  <c r="H53" i="1"/>
  <c r="I53" i="1" s="1"/>
  <c r="G53" i="1"/>
  <c r="E53" i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72" i="1"/>
  <c r="C73" i="1" s="1"/>
  <c r="D5" i="1" s="1"/>
  <c r="C59" i="1"/>
  <c r="C60" i="1" s="1"/>
  <c r="D4" i="1" s="1"/>
  <c r="C85" i="1"/>
  <c r="C8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5" i="1" l="1"/>
  <c r="E4" i="1"/>
</calcChain>
</file>

<file path=xl/sharedStrings.xml><?xml version="1.0" encoding="utf-8"?>
<sst xmlns="http://schemas.openxmlformats.org/spreadsheetml/2006/main" count="177" uniqueCount="66">
  <si>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</si>
  <si>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</si>
  <si>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</si>
  <si>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</si>
  <si>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</si>
  <si>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</si>
  <si>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</si>
  <si>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</si>
  <si>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</si>
  <si>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</si>
  <si>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</si>
  <si>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</si>
  <si>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</si>
  <si>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</si>
  <si>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</si>
  <si>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</si>
  <si>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</si>
  <si>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</si>
  <si>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</si>
  <si>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</si>
  <si>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</si>
  <si>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</si>
  <si>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</si>
  <si>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</si>
  <si>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</si>
  <si>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</si>
  <si>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</si>
  <si>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</si>
  <si>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</si>
  <si>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</si>
  <si>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</si>
  <si>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</si>
  <si>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</si>
  <si>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</si>
  <si>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</si>
  <si>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</si>
  <si>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</si>
  <si>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</si>
  <si>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</si>
  <si>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</si>
  <si>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</si>
  <si>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</si>
  <si>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</si>
  <si>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</si>
  <si>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</si>
  <si>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</si>
  <si>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</si>
  <si>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</si>
  <si>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</si>
  <si>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</si>
  <si>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</si>
  <si>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</si>
  <si>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</si>
  <si>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</si>
  <si>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</si>
  <si>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</si>
  <si>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</si>
  <si>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</si>
  <si>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</si>
  <si>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</si>
  <si>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</si>
  <si>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</si>
  <si>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</si>
  <si>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Constanza Aranguiz</t>
  </si>
  <si>
    <t>Ninoska Muñoz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</si>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</sst>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B4" sqref="B4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30">
        <v>0.7</v>
      </c>
      <c r="D2" s="33">
        <v>0.3</v>
      </c>
      <c r="E2" s="34">
        <v>1</v>
      </c>
    </row>
    <row r="3" spans="1:11" ht="16" x14ac:dyDescent="0.2">
      <c r="B3" s="2" t="s">
        <v>2</v>
      </c>
      <c r="C3" s="31" t="s">
        <v>45</v>
      </c>
      <c r="D3" s="35" t="s">
        <v>47</v>
      </c>
      <c r="E3" s="36" t="s">
        <v>46</v>
      </c>
    </row>
    <row r="4" spans="1:11" x14ac:dyDescent="0.2">
      <c r="A4" s="3">
        <v>1</v>
      </c>
      <c r="B4" s="58" t="s">
        <v>63</v>
      </c>
      <c r="C4" s="32">
        <f>C21</f>
        <v>7</v>
      </c>
      <c r="D4" s="38">
        <f>C60</f>
        <v>4.4000000000000004</v>
      </c>
      <c r="E4" s="37">
        <f>C4*C$2+D4*D$2</f>
        <v>6.22</v>
      </c>
    </row>
    <row r="5" spans="1:11" x14ac:dyDescent="0.2">
      <c r="A5" s="3">
        <v>2</v>
      </c>
      <c r="B5" s="58" t="s">
        <v>64</v>
      </c>
      <c r="C5" s="32">
        <f>C34</f>
        <v>7</v>
      </c>
      <c r="D5" s="38">
        <f>C73</f>
        <v>4.4000000000000004</v>
      </c>
      <c r="E5" s="37">
        <f t="shared" ref="E5:E6" si="0">C5*C$2+D5*D$2</f>
        <v>6.22</v>
      </c>
    </row>
    <row r="6" spans="1:11" x14ac:dyDescent="0.2">
      <c r="A6" s="3">
        <v>3</v>
      </c>
      <c r="B6" s="17"/>
      <c r="C6" s="32"/>
      <c r="D6" s="38"/>
      <c r="E6" s="37"/>
    </row>
    <row r="11" spans="1:11" ht="19" outlineLevel="1" x14ac:dyDescent="0.2">
      <c r="A11" s="48" t="s">
        <v>48</v>
      </c>
      <c r="B11" s="12" t="str">
        <f>B4</f>
        <v>Constanza Aranguiz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 x14ac:dyDescent="0.2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6" outlineLevel="1" x14ac:dyDescent="0.2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5" customHeight="1" outlineLevel="1" x14ac:dyDescent="0.2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6" outlineLevel="1" x14ac:dyDescent="0.2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tr">
        <f t="shared" si="1"/>
        <v>X</v>
      </c>
      <c r="E15" s="13">
        <f>IF(D15="X",100*0.2,"")</f>
        <v>20</v>
      </c>
      <c r="F15" s="13" t="str">
        <f t="shared" si="2"/>
        <v/>
      </c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outlineLevel="1" x14ac:dyDescent="0.2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 t="str">
        <f t="shared" si="1"/>
        <v>X</v>
      </c>
      <c r="E16" s="13">
        <f>IF(D16="X",100*0.05,"")</f>
        <v>5</v>
      </c>
      <c r="F16" s="13" t="str">
        <f t="shared" si="2"/>
        <v/>
      </c>
      <c r="G16" s="13" t="str">
        <f>IF(F16="X",60*0.05,"")</f>
        <v/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outlineLevel="1" x14ac:dyDescent="0.2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tr">
        <f t="shared" si="1"/>
        <v>X</v>
      </c>
      <c r="E17" s="13">
        <f>IF(D17="X",100*0.05,"")</f>
        <v>5</v>
      </c>
      <c r="F17" s="13" t="str">
        <f t="shared" si="2"/>
        <v/>
      </c>
      <c r="G17" s="13" t="str">
        <f>IF(F17="X",60*0.05,"")</f>
        <v/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26" outlineLevel="1" x14ac:dyDescent="0.2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6" outlineLevel="1" x14ac:dyDescent="0.2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 x14ac:dyDescent="0.25">
      <c r="A20" s="40"/>
      <c r="B20" s="19" t="s">
        <v>4</v>
      </c>
      <c r="C20" s="23">
        <f>E20+G20+I20+K20</f>
        <v>100</v>
      </c>
      <c r="D20" s="14"/>
      <c r="E20" s="14">
        <f>SUM(E13:E19)</f>
        <v>100</v>
      </c>
      <c r="F20" s="14"/>
      <c r="G20" s="14">
        <f>SUM(G13:G19)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25">
      <c r="A21" s="42"/>
      <c r="B21" s="22" t="s">
        <v>12</v>
      </c>
      <c r="C21" s="15">
        <f>VLOOKUP(C20,ESCALA_IEP!A2:B202,2,FALSE)</f>
        <v>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48" t="s">
        <v>48</v>
      </c>
      <c r="B24" s="12" t="str">
        <f>B5</f>
        <v>Ninoska Muñoz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 x14ac:dyDescent="0.2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 x14ac:dyDescent="0.2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2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tr">
        <f t="shared" si="7"/>
        <v>X</v>
      </c>
      <c r="E28" s="13">
        <f>IF(D28="X",100*0.2,"")</f>
        <v>20</v>
      </c>
      <c r="F28" s="13" t="str">
        <f t="shared" si="8"/>
        <v/>
      </c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2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 t="str">
        <f t="shared" si="7"/>
        <v>X</v>
      </c>
      <c r="E29" s="13">
        <f>IF(D29="X",100*0.05,"")</f>
        <v>5</v>
      </c>
      <c r="F29" s="13" t="str">
        <f t="shared" si="8"/>
        <v/>
      </c>
      <c r="G29" s="13" t="str">
        <f>IF(F29="X",60*0.05,"")</f>
        <v/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 x14ac:dyDescent="0.2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 t="str">
        <f t="shared" si="7"/>
        <v>X</v>
      </c>
      <c r="E30" s="13">
        <f>IF(D30="X",100*0.05,"")</f>
        <v>5</v>
      </c>
      <c r="F30" s="13" t="str">
        <f t="shared" si="8"/>
        <v/>
      </c>
      <c r="G30" s="13" t="str">
        <f>IF(F30="X",60*0.05,"")</f>
        <v/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 x14ac:dyDescent="0.2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 x14ac:dyDescent="0.2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 x14ac:dyDescent="0.25">
      <c r="A33" s="40"/>
      <c r="B33" s="19" t="s">
        <v>4</v>
      </c>
      <c r="C33" s="23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25">
      <c r="A34" s="42"/>
      <c r="B34" s="22" t="s">
        <v>12</v>
      </c>
      <c r="C34" s="15">
        <f>VLOOKUP(C33,ESCALA_IEP!A15:B215,2,FALSE)</f>
        <v>7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48" t="s">
        <v>48</v>
      </c>
      <c r="B37" s="12">
        <f>B6</f>
        <v>0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 x14ac:dyDescent="0.2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2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2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 x14ac:dyDescent="0.2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 t="str">
        <f t="shared" si="12"/>
        <v>X</v>
      </c>
      <c r="E42" s="13">
        <f>IF(D42="X",100*0.05,"")</f>
        <v>5</v>
      </c>
      <c r="F42" s="13" t="str">
        <f t="shared" si="13"/>
        <v/>
      </c>
      <c r="G42" s="13" t="str">
        <f>IF(F42="X",60*0.05,"")</f>
        <v/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 x14ac:dyDescent="0.2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tr">
        <f t="shared" si="12"/>
        <v>X</v>
      </c>
      <c r="E43" s="13">
        <f>IF(D43="X",100*0.05,"")</f>
        <v>5</v>
      </c>
      <c r="F43" s="13" t="str">
        <f t="shared" si="13"/>
        <v/>
      </c>
      <c r="G43" s="13" t="str">
        <f>IF(F43="X",60*0.05,"")</f>
        <v/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 x14ac:dyDescent="0.2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 x14ac:dyDescent="0.2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25">
      <c r="A46" s="40"/>
      <c r="B46" s="19" t="s">
        <v>4</v>
      </c>
      <c r="C46" s="23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25">
      <c r="A47" s="42"/>
      <c r="B47" s="22" t="s">
        <v>12</v>
      </c>
      <c r="C47" s="15">
        <f>VLOOKUP(C46,ESCALA_IEP!A28:B228,2,FALSE)</f>
        <v>7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39" t="s">
        <v>60</v>
      </c>
      <c r="B50" s="12" t="str">
        <f>B4</f>
        <v>Constanza Aranguiz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 x14ac:dyDescent="0.2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/>
      <c r="E52" s="13" t="str">
        <f>IF(D52="X",100*0.15,"")</f>
        <v/>
      </c>
      <c r="F52" s="13" t="s">
        <v>65</v>
      </c>
      <c r="G52" s="13">
        <f>IF(F52="X",60*0.15,"")</f>
        <v>9</v>
      </c>
      <c r="H52" s="13" t="str">
        <f t="shared" ref="H52:H56" si="17">IF($C52=ML,"X","")</f>
        <v/>
      </c>
      <c r="I52" s="13" t="str">
        <f>IF(H52="X",30*0.15,"")</f>
        <v/>
      </c>
      <c r="J52" s="13" t="str">
        <f t="shared" ref="J52:J56" si="18">IF($C52=NL,"X","")</f>
        <v/>
      </c>
      <c r="K52" s="13" t="str">
        <f t="shared" ref="K52:K58" si="19">IF($J52="X",0,"")</f>
        <v/>
      </c>
    </row>
    <row r="53" spans="1:11" ht="24" customHeight="1" x14ac:dyDescent="0.2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/>
      <c r="E53" s="13" t="str">
        <f>IF(D53="X",100*0.25,"")</f>
        <v/>
      </c>
      <c r="F53" s="13" t="s">
        <v>65</v>
      </c>
      <c r="G53" s="13">
        <f>IF(F53="X",60*0.25,"")</f>
        <v>15</v>
      </c>
      <c r="H53" s="13" t="str">
        <f t="shared" si="17"/>
        <v/>
      </c>
      <c r="I53" s="13" t="str">
        <f>IF(H53="X",30*0.25,"")</f>
        <v/>
      </c>
      <c r="J53" s="13" t="str">
        <f t="shared" si="18"/>
        <v/>
      </c>
      <c r="K53" s="13" t="str">
        <f t="shared" si="19"/>
        <v/>
      </c>
    </row>
    <row r="54" spans="1:11" ht="24" customHeight="1" x14ac:dyDescent="0.2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/>
      <c r="E54" s="13" t="str">
        <f>IF(D54="X",100*0.2,"")</f>
        <v/>
      </c>
      <c r="F54" s="13" t="s">
        <v>65</v>
      </c>
      <c r="G54" s="13">
        <f>IF(F54="X",60*0.2,"")</f>
        <v>12</v>
      </c>
      <c r="H54" s="13" t="str">
        <f t="shared" si="17"/>
        <v/>
      </c>
      <c r="I54" s="13" t="str">
        <f>IF(H54="X",30*0.2,"")</f>
        <v/>
      </c>
      <c r="J54" s="13" t="str">
        <f t="shared" si="18"/>
        <v/>
      </c>
      <c r="K54" s="13" t="str">
        <f t="shared" si="19"/>
        <v/>
      </c>
    </row>
    <row r="55" spans="1:11" ht="24" customHeight="1" x14ac:dyDescent="0.2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D55" s="13"/>
      <c r="E55" s="13" t="str">
        <f>IF(D55="X",100*0.05,"")</f>
        <v/>
      </c>
      <c r="F55" s="13"/>
      <c r="G55" s="13" t="str">
        <f>IF(F55="X",60*0.05,"")</f>
        <v/>
      </c>
      <c r="H55" s="13" t="s">
        <v>65</v>
      </c>
      <c r="I55" s="13">
        <f>IF(H55="X",30*0.05,"")</f>
        <v>1.5</v>
      </c>
      <c r="J55" s="13" t="str">
        <f t="shared" si="18"/>
        <v/>
      </c>
      <c r="K55" s="13" t="str">
        <f t="shared" si="19"/>
        <v/>
      </c>
    </row>
    <row r="56" spans="1:11" ht="24" customHeight="1" x14ac:dyDescent="0.2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/>
      <c r="E56" s="13" t="str">
        <f>IF(D56="X",100*0.05,"")</f>
        <v/>
      </c>
      <c r="F56" s="13"/>
      <c r="G56" s="13" t="str">
        <f>IF(F56="X",60*0.05,"")</f>
        <v/>
      </c>
      <c r="H56" s="13" t="s">
        <v>65</v>
      </c>
      <c r="I56" s="13">
        <f>IF(H56="X",30*0.05,"")</f>
        <v>1.5</v>
      </c>
      <c r="J56" s="13" t="str">
        <f t="shared" si="18"/>
        <v/>
      </c>
      <c r="K56" s="13" t="str">
        <f t="shared" si="19"/>
        <v/>
      </c>
    </row>
    <row r="57" spans="1:11" ht="24" customHeight="1" x14ac:dyDescent="0.2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 t="s">
        <v>65</v>
      </c>
      <c r="E57" s="13">
        <f>IF(D57="X",100*0.2,"")</f>
        <v>20</v>
      </c>
      <c r="F57" s="13"/>
      <c r="G57" s="13" t="str">
        <f>IF(F57="X",60*0.2,"")</f>
        <v/>
      </c>
      <c r="H57" s="13"/>
      <c r="I57" s="13" t="str">
        <f>IF(H57="X",30*0.2,"")</f>
        <v/>
      </c>
      <c r="J57" s="13" t="str">
        <f>IF($C57=NL,"X","")</f>
        <v/>
      </c>
      <c r="K57" s="13" t="str">
        <f t="shared" si="19"/>
        <v/>
      </c>
    </row>
    <row r="58" spans="1:11" ht="24" customHeight="1" x14ac:dyDescent="0.2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/>
      <c r="E58" s="13" t="str">
        <f>IF(D58="X",100*0.1,"")</f>
        <v/>
      </c>
      <c r="F58" s="13" t="s">
        <v>65</v>
      </c>
      <c r="G58" s="13">
        <f>IF(F58="X",60*0.1,"")</f>
        <v>6</v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19"/>
        <v/>
      </c>
    </row>
    <row r="59" spans="1:11" ht="24" customHeight="1" x14ac:dyDescent="0.25">
      <c r="A59" s="40"/>
      <c r="B59" s="19" t="s">
        <v>4</v>
      </c>
      <c r="C59" s="23">
        <f>E59+G59+I59+K59</f>
        <v>65</v>
      </c>
      <c r="D59" s="14"/>
      <c r="E59" s="14">
        <f>SUM(E52:E58)</f>
        <v>20</v>
      </c>
      <c r="F59" s="14"/>
      <c r="G59" s="14">
        <f>SUM(G52:G58)</f>
        <v>42</v>
      </c>
      <c r="H59" s="14"/>
      <c r="I59" s="14">
        <f>SUM(I52:I58)</f>
        <v>3</v>
      </c>
      <c r="J59" s="14"/>
      <c r="K59" s="14">
        <f>SUM(K52:K58)</f>
        <v>0</v>
      </c>
    </row>
    <row r="60" spans="1:11" ht="24" customHeight="1" x14ac:dyDescent="0.25">
      <c r="A60" s="42"/>
      <c r="B60" s="22" t="s">
        <v>12</v>
      </c>
      <c r="C60" s="15">
        <f>VLOOKUP(C59,ESCALA_IEP!A41:B241,2,FALSE)</f>
        <v>4.4000000000000004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39" t="s">
        <v>61</v>
      </c>
      <c r="B63" s="12" t="str">
        <f>B5</f>
        <v>Ninoska Muñoz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 x14ac:dyDescent="0.2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/>
      <c r="E65" s="13" t="str">
        <f>IF(D65="X",100*0.15,"")</f>
        <v/>
      </c>
      <c r="F65" s="13" t="s">
        <v>65</v>
      </c>
      <c r="G65" s="13">
        <f>IF(F65="X",60*0.15,"")</f>
        <v>9</v>
      </c>
      <c r="H65" s="13" t="str">
        <f t="shared" ref="H65:H69" si="20">IF($C65=ML,"X","")</f>
        <v/>
      </c>
      <c r="I65" s="13" t="str">
        <f>IF(H65="X",30*0.15,"")</f>
        <v/>
      </c>
      <c r="J65" s="13" t="str">
        <f t="shared" ref="J65:J69" si="21">IF($C65=NL,"X","")</f>
        <v/>
      </c>
      <c r="K65" s="13" t="str">
        <f t="shared" ref="K65:K71" si="22">IF($J65="X",0,"")</f>
        <v/>
      </c>
    </row>
    <row r="66" spans="1:11" ht="24" customHeight="1" x14ac:dyDescent="0.2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/>
      <c r="E66" s="13" t="str">
        <f>IF(D66="X",100*0.25,"")</f>
        <v/>
      </c>
      <c r="F66" s="13" t="s">
        <v>65</v>
      </c>
      <c r="G66" s="13">
        <f>IF(F66="X",60*0.25,"")</f>
        <v>15</v>
      </c>
      <c r="H66" s="13" t="str">
        <f t="shared" si="20"/>
        <v/>
      </c>
      <c r="I66" s="13" t="str">
        <f>IF(H66="X",30*0.25,"")</f>
        <v/>
      </c>
      <c r="J66" s="13" t="str">
        <f t="shared" si="21"/>
        <v/>
      </c>
      <c r="K66" s="13" t="str">
        <f t="shared" si="22"/>
        <v/>
      </c>
    </row>
    <row r="67" spans="1:11" ht="24" customHeight="1" x14ac:dyDescent="0.2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/>
      <c r="E67" s="13" t="str">
        <f>IF(D67="X",100*0.2,"")</f>
        <v/>
      </c>
      <c r="F67" s="13" t="s">
        <v>65</v>
      </c>
      <c r="G67" s="13">
        <f>IF(F67="X",60*0.2,"")</f>
        <v>12</v>
      </c>
      <c r="H67" s="13" t="str">
        <f t="shared" si="20"/>
        <v/>
      </c>
      <c r="I67" s="13" t="str">
        <f>IF(H67="X",30*0.2,"")</f>
        <v/>
      </c>
      <c r="J67" s="13" t="str">
        <f t="shared" si="21"/>
        <v/>
      </c>
      <c r="K67" s="13" t="str">
        <f t="shared" si="22"/>
        <v/>
      </c>
    </row>
    <row r="68" spans="1:11" ht="24" customHeight="1" x14ac:dyDescent="0.2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/>
      <c r="E68" s="13" t="str">
        <f>IF(D68="X",100*0.05,"")</f>
        <v/>
      </c>
      <c r="F68" s="13" t="str">
        <f t="shared" ref="F65:F69" si="23">IF($C68=L,"X","")</f>
        <v/>
      </c>
      <c r="G68" s="13" t="str">
        <f>IF(F68="X",60*0.05,"")</f>
        <v/>
      </c>
      <c r="H68" s="13" t="s">
        <v>65</v>
      </c>
      <c r="I68" s="13">
        <f>IF(H68="X",30*0.05,"")</f>
        <v>1.5</v>
      </c>
      <c r="J68" s="13" t="str">
        <f t="shared" si="21"/>
        <v/>
      </c>
      <c r="K68" s="13" t="str">
        <f t="shared" si="22"/>
        <v/>
      </c>
    </row>
    <row r="69" spans="1:11" ht="24" customHeight="1" x14ac:dyDescent="0.2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/>
      <c r="E69" s="13" t="str">
        <f>IF(D69="X",100*0.05,"")</f>
        <v/>
      </c>
      <c r="F69" s="13" t="str">
        <f t="shared" si="23"/>
        <v/>
      </c>
      <c r="G69" s="13" t="str">
        <f>IF(F69="X",60*0.05,"")</f>
        <v/>
      </c>
      <c r="H69" s="13" t="s">
        <v>65</v>
      </c>
      <c r="I69" s="13">
        <f>IF(H69="X",30*0.05,"")</f>
        <v>1.5</v>
      </c>
      <c r="J69" s="13" t="str">
        <f t="shared" si="21"/>
        <v/>
      </c>
      <c r="K69" s="13" t="str">
        <f t="shared" si="22"/>
        <v/>
      </c>
    </row>
    <row r="70" spans="1:11" ht="24" customHeight="1" x14ac:dyDescent="0.2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 t="s">
        <v>65</v>
      </c>
      <c r="E70" s="13">
        <f>IF(D70="X",100*0.2,"")</f>
        <v>20</v>
      </c>
      <c r="F70" s="13" t="str">
        <f>IF($C70=L,"X","")</f>
        <v/>
      </c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2"/>
        <v/>
      </c>
    </row>
    <row r="71" spans="1:11" ht="24" customHeight="1" x14ac:dyDescent="0.2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/>
      <c r="E71" s="13" t="str">
        <f>IF(D71="X",100*0.1,"")</f>
        <v/>
      </c>
      <c r="F71" s="13" t="s">
        <v>65</v>
      </c>
      <c r="G71" s="13">
        <f>IF(F71="X",60*0.1,"")</f>
        <v>6</v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2"/>
        <v/>
      </c>
    </row>
    <row r="72" spans="1:11" ht="24" customHeight="1" x14ac:dyDescent="0.25">
      <c r="A72" s="40"/>
      <c r="B72" s="19" t="s">
        <v>4</v>
      </c>
      <c r="C72" s="23">
        <f>E72+G72+I72+K72</f>
        <v>65</v>
      </c>
      <c r="D72" s="14"/>
      <c r="E72" s="14">
        <f>SUM(E65:E71)</f>
        <v>20</v>
      </c>
      <c r="F72" s="14"/>
      <c r="G72" s="14">
        <f>SUM(G65:G71)</f>
        <v>42</v>
      </c>
      <c r="H72" s="14"/>
      <c r="I72" s="14">
        <f>SUM(I65:I71)</f>
        <v>3</v>
      </c>
      <c r="J72" s="14"/>
      <c r="K72" s="14">
        <f>SUM(K65:K71)</f>
        <v>0</v>
      </c>
    </row>
    <row r="73" spans="1:11" ht="24" customHeight="1" x14ac:dyDescent="0.25">
      <c r="A73" s="42"/>
      <c r="B73" s="22" t="s">
        <v>12</v>
      </c>
      <c r="C73" s="15">
        <f>VLOOKUP(C72,ESCALA_IEP!A54:B254,2,FALSE)</f>
        <v>4.4000000000000004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39" t="s">
        <v>62</v>
      </c>
      <c r="B76" s="12">
        <f>B6</f>
        <v>0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 x14ac:dyDescent="0.2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 t="str">
        <f t="shared" ref="D78:D82" si="24">IF($C78=CL,"X","")</f>
        <v>X</v>
      </c>
      <c r="E78" s="13">
        <f>IF(D78="X",100*0.15,"")</f>
        <v>15</v>
      </c>
      <c r="F78" s="13" t="str">
        <f t="shared" ref="F78:F82" si="25">IF($C78=L,"X","")</f>
        <v/>
      </c>
      <c r="G78" s="13" t="str">
        <f>IF(F78="X",60*0.15,"")</f>
        <v/>
      </c>
      <c r="H78" s="13" t="str">
        <f t="shared" ref="H78:H82" si="26">IF($C78=ML,"X","")</f>
        <v/>
      </c>
      <c r="I78" s="13" t="str">
        <f>IF(H78="X",30*0.15,"")</f>
        <v/>
      </c>
      <c r="J78" s="13" t="str">
        <f t="shared" ref="J78:J82" si="27">IF($C78=NL,"X","")</f>
        <v/>
      </c>
      <c r="K78" s="13" t="str">
        <f t="shared" ref="K78:K84" si="28">IF($J78="X",0,"")</f>
        <v/>
      </c>
    </row>
    <row r="79" spans="1:11" ht="24" customHeight="1" x14ac:dyDescent="0.2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tr">
        <f t="shared" si="24"/>
        <v>X</v>
      </c>
      <c r="E79" s="13">
        <f>IF(D79="X",100*0.25,"")</f>
        <v>25</v>
      </c>
      <c r="F79" s="13" t="str">
        <f t="shared" si="25"/>
        <v/>
      </c>
      <c r="G79" s="13" t="str">
        <f>IF(F79="X",60*0.25,"")</f>
        <v/>
      </c>
      <c r="H79" s="13" t="str">
        <f t="shared" si="26"/>
        <v/>
      </c>
      <c r="I79" s="13" t="str">
        <f>IF(H79="X",30*0.25,"")</f>
        <v/>
      </c>
      <c r="J79" s="13" t="str">
        <f t="shared" si="27"/>
        <v/>
      </c>
      <c r="K79" s="13" t="str">
        <f t="shared" si="28"/>
        <v/>
      </c>
    </row>
    <row r="80" spans="1:11" ht="24" customHeight="1" x14ac:dyDescent="0.2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tr">
        <f t="shared" si="24"/>
        <v>X</v>
      </c>
      <c r="E80" s="13">
        <f>IF(D80="X",100*0.2,"")</f>
        <v>20</v>
      </c>
      <c r="F80" s="13" t="str">
        <f t="shared" si="25"/>
        <v/>
      </c>
      <c r="G80" s="13" t="str">
        <f>IF(F80="X",60*0.2,"")</f>
        <v/>
      </c>
      <c r="H80" s="13" t="str">
        <f t="shared" si="26"/>
        <v/>
      </c>
      <c r="I80" s="13" t="str">
        <f>IF(H80="X",30*0.2,"")</f>
        <v/>
      </c>
      <c r="J80" s="13" t="str">
        <f t="shared" si="27"/>
        <v/>
      </c>
      <c r="K80" s="13" t="str">
        <f t="shared" si="28"/>
        <v/>
      </c>
    </row>
    <row r="81" spans="1:11" ht="24" customHeight="1" x14ac:dyDescent="0.2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 t="str">
        <f t="shared" si="24"/>
        <v>X</v>
      </c>
      <c r="E81" s="13">
        <f>IF(D81="X",100*0.05,"")</f>
        <v>5</v>
      </c>
      <c r="F81" s="13" t="str">
        <f t="shared" si="25"/>
        <v/>
      </c>
      <c r="G81" s="13" t="str">
        <f>IF(F81="X",60*0.05,"")</f>
        <v/>
      </c>
      <c r="H81" s="13" t="str">
        <f t="shared" si="26"/>
        <v/>
      </c>
      <c r="I81" s="13" t="str">
        <f>IF(H81="X",30*0.05,"")</f>
        <v/>
      </c>
      <c r="J81" s="13" t="str">
        <f t="shared" si="27"/>
        <v/>
      </c>
      <c r="K81" s="13" t="str">
        <f t="shared" si="28"/>
        <v/>
      </c>
    </row>
    <row r="82" spans="1:11" ht="24" customHeight="1" x14ac:dyDescent="0.2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 t="str">
        <f t="shared" si="24"/>
        <v>X</v>
      </c>
      <c r="E82" s="13">
        <f>IF(D82="X",100*0.05,"")</f>
        <v>5</v>
      </c>
      <c r="F82" s="13" t="str">
        <f t="shared" si="25"/>
        <v/>
      </c>
      <c r="G82" s="13" t="str">
        <f>IF(F82="X",60*0.05,"")</f>
        <v/>
      </c>
      <c r="H82" s="13" t="str">
        <f t="shared" si="26"/>
        <v/>
      </c>
      <c r="I82" s="13" t="str">
        <f>IF(H82="X",30*0.05,"")</f>
        <v/>
      </c>
      <c r="J82" s="13" t="str">
        <f t="shared" si="27"/>
        <v/>
      </c>
      <c r="K82" s="13" t="str">
        <f t="shared" si="28"/>
        <v/>
      </c>
    </row>
    <row r="83" spans="1:11" ht="24" customHeight="1" x14ac:dyDescent="0.2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8"/>
        <v/>
      </c>
    </row>
    <row r="84" spans="1:11" ht="24" customHeight="1" x14ac:dyDescent="0.2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8"/>
        <v/>
      </c>
    </row>
    <row r="85" spans="1:11" ht="24" customHeight="1" x14ac:dyDescent="0.25">
      <c r="A85" s="40"/>
      <c r="B85" s="19" t="s">
        <v>4</v>
      </c>
      <c r="C85" s="23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2"/>
      <c r="B86" s="22" t="s">
        <v>12</v>
      </c>
      <c r="C86" s="15">
        <f>VLOOKUP(C85,ESCALA_IEP!A67:B267,2,FALSE)</f>
        <v>7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 ht="16" x14ac:dyDescent="0.2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 x14ac:dyDescent="0.2">
      <c r="A3" s="50"/>
      <c r="B3" s="55"/>
      <c r="C3" s="55"/>
      <c r="D3" s="28">
        <v>0.3</v>
      </c>
      <c r="E3" s="28">
        <v>0</v>
      </c>
      <c r="F3" s="50"/>
    </row>
    <row r="4" spans="1:6" ht="105" x14ac:dyDescent="0.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75" customHeight="1" x14ac:dyDescent="0.2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 x14ac:dyDescent="0.2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75" x14ac:dyDescent="0.2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90" x14ac:dyDescent="0.2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90" x14ac:dyDescent="0.2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 x14ac:dyDescent="0.2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6" t="s">
        <v>3</v>
      </c>
      <c r="B1" s="4" t="s">
        <v>4</v>
      </c>
      <c r="C1" s="5"/>
      <c r="D1" s="5"/>
      <c r="E1" s="6"/>
    </row>
    <row r="2" spans="1:5" ht="49" thickBot="1" x14ac:dyDescent="0.25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Mariluz Rodriguez</cp:lastModifiedBy>
  <dcterms:created xsi:type="dcterms:W3CDTF">2023-08-07T04:08:01Z</dcterms:created>
  <dcterms:modified xsi:type="dcterms:W3CDTF">2024-12-03T13:54:03Z</dcterms:modified>
</cp:coreProperties>
</file>