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drawings/drawing2.xml" ContentType="application/vnd.openxmlformats-officedocument.drawing+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workbookPassword="E633" lockStructure="1"/>
  <bookViews>
    <workbookView visibility="visible" minimized="0" showHorizontalScroll="1" showVerticalScroll="1" showSheetTabs="1" tabRatio="600" firstSheet="0" activeTab="0" autoFilterDateGrouping="1"/>
  </bookViews>
  <sheets>
    <sheet xmlns:r="http://schemas.openxmlformats.org/officeDocument/2006/relationships" name="Config" sheetId="1" state="visible" r:id="rId1"/>
    <sheet xmlns:r="http://schemas.openxmlformats.org/officeDocument/2006/relationships" name="MasterSheetTestCases" sheetId="2" state="visible" r:id="rId2"/>
    <sheet xmlns:r="http://schemas.openxmlformats.org/officeDocument/2006/relationships" name="Automation_Plan" sheetId="3" state="visible" r:id="rId3"/>
    <sheet xmlns:r="http://schemas.openxmlformats.org/officeDocument/2006/relationships" name="Metrics" sheetId="4" state="visible" r:id="rId4"/>
    <sheet xmlns:r="http://schemas.openxmlformats.org/officeDocument/2006/relationships" name="Weekly_Report" sheetId="5" state="visible" r:id="rId5"/>
    <sheet xmlns:r="http://schemas.openxmlformats.org/officeDocument/2006/relationships" name="Dashboard" sheetId="6" state="visible" r:id="rId6"/>
    <sheet xmlns:r="http://schemas.openxmlformats.org/officeDocument/2006/relationships" name="Summary" sheetId="7" state="visible" r:id="rId7"/>
    <sheet xmlns:r="http://schemas.openxmlformats.org/officeDocument/2006/relationships" name="Admin Instructions" sheetId="8" state="visible" r:id="rId8"/>
  </sheets>
  <definedNames/>
  <calcPr calcId="124519" fullCalcOnLoad="1"/>
</workbook>
</file>

<file path=xl/styles.xml><?xml version="1.0" encoding="utf-8"?>
<styleSheet xmlns="http://schemas.openxmlformats.org/spreadsheetml/2006/main">
  <numFmts count="1">
    <numFmt numFmtId="164" formatCode="DD-MMM-YYYY"/>
  </numFmts>
  <fonts count="4">
    <font>
      <name val="Calibri"/>
      <family val="2"/>
      <color theme="1"/>
      <sz val="11"/>
      <scheme val="minor"/>
    </font>
    <font>
      <b val="1"/>
      <color rgb="00FFFFFF"/>
    </font>
    <font>
      <i val="1"/>
    </font>
    <font>
      <b val="1"/>
    </font>
  </fonts>
  <fills count="5">
    <fill>
      <patternFill/>
    </fill>
    <fill>
      <patternFill patternType="gray125"/>
    </fill>
    <fill>
      <patternFill patternType="solid">
        <fgColor rgb="004F81BD"/>
      </patternFill>
    </fill>
    <fill>
      <patternFill patternType="solid">
        <fgColor rgb="00D9E1F2"/>
      </patternFill>
    </fill>
    <fill>
      <patternFill patternType="solid">
        <fgColor rgb="00E7E6E6"/>
      </patternFill>
    </fill>
  </fills>
  <borders count="2">
    <border>
      <left/>
      <right/>
      <top/>
      <bottom/>
      <diagonal/>
    </border>
    <border>
      <left style="thin">
        <color rgb="FFBFBFBF"/>
      </left>
      <right style="thin">
        <color rgb="FFBFBFBF"/>
      </right>
      <top style="thin">
        <color rgb="FFBFBFBF"/>
      </top>
      <bottom style="thin">
        <color rgb="FFBFBFBF"/>
      </bottom>
    </border>
  </borders>
  <cellStyleXfs count="1">
    <xf numFmtId="0" fontId="0" fillId="0" borderId="0"/>
  </cellStyleXfs>
  <cellXfs count="16">
    <xf numFmtId="0" fontId="0" fillId="0" borderId="0" pivotButton="0" quotePrefix="0" xfId="0"/>
    <xf numFmtId="0" fontId="1" fillId="2" borderId="0" applyAlignment="1" pivotButton="0" quotePrefix="0" xfId="0">
      <alignment horizontal="center" vertical="center" wrapText="1"/>
    </xf>
    <xf numFmtId="0" fontId="2" fillId="3" borderId="0" applyAlignment="1" pivotButton="0" quotePrefix="0" xfId="0">
      <alignment horizontal="center" vertical="center" wrapText="1"/>
    </xf>
    <xf numFmtId="0" fontId="3" fillId="4" borderId="0" pivotButton="0" quotePrefix="0" xfId="0"/>
    <xf numFmtId="0" fontId="0" fillId="0" borderId="1" pivotButton="0" quotePrefix="0" xfId="0"/>
    <xf numFmtId="0" fontId="0" fillId="0" borderId="0" applyProtection="1" pivotButton="0" quotePrefix="0" xfId="0">
      <protection locked="0" hidden="0"/>
    </xf>
    <xf numFmtId="0" fontId="0" fillId="0" borderId="0" applyAlignment="1" pivotButton="0" quotePrefix="0" xfId="0">
      <alignment horizontal="center" vertical="center" wrapText="1"/>
    </xf>
    <xf numFmtId="0" fontId="3" fillId="4" borderId="1" applyAlignment="1" pivotButton="0" quotePrefix="0" xfId="0">
      <alignment horizontal="center" vertical="center" wrapText="1"/>
    </xf>
    <xf numFmtId="164" fontId="0" fillId="0" borderId="0" applyProtection="1" pivotButton="0" quotePrefix="0" xfId="0">
      <protection locked="0" hidden="0"/>
    </xf>
    <xf numFmtId="164" fontId="0" fillId="0" borderId="0" pivotButton="0" quotePrefix="0" xfId="0"/>
    <xf numFmtId="1" fontId="0" fillId="0" borderId="0" pivotButton="0" quotePrefix="0" xfId="0"/>
    <xf numFmtId="0" fontId="3" fillId="0" borderId="0" pivotButton="0" quotePrefix="0" xfId="0"/>
    <xf numFmtId="1" fontId="0" fillId="0" borderId="1" pivotButton="0" quotePrefix="0" xfId="0"/>
    <xf numFmtId="9" fontId="0" fillId="0" borderId="0" pivotButton="0" quotePrefix="0" xfId="0"/>
    <xf numFmtId="0" fontId="3" fillId="4" borderId="1" pivotButton="0" quotePrefix="0" xfId="0"/>
    <xf numFmtId="9" fontId="0" fillId="0" borderId="1" pivotButton="0" quotePrefix="0" xfId="0"/>
  </cellXfs>
  <cellStyles count="1">
    <cellStyle name="Normal" xfId="0" builtinId="0" hidden="0"/>
  </cellStyles>
  <dxfs count="4">
    <dxf>
      <fill>
        <patternFill patternType="solid">
          <fgColor rgb="00C6EFCE"/>
        </patternFill>
      </fill>
    </dxf>
    <dxf>
      <fill>
        <patternFill patternType="solid">
          <fgColor rgb="00FFC7CE"/>
        </patternFill>
      </fill>
    </dxf>
    <dxf>
      <fill>
        <patternFill patternType="solid">
          <fgColor rgb="00DDEBF7"/>
        </patternFill>
      </fill>
    </dxf>
    <dxf>
      <fill>
        <patternFill patternType="solid">
          <fgColor rgb="00FFF2C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Weekly Completion % and ROI by Resource</a:t>
            </a:r>
          </a:p>
        </rich>
      </tx>
    </title>
    <plotArea>
      <barChart>
        <barDir val="col"/>
        <grouping val="clustered"/>
        <ser>
          <idx val="0"/>
          <order val="0"/>
          <tx>
            <strRef>
              <f>'Weekly_Report'!D5</f>
            </strRef>
          </tx>
          <spPr>
            <a:ln xmlns:a="http://schemas.openxmlformats.org/drawingml/2006/main">
              <a:prstDash val="solid"/>
            </a:ln>
          </spPr>
          <cat>
            <numRef>
              <f>'Weekly_Report'!$A$6:$A$10</f>
            </numRef>
          </cat>
          <val>
            <numRef>
              <f>'Weekly_Report'!$D$6:$D$10</f>
            </numRef>
          </val>
        </ser>
        <gapWidth val="150"/>
        <axId val="10"/>
        <axId val="100"/>
      </barChart>
      <lineChart>
        <grouping val="standard"/>
        <ser>
          <idx val="1"/>
          <order val="1"/>
          <tx>
            <strRef>
              <f>'Weekly_Report'!F5</f>
            </strRef>
          </tx>
          <spPr>
            <a:ln xmlns:a="http://schemas.openxmlformats.org/drawingml/2006/main">
              <a:prstDash val="solid"/>
            </a:ln>
          </spPr>
          <marker>
            <symbol val="none"/>
            <spPr>
              <a:ln xmlns:a="http://schemas.openxmlformats.org/drawingml/2006/main">
                <a:prstDash val="solid"/>
              </a:ln>
            </spPr>
          </marker>
          <val>
            <numRef>
              <f>'Weekly_Report'!$F$6:$F$10</f>
            </numRef>
          </val>
        </ser>
        <axId val="10"/>
        <axId val="200"/>
      </lineChart>
      <catAx>
        <axId val="10"/>
        <scaling>
          <orientation val="minMax"/>
        </scaling>
        <axPos val="l"/>
        <majorTickMark val="none"/>
        <minorTickMark val="none"/>
        <crossAx val="100"/>
        <lblOffset val="100"/>
      </catAx>
      <valAx>
        <axId val="100"/>
        <scaling>
          <orientation val="minMax"/>
        </scaling>
        <axPos val="l"/>
        <majorGridlines/>
        <numFmt formatCode="0%" sourceLinked="0"/>
        <majorTickMark val="none"/>
        <minorTickMark val="none"/>
        <crossAx val="10"/>
      </valAx>
      <valAx>
        <axId val="200"/>
        <scaling>
          <orientation val="minMax"/>
        </scaling>
        <axPos val="l"/>
        <majorGridlines/>
        <title>
          <tx>
            <rich>
              <a:bodyPr xmlns:a="http://schemas.openxmlformats.org/drawingml/2006/main"/>
              <a:p xmlns:a="http://schemas.openxmlformats.org/drawingml/2006/main">
                <a:pPr>
                  <a:defRPr/>
                </a:pPr>
                <a:r>
                  <a:t>ROI (%)</a:t>
                </a:r>
              </a:p>
            </rich>
          </tx>
        </title>
        <numFmt formatCode="0%" sourceLinked="0"/>
        <majorTickMark val="none"/>
        <minorTickMark val="none"/>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Status Distribution</a:t>
            </a:r>
          </a:p>
        </rich>
      </tx>
    </title>
    <plotArea>
      <barChart>
        <barDir val="col"/>
        <grouping val="clustered"/>
        <ser>
          <idx val="0"/>
          <order val="0"/>
          <tx>
            <strRef>
              <f>'Dashboard'!B5</f>
            </strRef>
          </tx>
          <spPr>
            <a:ln xmlns:a="http://schemas.openxmlformats.org/drawingml/2006/main">
              <a:prstDash val="solid"/>
            </a:ln>
          </spPr>
          <cat>
            <numRef>
              <f>'Dashboard'!$A$6:$A$11</f>
            </numRef>
          </cat>
          <val>
            <numRef>
              <f>'Dashboard'!$B$6:$B$11</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pPr>
              <a:defRPr/>
            </a:pPr>
            <a:r>
              <a:t>Effort by Complexity</a:t>
            </a:r>
          </a:p>
        </rich>
      </tx>
    </title>
    <plotArea>
      <barChart>
        <barDir val="col"/>
        <grouping val="clustered"/>
        <ser>
          <idx val="0"/>
          <order val="0"/>
          <tx>
            <strRef>
              <f>'Dashboard'!B14</f>
            </strRef>
          </tx>
          <spPr>
            <a:ln xmlns:a="http://schemas.openxmlformats.org/drawingml/2006/main">
              <a:prstDash val="solid"/>
            </a:ln>
          </spPr>
          <cat>
            <numRef>
              <f>'Dashboard'!$A$15:$A$17</f>
            </numRef>
          </cat>
          <val>
            <numRef>
              <f>'Dashboard'!$B$15:$B$17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_rels/drawing2.xml.rels><Relationships xmlns="http://schemas.openxmlformats.org/package/2006/relationships"><Relationship Type="http://schemas.openxmlformats.org/officeDocument/2006/relationships/chart" Target="/xl/charts/chart2.xml" Id="rId1"/><Relationship Type="http://schemas.openxmlformats.org/officeDocument/2006/relationships/chart" Target="/xl/charts/chart3.xml" Id="rId2"/></Relationships>
</file>

<file path=xl/drawings/drawing1.xml><?xml version="1.0" encoding="utf-8"?>
<wsDr xmlns="http://schemas.openxmlformats.org/drawingml/2006/spreadsheetDrawing">
  <oneCellAnchor>
    <from>
      <col>7</col>
      <colOff>0</colOff>
      <row>5</row>
      <rowOff>0</rowOff>
    </from>
    <ext cx="10080000" cy="50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xml><?xml version="1.0" encoding="utf-8"?>
<wsDr xmlns="http://schemas.openxmlformats.org/drawingml/2006/spreadsheetDrawing">
  <oneCellAnchor>
    <from>
      <col>3</col>
      <colOff>0</colOff>
      <row>4</row>
      <rowOff>0</rowOff>
    </from>
    <ext cx="9360000" cy="50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3</col>
      <colOff>0</colOff>
      <row>21</row>
      <rowOff>0</rowOff>
    </from>
    <ext cx="9360000" cy="504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Relationships xmlns="http://schemas.openxmlformats.org/package/2006/relationships"><Relationship Type="http://schemas.openxmlformats.org/officeDocument/2006/relationships/drawing" Target="/xl/drawings/drawing1.xml" Id="rId1"/></Relationships>
</file>

<file path=xl/worksheets/_rels/sheet6.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AX5000"/>
  <sheetViews>
    <sheetView workbookViewId="0">
      <selection activeCell="A1" sqref="A1"/>
    </sheetView>
  </sheetViews>
  <sheetFormatPr baseColWidth="8" defaultRowHeight="15"/>
  <cols>
    <col width="22" customWidth="1" min="1" max="1"/>
    <col width="22" customWidth="1" min="2" max="2"/>
    <col width="22" customWidth="1" min="3" max="3"/>
    <col width="22" customWidth="1" min="4" max="4"/>
    <col width="22" customWidth="1" min="5" max="5"/>
    <col width="22" customWidth="1" min="6" max="6"/>
    <col width="22" customWidth="1" min="7" max="7"/>
    <col width="22" customWidth="1" min="8" max="8"/>
    <col width="22" customWidth="1" min="9" max="9"/>
    <col width="22" customWidth="1" min="10" max="10"/>
    <col width="22" customWidth="1" min="11" max="11"/>
    <col width="22" customWidth="1" min="12" max="12"/>
    <col width="22" customWidth="1" min="13" max="13"/>
    <col width="22" customWidth="1" min="14" max="14"/>
  </cols>
  <sheetData>
    <row r="1" ht="22" customHeight="1">
      <c r="A1" s="1" t="inlineStr">
        <is>
          <t>Evernorth Automation ROI Tracker — Protected</t>
        </is>
      </c>
    </row>
    <row r="2" ht="20" customHeight="1">
      <c r="A2" s="2" t="inlineStr">
        <is>
          <t>Only authorized users may edit unlocked fields. Admin can unprotect sheets if required.</t>
        </is>
      </c>
    </row>
    <row r="3">
      <c r="A3" t="inlineStr">
        <is>
          <t>Last Updated:</t>
        </is>
      </c>
      <c r="B3">
        <f>Config!B6</f>
        <v/>
      </c>
    </row>
    <row r="4">
      <c r="A4" t="inlineStr">
        <is>
          <t>Created by:</t>
        </is>
      </c>
      <c r="B4" t="inlineStr">
        <is>
          <t>Janaranjan Sahoo | Evernorth Automation ROI Suite</t>
        </is>
      </c>
    </row>
    <row r="5">
      <c r="D5" s="3" t="inlineStr">
        <is>
          <t>Complexity</t>
        </is>
      </c>
      <c r="E5" s="3" t="inlineStr">
        <is>
          <t>Hours</t>
        </is>
      </c>
      <c r="G5" s="3" t="inlineStr">
        <is>
          <t>StatusOptions</t>
        </is>
      </c>
      <c r="I5" s="3" t="inlineStr">
        <is>
          <t>AutomatableOptions</t>
        </is>
      </c>
      <c r="K5" s="3" t="inlineStr">
        <is>
          <t>Resources</t>
        </is>
      </c>
    </row>
    <row r="6">
      <c r="A6" t="inlineStr">
        <is>
          <t>Master Date (auto)</t>
        </is>
      </c>
      <c r="B6">
        <f>TEXT(TODAY(),"DD-MMM-YYYY")</f>
        <v/>
      </c>
      <c r="D6" s="4" t="inlineStr">
        <is>
          <t>Complex</t>
        </is>
      </c>
      <c r="E6" s="4" t="n">
        <v>8</v>
      </c>
      <c r="G6" t="inlineStr">
        <is>
          <t>Pending</t>
        </is>
      </c>
      <c r="I6" t="inlineStr">
        <is>
          <t>Yes</t>
        </is>
      </c>
      <c r="K6" s="5" t="inlineStr">
        <is>
          <t>Ravi</t>
        </is>
      </c>
    </row>
    <row r="7">
      <c r="D7" s="4" t="inlineStr">
        <is>
          <t>Medium</t>
        </is>
      </c>
      <c r="E7" s="4" t="n">
        <v>6</v>
      </c>
      <c r="G7" t="inlineStr">
        <is>
          <t>In Progress</t>
        </is>
      </c>
      <c r="I7" t="inlineStr">
        <is>
          <t>No</t>
        </is>
      </c>
      <c r="K7" s="5" t="inlineStr">
        <is>
          <t>Om</t>
        </is>
      </c>
    </row>
    <row r="8">
      <c r="A8" s="3" t="inlineStr">
        <is>
          <t>Setting</t>
        </is>
      </c>
      <c r="B8" s="3" t="inlineStr">
        <is>
          <t>Value</t>
        </is>
      </c>
      <c r="D8" s="4" t="inlineStr">
        <is>
          <t>Simple</t>
        </is>
      </c>
      <c r="E8" s="4" t="n">
        <v>3</v>
      </c>
      <c r="G8" t="inlineStr">
        <is>
          <t>Completed</t>
        </is>
      </c>
      <c r="I8" t="inlineStr">
        <is>
          <t>Partial</t>
        </is>
      </c>
      <c r="K8" s="5" t="inlineStr">
        <is>
          <t>Jay</t>
        </is>
      </c>
    </row>
    <row r="9">
      <c r="A9" s="4" t="inlineStr">
        <is>
          <t>WorkHoursPerDay</t>
        </is>
      </c>
      <c r="B9" s="4" t="n">
        <v>8</v>
      </c>
      <c r="G9" t="inlineStr">
        <is>
          <t>Rework Required</t>
        </is>
      </c>
      <c r="K9" s="5" t="inlineStr">
        <is>
          <t>Janaranjan</t>
        </is>
      </c>
    </row>
    <row r="10">
      <c r="A10" s="4" t="inlineStr">
        <is>
          <t>ManualTimePerCaseMins</t>
        </is>
      </c>
      <c r="B10" s="4" t="n">
        <v>10</v>
      </c>
      <c r="G10" t="inlineStr">
        <is>
          <t>Pending Review</t>
        </is>
      </c>
      <c r="K10" s="5" t="inlineStr">
        <is>
          <t>Rakesh</t>
        </is>
      </c>
    </row>
    <row r="11">
      <c r="A11" s="4" t="inlineStr">
        <is>
          <t>ExpectedExecutionsPerRelease</t>
        </is>
      </c>
      <c r="B11" s="4" t="n">
        <v>5</v>
      </c>
      <c r="G11" t="inlineStr">
        <is>
          <t>Blocked</t>
        </is>
      </c>
      <c r="K11" s="5" t="n"/>
    </row>
    <row r="12">
      <c r="A12" s="4" t="inlineStr">
        <is>
          <t>ReleasesPerYear</t>
        </is>
      </c>
      <c r="B12" s="4" t="n">
        <v>12</v>
      </c>
      <c r="K12" s="5" t="n"/>
    </row>
    <row r="13">
      <c r="K13" s="5" t="n"/>
    </row>
    <row r="14">
      <c r="K14" s="5" t="n"/>
    </row>
    <row r="15">
      <c r="K15" s="5" t="n"/>
    </row>
    <row r="16">
      <c r="K16" s="5" t="n"/>
    </row>
    <row r="17">
      <c r="K17" s="5" t="n"/>
    </row>
    <row r="18">
      <c r="K18" s="5" t="n"/>
    </row>
    <row r="19">
      <c r="K19" s="5" t="n"/>
    </row>
    <row r="20">
      <c r="K20" s="5" t="n"/>
    </row>
    <row r="21">
      <c r="K21" s="5" t="n"/>
    </row>
    <row r="22">
      <c r="K22" s="5" t="n"/>
    </row>
    <row r="23">
      <c r="K23" s="5" t="n"/>
    </row>
    <row r="24">
      <c r="K24" s="5" t="n"/>
    </row>
    <row r="25">
      <c r="K25" s="5" t="n"/>
    </row>
    <row r="26">
      <c r="K26" s="5" t="n"/>
    </row>
    <row r="27">
      <c r="K27" s="5" t="n"/>
    </row>
    <row r="28">
      <c r="K28" s="5" t="n"/>
    </row>
    <row r="29">
      <c r="K29" s="5" t="n"/>
    </row>
    <row r="30">
      <c r="K30" s="5" t="n"/>
    </row>
    <row r="31">
      <c r="K31" s="5" t="n"/>
    </row>
    <row r="32">
      <c r="K32" s="5" t="n"/>
    </row>
    <row r="33">
      <c r="K33" s="5" t="n"/>
    </row>
    <row r="34">
      <c r="K34" s="5" t="n"/>
    </row>
    <row r="35">
      <c r="K35" s="5" t="n"/>
    </row>
    <row r="36">
      <c r="K36" s="5" t="n"/>
    </row>
    <row r="37">
      <c r="K37" s="5" t="n"/>
    </row>
    <row r="38">
      <c r="K38" s="5" t="n"/>
    </row>
    <row r="39">
      <c r="K39" s="5" t="n"/>
    </row>
    <row r="40">
      <c r="K40" s="5" t="n"/>
    </row>
    <row r="41">
      <c r="K41" s="5" t="n"/>
    </row>
    <row r="42">
      <c r="K42" s="5" t="n"/>
    </row>
    <row r="43">
      <c r="K43" s="5" t="n"/>
    </row>
    <row r="44">
      <c r="K44" s="5" t="n"/>
    </row>
    <row r="45">
      <c r="K45" s="5" t="n"/>
    </row>
    <row r="46">
      <c r="K46" s="5" t="n"/>
    </row>
    <row r="47">
      <c r="K47" s="5" t="n"/>
    </row>
    <row r="48">
      <c r="K48" s="5" t="n"/>
    </row>
    <row r="49">
      <c r="K49" s="5" t="n"/>
    </row>
    <row r="50">
      <c r="K50" s="5" t="n"/>
    </row>
    <row r="51">
      <c r="K51" s="5" t="n"/>
    </row>
    <row r="52">
      <c r="K52" s="5" t="n"/>
    </row>
    <row r="53">
      <c r="K53" s="5" t="n"/>
    </row>
    <row r="54">
      <c r="K54" s="5" t="n"/>
    </row>
    <row r="55">
      <c r="K55" s="5" t="n"/>
    </row>
    <row r="56">
      <c r="K56" s="5" t="n"/>
    </row>
    <row r="57">
      <c r="K57" s="5" t="n"/>
    </row>
    <row r="58">
      <c r="K58" s="5" t="n"/>
    </row>
    <row r="59">
      <c r="K59" s="5" t="n"/>
    </row>
    <row r="60">
      <c r="K60" s="5" t="n"/>
    </row>
    <row r="61">
      <c r="K61" s="5" t="n"/>
    </row>
    <row r="62">
      <c r="K62" s="5" t="n"/>
    </row>
    <row r="63">
      <c r="K63" s="5" t="n"/>
    </row>
    <row r="64">
      <c r="K64" s="5" t="n"/>
    </row>
    <row r="65">
      <c r="K65" s="5" t="n"/>
    </row>
    <row r="66">
      <c r="K66" s="5" t="n"/>
    </row>
    <row r="67">
      <c r="K67" s="5" t="n"/>
    </row>
    <row r="68">
      <c r="K68" s="5" t="n"/>
    </row>
    <row r="69">
      <c r="K69" s="5" t="n"/>
    </row>
    <row r="70">
      <c r="K70" s="5" t="n"/>
    </row>
    <row r="71">
      <c r="K71" s="5" t="n"/>
    </row>
    <row r="72">
      <c r="K72" s="5" t="n"/>
    </row>
    <row r="73">
      <c r="K73" s="5" t="n"/>
    </row>
    <row r="74">
      <c r="K74" s="5" t="n"/>
    </row>
    <row r="75">
      <c r="K75" s="5" t="n"/>
    </row>
    <row r="76">
      <c r="K76" s="5" t="n"/>
    </row>
    <row r="77">
      <c r="K77" s="5" t="n"/>
    </row>
    <row r="78">
      <c r="K78" s="5" t="n"/>
    </row>
    <row r="79">
      <c r="K79" s="5" t="n"/>
    </row>
    <row r="80">
      <c r="K80" s="5" t="n"/>
    </row>
    <row r="81">
      <c r="K81" s="5" t="n"/>
    </row>
    <row r="82">
      <c r="K82" s="5" t="n"/>
    </row>
    <row r="83">
      <c r="K83" s="5" t="n"/>
    </row>
    <row r="84">
      <c r="K84" s="5" t="n"/>
    </row>
    <row r="85">
      <c r="K85" s="5" t="n"/>
    </row>
    <row r="86">
      <c r="K86" s="5" t="n"/>
    </row>
    <row r="87">
      <c r="K87" s="5" t="n"/>
    </row>
    <row r="88">
      <c r="K88" s="5" t="n"/>
    </row>
    <row r="89">
      <c r="K89" s="5" t="n"/>
    </row>
    <row r="90">
      <c r="K90" s="5" t="n"/>
    </row>
    <row r="91">
      <c r="K91" s="5" t="n"/>
    </row>
    <row r="92">
      <c r="K92" s="5" t="n"/>
    </row>
    <row r="93">
      <c r="K93" s="5" t="n"/>
    </row>
    <row r="94">
      <c r="K94" s="5" t="n"/>
    </row>
    <row r="95">
      <c r="K95" s="5" t="n"/>
    </row>
    <row r="96">
      <c r="K96" s="5" t="n"/>
    </row>
    <row r="97">
      <c r="K97" s="5" t="n"/>
    </row>
    <row r="98">
      <c r="K98" s="5" t="n"/>
    </row>
    <row r="99">
      <c r="K99" s="5" t="n"/>
    </row>
    <row r="100">
      <c r="K100" s="5" t="n"/>
    </row>
    <row r="101">
      <c r="K101" s="5" t="n"/>
    </row>
    <row r="102">
      <c r="K102" s="5" t="n"/>
    </row>
    <row r="103">
      <c r="K103" s="5" t="n"/>
    </row>
    <row r="104">
      <c r="K104" s="5" t="n"/>
    </row>
    <row r="105">
      <c r="K105" s="5" t="n"/>
    </row>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c r="A200" s="6" t="inlineStr">
        <is>
          <t>© 2025 Evernorth Automation ROI Suite – Confidential</t>
        </is>
      </c>
    </row>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sheetProtection selectLockedCells="0" selectUnlockedCells="0" sheet="1" objects="0" insertRows="1" insertHyperlinks="1" autoFilter="1" scenarios="0" formatColumns="1" deleteColumns="1" insertColumns="1" pivotTables="1" deleteRows="1" formatCells="1" formatRows="1" sort="1" password="E633"/>
  <mergeCells count="2">
    <mergeCell ref="A1:N1"/>
    <mergeCell ref="A2:N2"/>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X5000"/>
  <sheetViews>
    <sheetView workbookViewId="0">
      <pane ySplit="5" topLeftCell="A6" activePane="bottomLeft" state="frozen"/>
      <selection pane="bottomLeft" activeCell="A1" sqref="A1"/>
    </sheetView>
  </sheetViews>
  <sheetFormatPr baseColWidth="8" defaultRowHeight="15"/>
  <cols>
    <col width="24" customWidth="1" min="1" max="1"/>
    <col width="24" customWidth="1" min="2" max="2"/>
    <col width="24" customWidth="1" min="3" max="3"/>
    <col width="24" customWidth="1" min="4" max="4"/>
    <col width="24" customWidth="1" min="5" max="5"/>
    <col width="24" customWidth="1" min="6" max="6"/>
    <col width="24" customWidth="1" min="7" max="7"/>
    <col width="24" customWidth="1" min="8" max="8"/>
    <col width="24" customWidth="1" min="9" max="9"/>
  </cols>
  <sheetData>
    <row r="1" ht="22" customHeight="1">
      <c r="A1" s="1" t="inlineStr">
        <is>
          <t>Evernorth Automation ROI Tracker — Protected</t>
        </is>
      </c>
    </row>
    <row r="2" ht="20" customHeight="1">
      <c r="A2" s="2" t="inlineStr">
        <is>
          <t>Only authorized users may edit unlocked fields. Admin can unprotect sheets if required.</t>
        </is>
      </c>
    </row>
    <row r="3">
      <c r="A3" t="inlineStr">
        <is>
          <t>Last Updated:</t>
        </is>
      </c>
      <c r="B3">
        <f>Config!B6</f>
        <v/>
      </c>
    </row>
    <row r="4">
      <c r="A4" t="inlineStr">
        <is>
          <t>Created by:</t>
        </is>
      </c>
      <c r="B4" t="inlineStr">
        <is>
          <t>Janaranjan Sahoo | Evernorth Automation ROI Suite</t>
        </is>
      </c>
    </row>
    <row r="5">
      <c r="A5" s="7" t="inlineStr">
        <is>
          <t>TC #</t>
        </is>
      </c>
      <c r="B5" s="7" t="inlineStr">
        <is>
          <t>TC Name</t>
        </is>
      </c>
      <c r="C5" s="7" t="inlineStr">
        <is>
          <t>Functionality</t>
        </is>
      </c>
      <c r="D5" s="7" t="inlineStr">
        <is>
          <t>Tc Description</t>
        </is>
      </c>
      <c r="E5" s="7" t="inlineStr">
        <is>
          <t>Validation</t>
        </is>
      </c>
      <c r="F5" s="7" t="inlineStr">
        <is>
          <t>Flowname</t>
        </is>
      </c>
      <c r="G5" s="7" t="inlineStr">
        <is>
          <t>Complexity</t>
        </is>
      </c>
      <c r="H5" s="7" t="inlineStr">
        <is>
          <t>Status</t>
        </is>
      </c>
      <c r="I5" s="7" t="inlineStr">
        <is>
          <t>Remarks</t>
        </is>
      </c>
    </row>
    <row r="6">
      <c r="A6" t="inlineStr">
        <is>
          <t>TC001</t>
        </is>
      </c>
      <c r="B6" t="inlineStr">
        <is>
          <t>Login Valid</t>
        </is>
      </c>
      <c r="C6" t="inlineStr">
        <is>
          <t>Auth</t>
        </is>
      </c>
      <c r="D6" t="inlineStr">
        <is>
          <t>Valid creds login</t>
        </is>
      </c>
      <c r="E6" t="inlineStr">
        <is>
          <t>Dashboard visible</t>
        </is>
      </c>
      <c r="F6" t="inlineStr">
        <is>
          <t>LoginFlow</t>
        </is>
      </c>
      <c r="G6" t="inlineStr">
        <is>
          <t>Simple</t>
        </is>
      </c>
      <c r="H6" t="inlineStr">
        <is>
          <t>Pending</t>
        </is>
      </c>
      <c r="I6" t="inlineStr"/>
    </row>
    <row r="7">
      <c r="A7" t="inlineStr">
        <is>
          <t>TC002</t>
        </is>
      </c>
      <c r="B7" t="inlineStr">
        <is>
          <t>Login Invalid</t>
        </is>
      </c>
      <c r="C7" t="inlineStr">
        <is>
          <t>Auth</t>
        </is>
      </c>
      <c r="D7" t="inlineStr">
        <is>
          <t>Invalid creds error</t>
        </is>
      </c>
      <c r="E7" t="inlineStr">
        <is>
          <t>Error toast</t>
        </is>
      </c>
      <c r="F7" t="inlineStr">
        <is>
          <t>LoginFlow</t>
        </is>
      </c>
      <c r="G7" t="inlineStr">
        <is>
          <t>Medium</t>
        </is>
      </c>
      <c r="H7" t="inlineStr">
        <is>
          <t>Pending</t>
        </is>
      </c>
      <c r="I7" t="inlineStr"/>
    </row>
    <row r="8">
      <c r="A8" t="inlineStr">
        <is>
          <t>TC003</t>
        </is>
      </c>
      <c r="B8" t="inlineStr">
        <is>
          <t>Dashboard Loads</t>
        </is>
      </c>
      <c r="C8" t="inlineStr">
        <is>
          <t>UI</t>
        </is>
      </c>
      <c r="D8" t="inlineStr">
        <is>
          <t>Modules visible</t>
        </is>
      </c>
      <c r="E8" t="inlineStr">
        <is>
          <t>No JS errors</t>
        </is>
      </c>
      <c r="F8" t="inlineStr">
        <is>
          <t>DashFlow</t>
        </is>
      </c>
      <c r="G8" t="inlineStr">
        <is>
          <t>Complex</t>
        </is>
      </c>
      <c r="H8" t="inlineStr">
        <is>
          <t>Pending</t>
        </is>
      </c>
      <c r="I8" t="inlineStr"/>
    </row>
    <row r="9">
      <c r="A9" t="inlineStr">
        <is>
          <t>TC004</t>
        </is>
      </c>
      <c r="B9" t="inlineStr">
        <is>
          <t>Profile Update</t>
        </is>
      </c>
      <c r="C9" t="inlineStr">
        <is>
          <t>User</t>
        </is>
      </c>
      <c r="D9" t="inlineStr">
        <is>
          <t>Update basic info</t>
        </is>
      </c>
      <c r="E9" t="inlineStr">
        <is>
          <t>Saved message</t>
        </is>
      </c>
      <c r="F9" t="inlineStr">
        <is>
          <t>ProfileFlow</t>
        </is>
      </c>
      <c r="G9" t="inlineStr">
        <is>
          <t>Medium</t>
        </is>
      </c>
      <c r="H9" t="inlineStr">
        <is>
          <t>Pending</t>
        </is>
      </c>
      <c r="I9" t="inlineStr"/>
    </row>
    <row r="10">
      <c r="A10" t="inlineStr">
        <is>
          <t>TC005</t>
        </is>
      </c>
      <c r="B10" t="inlineStr">
        <is>
          <t>Txn Flow</t>
        </is>
      </c>
      <c r="C10" t="inlineStr">
        <is>
          <t>Payments</t>
        </is>
      </c>
      <c r="D10" t="inlineStr">
        <is>
          <t>End-to-end txn</t>
        </is>
      </c>
      <c r="E10" t="inlineStr">
        <is>
          <t>Order created</t>
        </is>
      </c>
      <c r="F10" t="inlineStr">
        <is>
          <t>TxnFlow</t>
        </is>
      </c>
      <c r="G10" t="inlineStr">
        <is>
          <t>Complex</t>
        </is>
      </c>
      <c r="H10" t="inlineStr">
        <is>
          <t>Pending</t>
        </is>
      </c>
      <c r="I10" t="inlineStr"/>
    </row>
    <row r="11">
      <c r="A11" t="inlineStr">
        <is>
          <t>TC006</t>
        </is>
      </c>
      <c r="B11" t="inlineStr">
        <is>
          <t>Logout</t>
        </is>
      </c>
      <c r="C11" t="inlineStr">
        <is>
          <t>Session</t>
        </is>
      </c>
      <c r="D11" t="inlineStr">
        <is>
          <t>Session ends</t>
        </is>
      </c>
      <c r="E11" t="inlineStr">
        <is>
          <t>Login page display</t>
        </is>
      </c>
      <c r="F11" t="inlineStr">
        <is>
          <t>SessionFlow</t>
        </is>
      </c>
      <c r="G11" t="inlineStr">
        <is>
          <t>Simple</t>
        </is>
      </c>
      <c r="H11" t="inlineStr">
        <is>
          <t>Pending</t>
        </is>
      </c>
      <c r="I11" t="inlineStr"/>
    </row>
    <row r="12">
      <c r="A12" t="inlineStr">
        <is>
          <t>TC007</t>
        </is>
      </c>
      <c r="B12" t="inlineStr">
        <is>
          <t>Client Add</t>
        </is>
      </c>
      <c r="C12" t="inlineStr">
        <is>
          <t>CRM</t>
        </is>
      </c>
      <c r="D12" t="inlineStr">
        <is>
          <t>Add new client</t>
        </is>
      </c>
      <c r="E12" t="inlineStr">
        <is>
          <t>Client present</t>
        </is>
      </c>
      <c r="F12" t="inlineStr">
        <is>
          <t>CRMFlow</t>
        </is>
      </c>
      <c r="G12" t="inlineStr">
        <is>
          <t>Medium</t>
        </is>
      </c>
      <c r="H12" t="inlineStr">
        <is>
          <t>Pending</t>
        </is>
      </c>
      <c r="I12" t="inlineStr"/>
    </row>
    <row r="13">
      <c r="A13" t="inlineStr">
        <is>
          <t>TC008</t>
        </is>
      </c>
      <c r="B13" t="inlineStr">
        <is>
          <t>Client Search</t>
        </is>
      </c>
      <c r="C13" t="inlineStr">
        <is>
          <t>CRM</t>
        </is>
      </c>
      <c r="D13" t="inlineStr">
        <is>
          <t>Search by name</t>
        </is>
      </c>
      <c r="E13" t="inlineStr">
        <is>
          <t>Result list shows</t>
        </is>
      </c>
      <c r="F13" t="inlineStr">
        <is>
          <t>CRMFlow</t>
        </is>
      </c>
      <c r="G13" t="inlineStr">
        <is>
          <t>Simple</t>
        </is>
      </c>
      <c r="H13" t="inlineStr">
        <is>
          <t>Pending</t>
        </is>
      </c>
      <c r="I13" t="inlineStr"/>
    </row>
    <row r="14">
      <c r="A14" t="inlineStr">
        <is>
          <t>TC009</t>
        </is>
      </c>
      <c r="B14" t="inlineStr">
        <is>
          <t>Report Export</t>
        </is>
      </c>
      <c r="C14" t="inlineStr">
        <is>
          <t>Analytics</t>
        </is>
      </c>
      <c r="D14" t="inlineStr">
        <is>
          <t>Export xlsx</t>
        </is>
      </c>
      <c r="E14" t="inlineStr">
        <is>
          <t>File valid</t>
        </is>
      </c>
      <c r="F14" t="inlineStr">
        <is>
          <t>ReportFlow</t>
        </is>
      </c>
      <c r="G14" t="inlineStr">
        <is>
          <t>Complex</t>
        </is>
      </c>
      <c r="H14" t="inlineStr">
        <is>
          <t>Pending</t>
        </is>
      </c>
      <c r="I14" t="inlineStr"/>
    </row>
    <row r="15">
      <c r="A15" t="inlineStr">
        <is>
          <t>TC010</t>
        </is>
      </c>
      <c r="B15" t="inlineStr">
        <is>
          <t>Report Filter</t>
        </is>
      </c>
      <c r="C15" t="inlineStr">
        <is>
          <t>Analytics</t>
        </is>
      </c>
      <c r="D15" t="inlineStr">
        <is>
          <t>Apply filters</t>
        </is>
      </c>
      <c r="E15" t="inlineStr">
        <is>
          <t>Filtered rows</t>
        </is>
      </c>
      <c r="F15" t="inlineStr">
        <is>
          <t>ReportFlow</t>
        </is>
      </c>
      <c r="G15" t="inlineStr">
        <is>
          <t>Medium</t>
        </is>
      </c>
      <c r="H15" t="inlineStr">
        <is>
          <t>Pending</t>
        </is>
      </c>
      <c r="I15" t="inlineStr"/>
    </row>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c r="A200" s="6" t="inlineStr">
        <is>
          <t>© 2025 Evernorth Automation ROI Suite – Confidential</t>
        </is>
      </c>
    </row>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sheetProtection selectLockedCells="0" selectUnlockedCells="0" sheet="1" objects="0" insertRows="1" insertHyperlinks="1" autoFilter="1" scenarios="0" formatColumns="1" deleteColumns="1" insertColumns="1" pivotTables="1" deleteRows="1" formatCells="1" formatRows="1" sort="1" password="E633"/>
  <mergeCells count="2">
    <mergeCell ref="A1:N1"/>
    <mergeCell ref="A2:N2"/>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X5000"/>
  <sheetViews>
    <sheetView workbookViewId="0">
      <pane ySplit="5" topLeftCell="A6" activePane="bottomLeft" state="frozen"/>
      <selection pane="bottomLeft" activeCell="A1" sqref="A1"/>
    </sheetView>
  </sheetViews>
  <sheetFormatPr baseColWidth="8" defaultRowHeight="15"/>
  <cols>
    <col width="16" customWidth="1" min="1" max="1"/>
    <col width="30" customWidth="1" min="2" max="2"/>
    <col width="22" customWidth="1" min="3" max="3"/>
    <col width="18" customWidth="1" min="4" max="4"/>
    <col width="14" customWidth="1" min="5" max="5"/>
    <col width="22" customWidth="1" min="6" max="6"/>
    <col width="14" customWidth="1" min="7" max="7"/>
    <col width="16" customWidth="1" min="8" max="8"/>
    <col width="16" customWidth="1" min="9" max="9"/>
    <col width="16" customWidth="1" min="10" max="10"/>
    <col width="14" customWidth="1" min="11" max="11"/>
    <col width="18" customWidth="1" min="12" max="12"/>
    <col width="28" customWidth="1" min="13" max="13"/>
    <col width="28" customWidth="1" min="14" max="14"/>
  </cols>
  <sheetData>
    <row r="1" ht="22" customHeight="1">
      <c r="A1" s="1" t="inlineStr">
        <is>
          <t>Evernorth Automation ROI Tracker — Protected</t>
        </is>
      </c>
    </row>
    <row r="2" ht="20" customHeight="1">
      <c r="A2" s="2" t="inlineStr">
        <is>
          <t>Only authorized users may edit unlocked fields. Admin can unprotect sheets if required.</t>
        </is>
      </c>
    </row>
    <row r="3">
      <c r="A3" t="inlineStr">
        <is>
          <t>Last Updated:</t>
        </is>
      </c>
      <c r="B3">
        <f>Config!B6</f>
        <v/>
      </c>
    </row>
    <row r="4">
      <c r="A4" t="inlineStr">
        <is>
          <t>Created by:</t>
        </is>
      </c>
      <c r="B4" t="inlineStr">
        <is>
          <t>Janaranjan Sahoo | Evernorth Automation ROI Suite</t>
        </is>
      </c>
    </row>
    <row r="5">
      <c r="A5" s="7" t="inlineStr">
        <is>
          <t>TC #</t>
        </is>
      </c>
      <c r="B5" s="7" t="inlineStr">
        <is>
          <t>TC Name</t>
        </is>
      </c>
      <c r="C5" s="7" t="inlineStr">
        <is>
          <t>Functionality</t>
        </is>
      </c>
      <c r="D5" s="7" t="inlineStr">
        <is>
          <t>ResourceName</t>
        </is>
      </c>
      <c r="E5" s="7" t="inlineStr">
        <is>
          <t>Complexity</t>
        </is>
      </c>
      <c r="F5" s="7" t="inlineStr">
        <is>
          <t>Status of Completion</t>
        </is>
      </c>
      <c r="G5" s="7" t="inlineStr">
        <is>
          <t>Automatable?</t>
        </is>
      </c>
      <c r="H5" s="7" t="inlineStr">
        <is>
          <t>Planned Start</t>
        </is>
      </c>
      <c r="I5" s="7" t="inlineStr">
        <is>
          <t>Planned End</t>
        </is>
      </c>
      <c r="J5" s="7" t="inlineStr">
        <is>
          <t>Dev Effort (hrs)</t>
        </is>
      </c>
      <c r="K5" s="7" t="inlineStr">
        <is>
          <t>% Completed</t>
        </is>
      </c>
      <c r="L5" s="7" t="inlineStr">
        <is>
          <t>Review Status</t>
        </is>
      </c>
      <c r="M5" s="7" t="inlineStr">
        <is>
          <t>Reviewer Comments</t>
        </is>
      </c>
      <c r="N5" s="7" t="inlineStr">
        <is>
          <t>Remarks (from Master)</t>
        </is>
      </c>
    </row>
    <row r="6">
      <c r="A6">
        <f>MasterSheetTestCases!A6</f>
        <v/>
      </c>
      <c r="B6">
        <f>MasterSheetTestCases!B6</f>
        <v/>
      </c>
      <c r="C6">
        <f>MasterSheetTestCases!C6</f>
        <v/>
      </c>
      <c r="D6" t="inlineStr">
        <is>
          <t>Ravi</t>
        </is>
      </c>
      <c r="E6">
        <f>MasterSheetTestCases!G6</f>
        <v/>
      </c>
      <c r="F6" s="5" t="inlineStr">
        <is>
          <t>In Progress</t>
        </is>
      </c>
      <c r="G6" s="5" t="inlineStr">
        <is>
          <t>Yes</t>
        </is>
      </c>
      <c r="H6" s="8" t="inlineStr"/>
      <c r="I6" s="9">
        <f>IF(H6="", "", H6 + (J6/Config!$B$9))</f>
        <v/>
      </c>
      <c r="J6" s="10">
        <f>IFERROR(XLOOKUP(E6,Config!$D$6:$D$100,Config!$E$6:$E$100),0)</f>
        <v/>
      </c>
      <c r="K6" s="10">
        <f>IF(F6="Completed",100,IF(F6="In Progress",50,IF(F6="Blocked",0,IF(F6="Pending",0,IF(F6="Rework Required",0,IF(F6="Pending Review",50,0))))))</f>
        <v/>
      </c>
      <c r="L6" s="5" t="inlineStr"/>
      <c r="M6" s="5" t="n"/>
      <c r="N6">
        <f>MasterSheetTestCases!I6</f>
        <v/>
      </c>
    </row>
    <row r="7">
      <c r="A7">
        <f>MasterSheetTestCases!A7</f>
        <v/>
      </c>
      <c r="B7">
        <f>MasterSheetTestCases!B7</f>
        <v/>
      </c>
      <c r="C7">
        <f>MasterSheetTestCases!C7</f>
        <v/>
      </c>
      <c r="D7" t="inlineStr">
        <is>
          <t>Ravi</t>
        </is>
      </c>
      <c r="E7">
        <f>MasterSheetTestCases!G7</f>
        <v/>
      </c>
      <c r="F7" s="5" t="inlineStr">
        <is>
          <t>Pending</t>
        </is>
      </c>
      <c r="G7" s="5" t="inlineStr">
        <is>
          <t>Yes</t>
        </is>
      </c>
      <c r="H7" s="8" t="inlineStr"/>
      <c r="I7" s="9">
        <f>IF(H7="", "", H7 + (J7/Config!$B$9))</f>
        <v/>
      </c>
      <c r="J7" s="10">
        <f>IFERROR(XLOOKUP(E7,Config!$D$6:$D$100,Config!$E$6:$E$100),0)</f>
        <v/>
      </c>
      <c r="K7" s="10">
        <f>IF(F7="Completed",100,IF(F7="In Progress",50,IF(F7="Blocked",0,IF(F7="Pending",0,IF(F7="Rework Required",0,IF(F7="Pending Review",50,0))))))</f>
        <v/>
      </c>
      <c r="L7" s="5" t="inlineStr"/>
      <c r="M7" s="5" t="n"/>
      <c r="N7">
        <f>MasterSheetTestCases!I7</f>
        <v/>
      </c>
    </row>
    <row r="8">
      <c r="A8">
        <f>MasterSheetTestCases!A8</f>
        <v/>
      </c>
      <c r="B8">
        <f>MasterSheetTestCases!B8</f>
        <v/>
      </c>
      <c r="C8">
        <f>MasterSheetTestCases!C8</f>
        <v/>
      </c>
      <c r="D8" t="inlineStr">
        <is>
          <t>Om</t>
        </is>
      </c>
      <c r="E8">
        <f>MasterSheetTestCases!G8</f>
        <v/>
      </c>
      <c r="F8" s="5" t="inlineStr">
        <is>
          <t>Completed</t>
        </is>
      </c>
      <c r="G8" s="5" t="inlineStr">
        <is>
          <t>Yes</t>
        </is>
      </c>
      <c r="H8" s="8" t="inlineStr"/>
      <c r="I8" s="9">
        <f>IF(H8="", "", H8 + (J8/Config!$B$9))</f>
        <v/>
      </c>
      <c r="J8" s="10">
        <f>IFERROR(XLOOKUP(E8,Config!$D$6:$D$100,Config!$E$6:$E$100),0)</f>
        <v/>
      </c>
      <c r="K8" s="10">
        <f>IF(F8="Completed",100,IF(F8="In Progress",50,IF(F8="Blocked",0,IF(F8="Pending",0,IF(F8="Rework Required",0,IF(F8="Pending Review",50,0))))))</f>
        <v/>
      </c>
      <c r="L8" s="5" t="inlineStr"/>
      <c r="M8" s="5" t="n"/>
      <c r="N8">
        <f>MasterSheetTestCases!I8</f>
        <v/>
      </c>
    </row>
    <row r="9">
      <c r="A9">
        <f>MasterSheetTestCases!A9</f>
        <v/>
      </c>
      <c r="B9">
        <f>MasterSheetTestCases!B9</f>
        <v/>
      </c>
      <c r="C9">
        <f>MasterSheetTestCases!C9</f>
        <v/>
      </c>
      <c r="D9" t="inlineStr">
        <is>
          <t>Om</t>
        </is>
      </c>
      <c r="E9">
        <f>MasterSheetTestCases!G9</f>
        <v/>
      </c>
      <c r="F9" s="5" t="inlineStr">
        <is>
          <t>In Progress</t>
        </is>
      </c>
      <c r="G9" s="5" t="inlineStr">
        <is>
          <t>Yes</t>
        </is>
      </c>
      <c r="H9" s="8" t="inlineStr"/>
      <c r="I9" s="9">
        <f>IF(H9="", "", H9 + (J9/Config!$B$9))</f>
        <v/>
      </c>
      <c r="J9" s="10">
        <f>IFERROR(XLOOKUP(E9,Config!$D$6:$D$100,Config!$E$6:$E$100),0)</f>
        <v/>
      </c>
      <c r="K9" s="10">
        <f>IF(F9="Completed",100,IF(F9="In Progress",50,IF(F9="Blocked",0,IF(F9="Pending",0,IF(F9="Rework Required",0,IF(F9="Pending Review",50,0))))))</f>
        <v/>
      </c>
      <c r="L9" s="5" t="inlineStr"/>
      <c r="M9" s="5" t="n"/>
      <c r="N9">
        <f>MasterSheetTestCases!I9</f>
        <v/>
      </c>
    </row>
    <row r="10">
      <c r="A10">
        <f>MasterSheetTestCases!A10</f>
        <v/>
      </c>
      <c r="B10">
        <f>MasterSheetTestCases!B10</f>
        <v/>
      </c>
      <c r="C10">
        <f>MasterSheetTestCases!C10</f>
        <v/>
      </c>
      <c r="D10" t="inlineStr">
        <is>
          <t>Jay</t>
        </is>
      </c>
      <c r="E10">
        <f>MasterSheetTestCases!G10</f>
        <v/>
      </c>
      <c r="F10" s="5" t="inlineStr">
        <is>
          <t>In Progress</t>
        </is>
      </c>
      <c r="G10" s="5" t="inlineStr">
        <is>
          <t>Yes</t>
        </is>
      </c>
      <c r="H10" s="8" t="inlineStr"/>
      <c r="I10" s="9">
        <f>IF(H10="", "", H10 + (J10/Config!$B$9))</f>
        <v/>
      </c>
      <c r="J10" s="10">
        <f>IFERROR(XLOOKUP(E10,Config!$D$6:$D$100,Config!$E$6:$E$100),0)</f>
        <v/>
      </c>
      <c r="K10" s="10">
        <f>IF(F10="Completed",100,IF(F10="In Progress",50,IF(F10="Blocked",0,IF(F10="Pending",0,IF(F10="Rework Required",0,IF(F10="Pending Review",50,0))))))</f>
        <v/>
      </c>
      <c r="L10" s="5" t="inlineStr"/>
      <c r="M10" s="5" t="n"/>
      <c r="N10">
        <f>MasterSheetTestCases!I10</f>
        <v/>
      </c>
    </row>
    <row r="11">
      <c r="A11">
        <f>MasterSheetTestCases!A11</f>
        <v/>
      </c>
      <c r="B11">
        <f>MasterSheetTestCases!B11</f>
        <v/>
      </c>
      <c r="C11">
        <f>MasterSheetTestCases!C11</f>
        <v/>
      </c>
      <c r="D11" t="inlineStr">
        <is>
          <t>Jay</t>
        </is>
      </c>
      <c r="E11">
        <f>MasterSheetTestCases!G11</f>
        <v/>
      </c>
      <c r="F11" s="5" t="inlineStr">
        <is>
          <t>Pending</t>
        </is>
      </c>
      <c r="G11" s="5" t="inlineStr">
        <is>
          <t>Yes</t>
        </is>
      </c>
      <c r="H11" s="8" t="inlineStr"/>
      <c r="I11" s="9">
        <f>IF(H11="", "", H11 + (J11/Config!$B$9))</f>
        <v/>
      </c>
      <c r="J11" s="10">
        <f>IFERROR(XLOOKUP(E11,Config!$D$6:$D$100,Config!$E$6:$E$100),0)</f>
        <v/>
      </c>
      <c r="K11" s="10">
        <f>IF(F11="Completed",100,IF(F11="In Progress",50,IF(F11="Blocked",0,IF(F11="Pending",0,IF(F11="Rework Required",0,IF(F11="Pending Review",50,0))))))</f>
        <v/>
      </c>
      <c r="L11" s="5" t="inlineStr"/>
      <c r="M11" s="5" t="n"/>
      <c r="N11">
        <f>MasterSheetTestCases!I11</f>
        <v/>
      </c>
    </row>
    <row r="12">
      <c r="A12">
        <f>MasterSheetTestCases!A12</f>
        <v/>
      </c>
      <c r="B12">
        <f>MasterSheetTestCases!B12</f>
        <v/>
      </c>
      <c r="C12">
        <f>MasterSheetTestCases!C12</f>
        <v/>
      </c>
      <c r="D12" t="inlineStr">
        <is>
          <t>Janaranjan</t>
        </is>
      </c>
      <c r="E12">
        <f>MasterSheetTestCases!G12</f>
        <v/>
      </c>
      <c r="F12" s="5" t="inlineStr">
        <is>
          <t>Completed</t>
        </is>
      </c>
      <c r="G12" s="5" t="inlineStr">
        <is>
          <t>Yes</t>
        </is>
      </c>
      <c r="H12" s="8" t="inlineStr"/>
      <c r="I12" s="9">
        <f>IF(H12="", "", H12 + (J12/Config!$B$9))</f>
        <v/>
      </c>
      <c r="J12" s="10">
        <f>IFERROR(XLOOKUP(E12,Config!$D$6:$D$100,Config!$E$6:$E$100),0)</f>
        <v/>
      </c>
      <c r="K12" s="10">
        <f>IF(F12="Completed",100,IF(F12="In Progress",50,IF(F12="Blocked",0,IF(F12="Pending",0,IF(F12="Rework Required",0,IF(F12="Pending Review",50,0))))))</f>
        <v/>
      </c>
      <c r="L12" s="5" t="inlineStr"/>
      <c r="M12" s="5" t="n"/>
      <c r="N12">
        <f>MasterSheetTestCases!I12</f>
        <v/>
      </c>
    </row>
    <row r="13">
      <c r="A13">
        <f>MasterSheetTestCases!A13</f>
        <v/>
      </c>
      <c r="B13">
        <f>MasterSheetTestCases!B13</f>
        <v/>
      </c>
      <c r="C13">
        <f>MasterSheetTestCases!C13</f>
        <v/>
      </c>
      <c r="D13" t="inlineStr">
        <is>
          <t>Janaranjan</t>
        </is>
      </c>
      <c r="E13">
        <f>MasterSheetTestCases!G13</f>
        <v/>
      </c>
      <c r="F13" s="5" t="inlineStr">
        <is>
          <t>In Progress</t>
        </is>
      </c>
      <c r="G13" s="5" t="inlineStr">
        <is>
          <t>Yes</t>
        </is>
      </c>
      <c r="H13" s="8" t="inlineStr"/>
      <c r="I13" s="9">
        <f>IF(H13="", "", H13 + (J13/Config!$B$9))</f>
        <v/>
      </c>
      <c r="J13" s="10">
        <f>IFERROR(XLOOKUP(E13,Config!$D$6:$D$100,Config!$E$6:$E$100),0)</f>
        <v/>
      </c>
      <c r="K13" s="10">
        <f>IF(F13="Completed",100,IF(F13="In Progress",50,IF(F13="Blocked",0,IF(F13="Pending",0,IF(F13="Rework Required",0,IF(F13="Pending Review",50,0))))))</f>
        <v/>
      </c>
      <c r="L13" s="5" t="inlineStr"/>
      <c r="M13" s="5" t="n"/>
      <c r="N13">
        <f>MasterSheetTestCases!I13</f>
        <v/>
      </c>
    </row>
    <row r="14">
      <c r="A14">
        <f>MasterSheetTestCases!A14</f>
        <v/>
      </c>
      <c r="B14">
        <f>MasterSheetTestCases!B14</f>
        <v/>
      </c>
      <c r="C14">
        <f>MasterSheetTestCases!C14</f>
        <v/>
      </c>
      <c r="D14" t="inlineStr">
        <is>
          <t>Rakesh</t>
        </is>
      </c>
      <c r="E14">
        <f>MasterSheetTestCases!G14</f>
        <v/>
      </c>
      <c r="F14" s="5" t="inlineStr">
        <is>
          <t>In Progress</t>
        </is>
      </c>
      <c r="G14" s="5" t="inlineStr">
        <is>
          <t>Yes</t>
        </is>
      </c>
      <c r="H14" s="8" t="inlineStr"/>
      <c r="I14" s="9">
        <f>IF(H14="", "", H14 + (J14/Config!$B$9))</f>
        <v/>
      </c>
      <c r="J14" s="10">
        <f>IFERROR(XLOOKUP(E14,Config!$D$6:$D$100,Config!$E$6:$E$100),0)</f>
        <v/>
      </c>
      <c r="K14" s="10">
        <f>IF(F14="Completed",100,IF(F14="In Progress",50,IF(F14="Blocked",0,IF(F14="Pending",0,IF(F14="Rework Required",0,IF(F14="Pending Review",50,0))))))</f>
        <v/>
      </c>
      <c r="L14" s="5" t="inlineStr"/>
      <c r="M14" s="5" t="n"/>
      <c r="N14">
        <f>MasterSheetTestCases!I14</f>
        <v/>
      </c>
    </row>
    <row r="15">
      <c r="A15">
        <f>MasterSheetTestCases!A15</f>
        <v/>
      </c>
      <c r="B15">
        <f>MasterSheetTestCases!B15</f>
        <v/>
      </c>
      <c r="C15">
        <f>MasterSheetTestCases!C15</f>
        <v/>
      </c>
      <c r="D15" t="inlineStr">
        <is>
          <t>Rakesh</t>
        </is>
      </c>
      <c r="E15">
        <f>MasterSheetTestCases!G15</f>
        <v/>
      </c>
      <c r="F15" s="5" t="inlineStr">
        <is>
          <t>Pending</t>
        </is>
      </c>
      <c r="G15" s="5" t="inlineStr">
        <is>
          <t>Yes</t>
        </is>
      </c>
      <c r="H15" s="8" t="inlineStr"/>
      <c r="I15" s="9">
        <f>IF(H15="", "", H15 + (J15/Config!$B$9))</f>
        <v/>
      </c>
      <c r="J15" s="10">
        <f>IFERROR(XLOOKUP(E15,Config!$D$6:$D$100,Config!$E$6:$E$100),0)</f>
        <v/>
      </c>
      <c r="K15" s="10">
        <f>IF(F15="Completed",100,IF(F15="In Progress",50,IF(F15="Blocked",0,IF(F15="Pending",0,IF(F15="Rework Required",0,IF(F15="Pending Review",50,0))))))</f>
        <v/>
      </c>
      <c r="L15" s="5" t="inlineStr"/>
      <c r="M15" s="5" t="n"/>
      <c r="N15">
        <f>MasterSheetTestCases!I15</f>
        <v/>
      </c>
    </row>
    <row r="16">
      <c r="F16" s="5" t="n"/>
      <c r="G16" s="5" t="n"/>
      <c r="H16" s="8" t="inlineStr"/>
      <c r="I16" s="9">
        <f>IF(H16="", "", H16 + (J16/Config!$B$9))</f>
        <v/>
      </c>
      <c r="J16" s="10">
        <f>IFERROR(XLOOKUP(E16,Config!$D$6:$D$100,Config!$E$6:$E$100),0)</f>
        <v/>
      </c>
      <c r="K16" s="10">
        <f>IF(F16="Completed",100,IF(F16="In Progress",50,IF(F16="Blocked",0,IF(F16="Pending",0,IF(F16="Rework Required",0,IF(F16="Pending Review",50,0))))))</f>
        <v/>
      </c>
      <c r="L16" s="5" t="inlineStr"/>
      <c r="M16" s="5" t="n"/>
    </row>
    <row r="17">
      <c r="F17" s="5" t="n"/>
      <c r="G17" s="5" t="n"/>
      <c r="H17" s="8" t="inlineStr"/>
      <c r="I17" s="9">
        <f>IF(H17="", "", H17 + (J17/Config!$B$9))</f>
        <v/>
      </c>
      <c r="J17" s="10">
        <f>IFERROR(XLOOKUP(E17,Config!$D$6:$D$100,Config!$E$6:$E$100),0)</f>
        <v/>
      </c>
      <c r="K17" s="10">
        <f>IF(F17="Completed",100,IF(F17="In Progress",50,IF(F17="Blocked",0,IF(F17="Pending",0,IF(F17="Rework Required",0,IF(F17="Pending Review",50,0))))))</f>
        <v/>
      </c>
      <c r="L17" s="5" t="inlineStr"/>
      <c r="M17" s="5" t="n"/>
    </row>
    <row r="18">
      <c r="F18" s="5" t="n"/>
      <c r="G18" s="5" t="n"/>
      <c r="H18" s="8" t="inlineStr"/>
      <c r="I18" s="9">
        <f>IF(H18="", "", H18 + (J18/Config!$B$9))</f>
        <v/>
      </c>
      <c r="J18" s="10">
        <f>IFERROR(XLOOKUP(E18,Config!$D$6:$D$100,Config!$E$6:$E$100),0)</f>
        <v/>
      </c>
      <c r="K18" s="10">
        <f>IF(F18="Completed",100,IF(F18="In Progress",50,IF(F18="Blocked",0,IF(F18="Pending",0,IF(F18="Rework Required",0,IF(F18="Pending Review",50,0))))))</f>
        <v/>
      </c>
      <c r="L18" s="5" t="inlineStr"/>
      <c r="M18" s="5" t="n"/>
    </row>
    <row r="19">
      <c r="F19" s="5" t="n"/>
      <c r="G19" s="5" t="n"/>
      <c r="H19" s="8" t="inlineStr"/>
      <c r="I19" s="9">
        <f>IF(H19="", "", H19 + (J19/Config!$B$9))</f>
        <v/>
      </c>
      <c r="J19" s="10">
        <f>IFERROR(XLOOKUP(E19,Config!$D$6:$D$100,Config!$E$6:$E$100),0)</f>
        <v/>
      </c>
      <c r="K19" s="10">
        <f>IF(F19="Completed",100,IF(F19="In Progress",50,IF(F19="Blocked",0,IF(F19="Pending",0,IF(F19="Rework Required",0,IF(F19="Pending Review",50,0))))))</f>
        <v/>
      </c>
      <c r="L19" s="5" t="inlineStr"/>
      <c r="M19" s="5" t="n"/>
    </row>
    <row r="20">
      <c r="F20" s="5" t="n"/>
      <c r="G20" s="5" t="n"/>
      <c r="H20" s="8" t="inlineStr"/>
      <c r="I20" s="9">
        <f>IF(H20="", "", H20 + (J20/Config!$B$9))</f>
        <v/>
      </c>
      <c r="J20" s="10">
        <f>IFERROR(XLOOKUP(E20,Config!$D$6:$D$100,Config!$E$6:$E$100),0)</f>
        <v/>
      </c>
      <c r="K20" s="10">
        <f>IF(F20="Completed",100,IF(F20="In Progress",50,IF(F20="Blocked",0,IF(F20="Pending",0,IF(F20="Rework Required",0,IF(F20="Pending Review",50,0))))))</f>
        <v/>
      </c>
      <c r="L20" s="5" t="inlineStr"/>
      <c r="M20" s="5" t="n"/>
    </row>
    <row r="21">
      <c r="F21" s="5" t="n"/>
      <c r="G21" s="5" t="n"/>
      <c r="H21" s="8" t="inlineStr"/>
      <c r="I21" s="9">
        <f>IF(H21="", "", H21 + (J21/Config!$B$9))</f>
        <v/>
      </c>
      <c r="J21" s="10">
        <f>IFERROR(XLOOKUP(E21,Config!$D$6:$D$100,Config!$E$6:$E$100),0)</f>
        <v/>
      </c>
      <c r="K21" s="10">
        <f>IF(F21="Completed",100,IF(F21="In Progress",50,IF(F21="Blocked",0,IF(F21="Pending",0,IF(F21="Rework Required",0,IF(F21="Pending Review",50,0))))))</f>
        <v/>
      </c>
      <c r="L21" s="5" t="inlineStr"/>
      <c r="M21" s="5" t="n"/>
    </row>
    <row r="22">
      <c r="F22" s="5" t="n"/>
      <c r="G22" s="5" t="n"/>
      <c r="H22" s="8" t="inlineStr"/>
      <c r="I22" s="9">
        <f>IF(H22="", "", H22 + (J22/Config!$B$9))</f>
        <v/>
      </c>
      <c r="J22" s="10">
        <f>IFERROR(XLOOKUP(E22,Config!$D$6:$D$100,Config!$E$6:$E$100),0)</f>
        <v/>
      </c>
      <c r="K22" s="10">
        <f>IF(F22="Completed",100,IF(F22="In Progress",50,IF(F22="Blocked",0,IF(F22="Pending",0,IF(F22="Rework Required",0,IF(F22="Pending Review",50,0))))))</f>
        <v/>
      </c>
      <c r="L22" s="5" t="inlineStr"/>
      <c r="M22" s="5" t="n"/>
    </row>
    <row r="23">
      <c r="F23" s="5" t="n"/>
      <c r="G23" s="5" t="n"/>
      <c r="H23" s="8" t="inlineStr"/>
      <c r="I23" s="9">
        <f>IF(H23="", "", H23 + (J23/Config!$B$9))</f>
        <v/>
      </c>
      <c r="J23" s="10">
        <f>IFERROR(XLOOKUP(E23,Config!$D$6:$D$100,Config!$E$6:$E$100),0)</f>
        <v/>
      </c>
      <c r="K23" s="10">
        <f>IF(F23="Completed",100,IF(F23="In Progress",50,IF(F23="Blocked",0,IF(F23="Pending",0,IF(F23="Rework Required",0,IF(F23="Pending Review",50,0))))))</f>
        <v/>
      </c>
      <c r="L23" s="5" t="inlineStr"/>
      <c r="M23" s="5" t="n"/>
    </row>
    <row r="24">
      <c r="F24" s="5" t="n"/>
      <c r="G24" s="5" t="n"/>
      <c r="H24" s="8" t="inlineStr"/>
      <c r="I24" s="9">
        <f>IF(H24="", "", H24 + (J24/Config!$B$9))</f>
        <v/>
      </c>
      <c r="J24" s="10">
        <f>IFERROR(XLOOKUP(E24,Config!$D$6:$D$100,Config!$E$6:$E$100),0)</f>
        <v/>
      </c>
      <c r="K24" s="10">
        <f>IF(F24="Completed",100,IF(F24="In Progress",50,IF(F24="Blocked",0,IF(F24="Pending",0,IF(F24="Rework Required",0,IF(F24="Pending Review",50,0))))))</f>
        <v/>
      </c>
      <c r="L24" s="5" t="inlineStr"/>
      <c r="M24" s="5" t="n"/>
    </row>
    <row r="25">
      <c r="F25" s="5" t="n"/>
      <c r="G25" s="5" t="n"/>
      <c r="H25" s="8" t="inlineStr"/>
      <c r="I25" s="9">
        <f>IF(H25="", "", H25 + (J25/Config!$B$9))</f>
        <v/>
      </c>
      <c r="J25" s="10">
        <f>IFERROR(XLOOKUP(E25,Config!$D$6:$D$100,Config!$E$6:$E$100),0)</f>
        <v/>
      </c>
      <c r="K25" s="10">
        <f>IF(F25="Completed",100,IF(F25="In Progress",50,IF(F25="Blocked",0,IF(F25="Pending",0,IF(F25="Rework Required",0,IF(F25="Pending Review",50,0))))))</f>
        <v/>
      </c>
      <c r="L25" s="5" t="inlineStr"/>
      <c r="M25" s="5" t="n"/>
    </row>
    <row r="26">
      <c r="F26" s="5" t="n"/>
      <c r="G26" s="5" t="n"/>
      <c r="H26" s="8" t="inlineStr"/>
      <c r="I26" s="9">
        <f>IF(H26="", "", H26 + (J26/Config!$B$9))</f>
        <v/>
      </c>
      <c r="J26" s="10">
        <f>IFERROR(XLOOKUP(E26,Config!$D$6:$D$100,Config!$E$6:$E$100),0)</f>
        <v/>
      </c>
      <c r="K26" s="10">
        <f>IF(F26="Completed",100,IF(F26="In Progress",50,IF(F26="Blocked",0,IF(F26="Pending",0,IF(F26="Rework Required",0,IF(F26="Pending Review",50,0))))))</f>
        <v/>
      </c>
      <c r="L26" s="5" t="inlineStr"/>
      <c r="M26" s="5" t="n"/>
    </row>
    <row r="27">
      <c r="F27" s="5" t="n"/>
      <c r="G27" s="5" t="n"/>
      <c r="H27" s="8" t="inlineStr"/>
      <c r="I27" s="9">
        <f>IF(H27="", "", H27 + (J27/Config!$B$9))</f>
        <v/>
      </c>
      <c r="J27" s="10">
        <f>IFERROR(XLOOKUP(E27,Config!$D$6:$D$100,Config!$E$6:$E$100),0)</f>
        <v/>
      </c>
      <c r="K27" s="10">
        <f>IF(F27="Completed",100,IF(F27="In Progress",50,IF(F27="Blocked",0,IF(F27="Pending",0,IF(F27="Rework Required",0,IF(F27="Pending Review",50,0))))))</f>
        <v/>
      </c>
      <c r="L27" s="5" t="inlineStr"/>
      <c r="M27" s="5" t="n"/>
    </row>
    <row r="28">
      <c r="F28" s="5" t="n"/>
      <c r="G28" s="5" t="n"/>
      <c r="H28" s="8" t="inlineStr"/>
      <c r="I28" s="9">
        <f>IF(H28="", "", H28 + (J28/Config!$B$9))</f>
        <v/>
      </c>
      <c r="J28" s="10">
        <f>IFERROR(XLOOKUP(E28,Config!$D$6:$D$100,Config!$E$6:$E$100),0)</f>
        <v/>
      </c>
      <c r="K28" s="10">
        <f>IF(F28="Completed",100,IF(F28="In Progress",50,IF(F28="Blocked",0,IF(F28="Pending",0,IF(F28="Rework Required",0,IF(F28="Pending Review",50,0))))))</f>
        <v/>
      </c>
      <c r="L28" s="5" t="inlineStr"/>
      <c r="M28" s="5" t="n"/>
    </row>
    <row r="29">
      <c r="F29" s="5" t="n"/>
      <c r="G29" s="5" t="n"/>
      <c r="H29" s="8" t="inlineStr"/>
      <c r="I29" s="9">
        <f>IF(H29="", "", H29 + (J29/Config!$B$9))</f>
        <v/>
      </c>
      <c r="J29" s="10">
        <f>IFERROR(XLOOKUP(E29,Config!$D$6:$D$100,Config!$E$6:$E$100),0)</f>
        <v/>
      </c>
      <c r="K29" s="10">
        <f>IF(F29="Completed",100,IF(F29="In Progress",50,IF(F29="Blocked",0,IF(F29="Pending",0,IF(F29="Rework Required",0,IF(F29="Pending Review",50,0))))))</f>
        <v/>
      </c>
      <c r="L29" s="5" t="inlineStr"/>
      <c r="M29" s="5" t="n"/>
    </row>
    <row r="30">
      <c r="F30" s="5" t="n"/>
      <c r="G30" s="5" t="n"/>
      <c r="H30" s="8" t="inlineStr"/>
      <c r="I30" s="9">
        <f>IF(H30="", "", H30 + (J30/Config!$B$9))</f>
        <v/>
      </c>
      <c r="J30" s="10">
        <f>IFERROR(XLOOKUP(E30,Config!$D$6:$D$100,Config!$E$6:$E$100),0)</f>
        <v/>
      </c>
      <c r="K30" s="10">
        <f>IF(F30="Completed",100,IF(F30="In Progress",50,IF(F30="Blocked",0,IF(F30="Pending",0,IF(F30="Rework Required",0,IF(F30="Pending Review",50,0))))))</f>
        <v/>
      </c>
      <c r="L30" s="5" t="inlineStr"/>
      <c r="M30" s="5" t="n"/>
    </row>
    <row r="31">
      <c r="F31" s="5" t="n"/>
      <c r="G31" s="5" t="n"/>
      <c r="H31" s="8" t="inlineStr"/>
      <c r="I31" s="9">
        <f>IF(H31="", "", H31 + (J31/Config!$B$9))</f>
        <v/>
      </c>
      <c r="J31" s="10">
        <f>IFERROR(XLOOKUP(E31,Config!$D$6:$D$100,Config!$E$6:$E$100),0)</f>
        <v/>
      </c>
      <c r="K31" s="10">
        <f>IF(F31="Completed",100,IF(F31="In Progress",50,IF(F31="Blocked",0,IF(F31="Pending",0,IF(F31="Rework Required",0,IF(F31="Pending Review",50,0))))))</f>
        <v/>
      </c>
      <c r="L31" s="5" t="inlineStr"/>
      <c r="M31" s="5" t="n"/>
    </row>
    <row r="32">
      <c r="F32" s="5" t="n"/>
      <c r="G32" s="5" t="n"/>
      <c r="H32" s="8" t="inlineStr"/>
      <c r="I32" s="9">
        <f>IF(H32="", "", H32 + (J32/Config!$B$9))</f>
        <v/>
      </c>
      <c r="J32" s="10">
        <f>IFERROR(XLOOKUP(E32,Config!$D$6:$D$100,Config!$E$6:$E$100),0)</f>
        <v/>
      </c>
      <c r="K32" s="10">
        <f>IF(F32="Completed",100,IF(F32="In Progress",50,IF(F32="Blocked",0,IF(F32="Pending",0,IF(F32="Rework Required",0,IF(F32="Pending Review",50,0))))))</f>
        <v/>
      </c>
      <c r="L32" s="5" t="inlineStr"/>
      <c r="M32" s="5" t="n"/>
    </row>
    <row r="33">
      <c r="F33" s="5" t="n"/>
      <c r="G33" s="5" t="n"/>
      <c r="H33" s="8" t="inlineStr"/>
      <c r="I33" s="9">
        <f>IF(H33="", "", H33 + (J33/Config!$B$9))</f>
        <v/>
      </c>
      <c r="J33" s="10">
        <f>IFERROR(XLOOKUP(E33,Config!$D$6:$D$100,Config!$E$6:$E$100),0)</f>
        <v/>
      </c>
      <c r="K33" s="10">
        <f>IF(F33="Completed",100,IF(F33="In Progress",50,IF(F33="Blocked",0,IF(F33="Pending",0,IF(F33="Rework Required",0,IF(F33="Pending Review",50,0))))))</f>
        <v/>
      </c>
      <c r="L33" s="5" t="inlineStr"/>
      <c r="M33" s="5" t="n"/>
    </row>
    <row r="34">
      <c r="F34" s="5" t="n"/>
      <c r="G34" s="5" t="n"/>
      <c r="H34" s="8" t="inlineStr"/>
      <c r="I34" s="9">
        <f>IF(H34="", "", H34 + (J34/Config!$B$9))</f>
        <v/>
      </c>
      <c r="J34" s="10">
        <f>IFERROR(XLOOKUP(E34,Config!$D$6:$D$100,Config!$E$6:$E$100),0)</f>
        <v/>
      </c>
      <c r="K34" s="10">
        <f>IF(F34="Completed",100,IF(F34="In Progress",50,IF(F34="Blocked",0,IF(F34="Pending",0,IF(F34="Rework Required",0,IF(F34="Pending Review",50,0))))))</f>
        <v/>
      </c>
      <c r="L34" s="5" t="inlineStr"/>
      <c r="M34" s="5" t="n"/>
    </row>
    <row r="35">
      <c r="F35" s="5" t="n"/>
      <c r="G35" s="5" t="n"/>
      <c r="H35" s="8" t="inlineStr"/>
      <c r="I35" s="9">
        <f>IF(H35="", "", H35 + (J35/Config!$B$9))</f>
        <v/>
      </c>
      <c r="J35" s="10">
        <f>IFERROR(XLOOKUP(E35,Config!$D$6:$D$100,Config!$E$6:$E$100),0)</f>
        <v/>
      </c>
      <c r="K35" s="10">
        <f>IF(F35="Completed",100,IF(F35="In Progress",50,IF(F35="Blocked",0,IF(F35="Pending",0,IF(F35="Rework Required",0,IF(F35="Pending Review",50,0))))))</f>
        <v/>
      </c>
      <c r="L35" s="5" t="inlineStr"/>
      <c r="M35" s="5" t="n"/>
    </row>
    <row r="36">
      <c r="F36" s="5" t="n"/>
      <c r="G36" s="5" t="n"/>
      <c r="H36" s="8" t="inlineStr"/>
      <c r="I36" s="9">
        <f>IF(H36="", "", H36 + (J36/Config!$B$9))</f>
        <v/>
      </c>
      <c r="J36" s="10">
        <f>IFERROR(XLOOKUP(E36,Config!$D$6:$D$100,Config!$E$6:$E$100),0)</f>
        <v/>
      </c>
      <c r="K36" s="10">
        <f>IF(F36="Completed",100,IF(F36="In Progress",50,IF(F36="Blocked",0,IF(F36="Pending",0,IF(F36="Rework Required",0,IF(F36="Pending Review",50,0))))))</f>
        <v/>
      </c>
      <c r="L36" s="5" t="inlineStr"/>
      <c r="M36" s="5" t="n"/>
    </row>
    <row r="37">
      <c r="F37" s="5" t="n"/>
      <c r="G37" s="5" t="n"/>
      <c r="H37" s="8" t="inlineStr"/>
      <c r="I37" s="9">
        <f>IF(H37="", "", H37 + (J37/Config!$B$9))</f>
        <v/>
      </c>
      <c r="J37" s="10">
        <f>IFERROR(XLOOKUP(E37,Config!$D$6:$D$100,Config!$E$6:$E$100),0)</f>
        <v/>
      </c>
      <c r="K37" s="10">
        <f>IF(F37="Completed",100,IF(F37="In Progress",50,IF(F37="Blocked",0,IF(F37="Pending",0,IF(F37="Rework Required",0,IF(F37="Pending Review",50,0))))))</f>
        <v/>
      </c>
      <c r="L37" s="5" t="inlineStr"/>
      <c r="M37" s="5" t="n"/>
    </row>
    <row r="38">
      <c r="F38" s="5" t="n"/>
      <c r="G38" s="5" t="n"/>
      <c r="H38" s="8" t="inlineStr"/>
      <c r="I38" s="9">
        <f>IF(H38="", "", H38 + (J38/Config!$B$9))</f>
        <v/>
      </c>
      <c r="J38" s="10">
        <f>IFERROR(XLOOKUP(E38,Config!$D$6:$D$100,Config!$E$6:$E$100),0)</f>
        <v/>
      </c>
      <c r="K38" s="10">
        <f>IF(F38="Completed",100,IF(F38="In Progress",50,IF(F38="Blocked",0,IF(F38="Pending",0,IF(F38="Rework Required",0,IF(F38="Pending Review",50,0))))))</f>
        <v/>
      </c>
      <c r="L38" s="5" t="inlineStr"/>
      <c r="M38" s="5" t="n"/>
    </row>
    <row r="39">
      <c r="F39" s="5" t="n"/>
      <c r="G39" s="5" t="n"/>
      <c r="H39" s="8" t="inlineStr"/>
      <c r="I39" s="9">
        <f>IF(H39="", "", H39 + (J39/Config!$B$9))</f>
        <v/>
      </c>
      <c r="J39" s="10">
        <f>IFERROR(XLOOKUP(E39,Config!$D$6:$D$100,Config!$E$6:$E$100),0)</f>
        <v/>
      </c>
      <c r="K39" s="10">
        <f>IF(F39="Completed",100,IF(F39="In Progress",50,IF(F39="Blocked",0,IF(F39="Pending",0,IF(F39="Rework Required",0,IF(F39="Pending Review",50,0))))))</f>
        <v/>
      </c>
      <c r="L39" s="5" t="inlineStr"/>
      <c r="M39" s="5" t="n"/>
    </row>
    <row r="40">
      <c r="F40" s="5" t="n"/>
      <c r="G40" s="5" t="n"/>
      <c r="H40" s="8" t="inlineStr"/>
      <c r="I40" s="9">
        <f>IF(H40="", "", H40 + (J40/Config!$B$9))</f>
        <v/>
      </c>
      <c r="J40" s="10">
        <f>IFERROR(XLOOKUP(E40,Config!$D$6:$D$100,Config!$E$6:$E$100),0)</f>
        <v/>
      </c>
      <c r="K40" s="10">
        <f>IF(F40="Completed",100,IF(F40="In Progress",50,IF(F40="Blocked",0,IF(F40="Pending",0,IF(F40="Rework Required",0,IF(F40="Pending Review",50,0))))))</f>
        <v/>
      </c>
      <c r="L40" s="5" t="inlineStr"/>
      <c r="M40" s="5" t="n"/>
    </row>
    <row r="41">
      <c r="F41" s="5" t="n"/>
      <c r="G41" s="5" t="n"/>
      <c r="H41" s="8" t="inlineStr"/>
      <c r="I41" s="9">
        <f>IF(H41="", "", H41 + (J41/Config!$B$9))</f>
        <v/>
      </c>
      <c r="J41" s="10">
        <f>IFERROR(XLOOKUP(E41,Config!$D$6:$D$100,Config!$E$6:$E$100),0)</f>
        <v/>
      </c>
      <c r="K41" s="10">
        <f>IF(F41="Completed",100,IF(F41="In Progress",50,IF(F41="Blocked",0,IF(F41="Pending",0,IF(F41="Rework Required",0,IF(F41="Pending Review",50,0))))))</f>
        <v/>
      </c>
      <c r="L41" s="5" t="inlineStr"/>
      <c r="M41" s="5" t="n"/>
    </row>
    <row r="42">
      <c r="F42" s="5" t="n"/>
      <c r="G42" s="5" t="n"/>
      <c r="H42" s="8" t="inlineStr"/>
      <c r="I42" s="9">
        <f>IF(H42="", "", H42 + (J42/Config!$B$9))</f>
        <v/>
      </c>
      <c r="J42" s="10">
        <f>IFERROR(XLOOKUP(E42,Config!$D$6:$D$100,Config!$E$6:$E$100),0)</f>
        <v/>
      </c>
      <c r="K42" s="10">
        <f>IF(F42="Completed",100,IF(F42="In Progress",50,IF(F42="Blocked",0,IF(F42="Pending",0,IF(F42="Rework Required",0,IF(F42="Pending Review",50,0))))))</f>
        <v/>
      </c>
      <c r="L42" s="5" t="inlineStr"/>
      <c r="M42" s="5" t="n"/>
    </row>
    <row r="43">
      <c r="F43" s="5" t="n"/>
      <c r="G43" s="5" t="n"/>
      <c r="H43" s="8" t="inlineStr"/>
      <c r="I43" s="9">
        <f>IF(H43="", "", H43 + (J43/Config!$B$9))</f>
        <v/>
      </c>
      <c r="J43" s="10">
        <f>IFERROR(XLOOKUP(E43,Config!$D$6:$D$100,Config!$E$6:$E$100),0)</f>
        <v/>
      </c>
      <c r="K43" s="10">
        <f>IF(F43="Completed",100,IF(F43="In Progress",50,IF(F43="Blocked",0,IF(F43="Pending",0,IF(F43="Rework Required",0,IF(F43="Pending Review",50,0))))))</f>
        <v/>
      </c>
      <c r="L43" s="5" t="inlineStr"/>
      <c r="M43" s="5" t="n"/>
    </row>
    <row r="44">
      <c r="F44" s="5" t="n"/>
      <c r="G44" s="5" t="n"/>
      <c r="H44" s="8" t="inlineStr"/>
      <c r="I44" s="9">
        <f>IF(H44="", "", H44 + (J44/Config!$B$9))</f>
        <v/>
      </c>
      <c r="J44" s="10">
        <f>IFERROR(XLOOKUP(E44,Config!$D$6:$D$100,Config!$E$6:$E$100),0)</f>
        <v/>
      </c>
      <c r="K44" s="10">
        <f>IF(F44="Completed",100,IF(F44="In Progress",50,IF(F44="Blocked",0,IF(F44="Pending",0,IF(F44="Rework Required",0,IF(F44="Pending Review",50,0))))))</f>
        <v/>
      </c>
      <c r="L44" s="5" t="inlineStr"/>
      <c r="M44" s="5" t="n"/>
    </row>
    <row r="45">
      <c r="F45" s="5" t="n"/>
      <c r="G45" s="5" t="n"/>
      <c r="H45" s="8" t="inlineStr"/>
      <c r="I45" s="9">
        <f>IF(H45="", "", H45 + (J45/Config!$B$9))</f>
        <v/>
      </c>
      <c r="J45" s="10">
        <f>IFERROR(XLOOKUP(E45,Config!$D$6:$D$100,Config!$E$6:$E$100),0)</f>
        <v/>
      </c>
      <c r="K45" s="10">
        <f>IF(F45="Completed",100,IF(F45="In Progress",50,IF(F45="Blocked",0,IF(F45="Pending",0,IF(F45="Rework Required",0,IF(F45="Pending Review",50,0))))))</f>
        <v/>
      </c>
      <c r="L45" s="5" t="inlineStr"/>
      <c r="M45" s="5" t="n"/>
    </row>
    <row r="46">
      <c r="F46" s="5" t="n"/>
      <c r="G46" s="5" t="n"/>
      <c r="H46" s="8" t="inlineStr"/>
      <c r="I46" s="9">
        <f>IF(H46="", "", H46 + (J46/Config!$B$9))</f>
        <v/>
      </c>
      <c r="J46" s="10">
        <f>IFERROR(XLOOKUP(E46,Config!$D$6:$D$100,Config!$E$6:$E$100),0)</f>
        <v/>
      </c>
      <c r="K46" s="10">
        <f>IF(F46="Completed",100,IF(F46="In Progress",50,IF(F46="Blocked",0,IF(F46="Pending",0,IF(F46="Rework Required",0,IF(F46="Pending Review",50,0))))))</f>
        <v/>
      </c>
      <c r="L46" s="5" t="inlineStr"/>
      <c r="M46" s="5" t="n"/>
    </row>
    <row r="47">
      <c r="F47" s="5" t="n"/>
      <c r="G47" s="5" t="n"/>
      <c r="H47" s="8" t="inlineStr"/>
      <c r="I47" s="9">
        <f>IF(H47="", "", H47 + (J47/Config!$B$9))</f>
        <v/>
      </c>
      <c r="J47" s="10">
        <f>IFERROR(XLOOKUP(E47,Config!$D$6:$D$100,Config!$E$6:$E$100),0)</f>
        <v/>
      </c>
      <c r="K47" s="10">
        <f>IF(F47="Completed",100,IF(F47="In Progress",50,IF(F47="Blocked",0,IF(F47="Pending",0,IF(F47="Rework Required",0,IF(F47="Pending Review",50,0))))))</f>
        <v/>
      </c>
      <c r="L47" s="5" t="inlineStr"/>
      <c r="M47" s="5" t="n"/>
    </row>
    <row r="48">
      <c r="F48" s="5" t="n"/>
      <c r="G48" s="5" t="n"/>
      <c r="H48" s="8" t="inlineStr"/>
      <c r="I48" s="9">
        <f>IF(H48="", "", H48 + (J48/Config!$B$9))</f>
        <v/>
      </c>
      <c r="J48" s="10">
        <f>IFERROR(XLOOKUP(E48,Config!$D$6:$D$100,Config!$E$6:$E$100),0)</f>
        <v/>
      </c>
      <c r="K48" s="10">
        <f>IF(F48="Completed",100,IF(F48="In Progress",50,IF(F48="Blocked",0,IF(F48="Pending",0,IF(F48="Rework Required",0,IF(F48="Pending Review",50,0))))))</f>
        <v/>
      </c>
      <c r="L48" s="5" t="inlineStr"/>
      <c r="M48" s="5" t="n"/>
    </row>
    <row r="49">
      <c r="F49" s="5" t="n"/>
      <c r="G49" s="5" t="n"/>
      <c r="H49" s="8" t="inlineStr"/>
      <c r="I49" s="9">
        <f>IF(H49="", "", H49 + (J49/Config!$B$9))</f>
        <v/>
      </c>
      <c r="J49" s="10">
        <f>IFERROR(XLOOKUP(E49,Config!$D$6:$D$100,Config!$E$6:$E$100),0)</f>
        <v/>
      </c>
      <c r="K49" s="10">
        <f>IF(F49="Completed",100,IF(F49="In Progress",50,IF(F49="Blocked",0,IF(F49="Pending",0,IF(F49="Rework Required",0,IF(F49="Pending Review",50,0))))))</f>
        <v/>
      </c>
      <c r="L49" s="5" t="inlineStr"/>
      <c r="M49" s="5" t="n"/>
    </row>
    <row r="50">
      <c r="F50" s="5" t="n"/>
      <c r="G50" s="5" t="n"/>
      <c r="H50" s="8" t="inlineStr"/>
      <c r="I50" s="9">
        <f>IF(H50="", "", H50 + (J50/Config!$B$9))</f>
        <v/>
      </c>
      <c r="J50" s="10">
        <f>IFERROR(XLOOKUP(E50,Config!$D$6:$D$100,Config!$E$6:$E$100),0)</f>
        <v/>
      </c>
      <c r="K50" s="10">
        <f>IF(F50="Completed",100,IF(F50="In Progress",50,IF(F50="Blocked",0,IF(F50="Pending",0,IF(F50="Rework Required",0,IF(F50="Pending Review",50,0))))))</f>
        <v/>
      </c>
      <c r="L50" s="5" t="inlineStr"/>
      <c r="M50" s="5" t="n"/>
    </row>
    <row r="51">
      <c r="F51" s="5" t="n"/>
      <c r="G51" s="5" t="n"/>
      <c r="H51" s="8" t="inlineStr"/>
      <c r="I51" s="9">
        <f>IF(H51="", "", H51 + (J51/Config!$B$9))</f>
        <v/>
      </c>
      <c r="J51" s="10">
        <f>IFERROR(XLOOKUP(E51,Config!$D$6:$D$100,Config!$E$6:$E$100),0)</f>
        <v/>
      </c>
      <c r="K51" s="10">
        <f>IF(F51="Completed",100,IF(F51="In Progress",50,IF(F51="Blocked",0,IF(F51="Pending",0,IF(F51="Rework Required",0,IF(F51="Pending Review",50,0))))))</f>
        <v/>
      </c>
      <c r="L51" s="5" t="inlineStr"/>
      <c r="M51" s="5" t="n"/>
    </row>
    <row r="52">
      <c r="F52" s="5" t="n"/>
      <c r="G52" s="5" t="n"/>
      <c r="H52" s="8" t="inlineStr"/>
      <c r="I52" s="9">
        <f>IF(H52="", "", H52 + (J52/Config!$B$9))</f>
        <v/>
      </c>
      <c r="J52" s="10">
        <f>IFERROR(XLOOKUP(E52,Config!$D$6:$D$100,Config!$E$6:$E$100),0)</f>
        <v/>
      </c>
      <c r="K52" s="10">
        <f>IF(F52="Completed",100,IF(F52="In Progress",50,IF(F52="Blocked",0,IF(F52="Pending",0,IF(F52="Rework Required",0,IF(F52="Pending Review",50,0))))))</f>
        <v/>
      </c>
      <c r="L52" s="5" t="inlineStr"/>
      <c r="M52" s="5" t="n"/>
    </row>
    <row r="53">
      <c r="F53" s="5" t="n"/>
      <c r="G53" s="5" t="n"/>
      <c r="H53" s="8" t="inlineStr"/>
      <c r="I53" s="9">
        <f>IF(H53="", "", H53 + (J53/Config!$B$9))</f>
        <v/>
      </c>
      <c r="J53" s="10">
        <f>IFERROR(XLOOKUP(E53,Config!$D$6:$D$100,Config!$E$6:$E$100),0)</f>
        <v/>
      </c>
      <c r="K53" s="10">
        <f>IF(F53="Completed",100,IF(F53="In Progress",50,IF(F53="Blocked",0,IF(F53="Pending",0,IF(F53="Rework Required",0,IF(F53="Pending Review",50,0))))))</f>
        <v/>
      </c>
      <c r="L53" s="5" t="inlineStr"/>
      <c r="M53" s="5" t="n"/>
    </row>
    <row r="54">
      <c r="F54" s="5" t="n"/>
      <c r="G54" s="5" t="n"/>
      <c r="H54" s="8" t="inlineStr"/>
      <c r="I54" s="9">
        <f>IF(H54="", "", H54 + (J54/Config!$B$9))</f>
        <v/>
      </c>
      <c r="J54" s="10">
        <f>IFERROR(XLOOKUP(E54,Config!$D$6:$D$100,Config!$E$6:$E$100),0)</f>
        <v/>
      </c>
      <c r="K54" s="10">
        <f>IF(F54="Completed",100,IF(F54="In Progress",50,IF(F54="Blocked",0,IF(F54="Pending",0,IF(F54="Rework Required",0,IF(F54="Pending Review",50,0))))))</f>
        <v/>
      </c>
      <c r="L54" s="5" t="inlineStr"/>
      <c r="M54" s="5" t="n"/>
    </row>
    <row r="55">
      <c r="F55" s="5" t="n"/>
      <c r="G55" s="5" t="n"/>
      <c r="H55" s="8" t="inlineStr"/>
      <c r="I55" s="9">
        <f>IF(H55="", "", H55 + (J55/Config!$B$9))</f>
        <v/>
      </c>
      <c r="J55" s="10">
        <f>IFERROR(XLOOKUP(E55,Config!$D$6:$D$100,Config!$E$6:$E$100),0)</f>
        <v/>
      </c>
      <c r="K55" s="10">
        <f>IF(F55="Completed",100,IF(F55="In Progress",50,IF(F55="Blocked",0,IF(F55="Pending",0,IF(F55="Rework Required",0,IF(F55="Pending Review",50,0))))))</f>
        <v/>
      </c>
      <c r="L55" s="5" t="inlineStr"/>
      <c r="M55" s="5" t="n"/>
    </row>
    <row r="56">
      <c r="F56" s="5" t="n"/>
      <c r="G56" s="5" t="n"/>
      <c r="H56" s="8" t="inlineStr"/>
      <c r="I56" s="9">
        <f>IF(H56="", "", H56 + (J56/Config!$B$9))</f>
        <v/>
      </c>
      <c r="J56" s="10">
        <f>IFERROR(XLOOKUP(E56,Config!$D$6:$D$100,Config!$E$6:$E$100),0)</f>
        <v/>
      </c>
      <c r="K56" s="10">
        <f>IF(F56="Completed",100,IF(F56="In Progress",50,IF(F56="Blocked",0,IF(F56="Pending",0,IF(F56="Rework Required",0,IF(F56="Pending Review",50,0))))))</f>
        <v/>
      </c>
      <c r="L56" s="5" t="inlineStr"/>
      <c r="M56" s="5" t="n"/>
    </row>
    <row r="57">
      <c r="F57" s="5" t="n"/>
      <c r="G57" s="5" t="n"/>
      <c r="H57" s="8" t="inlineStr"/>
      <c r="I57" s="9">
        <f>IF(H57="", "", H57 + (J57/Config!$B$9))</f>
        <v/>
      </c>
      <c r="J57" s="10">
        <f>IFERROR(XLOOKUP(E57,Config!$D$6:$D$100,Config!$E$6:$E$100),0)</f>
        <v/>
      </c>
      <c r="K57" s="10">
        <f>IF(F57="Completed",100,IF(F57="In Progress",50,IF(F57="Blocked",0,IF(F57="Pending",0,IF(F57="Rework Required",0,IF(F57="Pending Review",50,0))))))</f>
        <v/>
      </c>
      <c r="L57" s="5" t="inlineStr"/>
      <c r="M57" s="5" t="n"/>
    </row>
    <row r="58">
      <c r="F58" s="5" t="n"/>
      <c r="G58" s="5" t="n"/>
      <c r="H58" s="8" t="inlineStr"/>
      <c r="I58" s="9">
        <f>IF(H58="", "", H58 + (J58/Config!$B$9))</f>
        <v/>
      </c>
      <c r="J58" s="10">
        <f>IFERROR(XLOOKUP(E58,Config!$D$6:$D$100,Config!$E$6:$E$100),0)</f>
        <v/>
      </c>
      <c r="K58" s="10">
        <f>IF(F58="Completed",100,IF(F58="In Progress",50,IF(F58="Blocked",0,IF(F58="Pending",0,IF(F58="Rework Required",0,IF(F58="Pending Review",50,0))))))</f>
        <v/>
      </c>
      <c r="L58" s="5" t="inlineStr"/>
      <c r="M58" s="5" t="n"/>
    </row>
    <row r="59">
      <c r="F59" s="5" t="n"/>
      <c r="G59" s="5" t="n"/>
      <c r="H59" s="8" t="inlineStr"/>
      <c r="I59" s="9">
        <f>IF(H59="", "", H59 + (J59/Config!$B$9))</f>
        <v/>
      </c>
      <c r="J59" s="10">
        <f>IFERROR(XLOOKUP(E59,Config!$D$6:$D$100,Config!$E$6:$E$100),0)</f>
        <v/>
      </c>
      <c r="K59" s="10">
        <f>IF(F59="Completed",100,IF(F59="In Progress",50,IF(F59="Blocked",0,IF(F59="Pending",0,IF(F59="Rework Required",0,IF(F59="Pending Review",50,0))))))</f>
        <v/>
      </c>
      <c r="L59" s="5" t="inlineStr"/>
      <c r="M59" s="5" t="n"/>
    </row>
    <row r="60">
      <c r="F60" s="5" t="n"/>
      <c r="G60" s="5" t="n"/>
      <c r="H60" s="8" t="inlineStr"/>
      <c r="I60" s="9">
        <f>IF(H60="", "", H60 + (J60/Config!$B$9))</f>
        <v/>
      </c>
      <c r="J60" s="10">
        <f>IFERROR(XLOOKUP(E60,Config!$D$6:$D$100,Config!$E$6:$E$100),0)</f>
        <v/>
      </c>
      <c r="K60" s="10">
        <f>IF(F60="Completed",100,IF(F60="In Progress",50,IF(F60="Blocked",0,IF(F60="Pending",0,IF(F60="Rework Required",0,IF(F60="Pending Review",50,0))))))</f>
        <v/>
      </c>
      <c r="L60" s="5" t="inlineStr"/>
      <c r="M60" s="5" t="n"/>
    </row>
    <row r="61">
      <c r="F61" s="5" t="n"/>
      <c r="G61" s="5" t="n"/>
      <c r="H61" s="8" t="inlineStr"/>
      <c r="I61" s="9">
        <f>IF(H61="", "", H61 + (J61/Config!$B$9))</f>
        <v/>
      </c>
      <c r="J61" s="10">
        <f>IFERROR(XLOOKUP(E61,Config!$D$6:$D$100,Config!$E$6:$E$100),0)</f>
        <v/>
      </c>
      <c r="K61" s="10">
        <f>IF(F61="Completed",100,IF(F61="In Progress",50,IF(F61="Blocked",0,IF(F61="Pending",0,IF(F61="Rework Required",0,IF(F61="Pending Review",50,0))))))</f>
        <v/>
      </c>
      <c r="L61" s="5" t="inlineStr"/>
      <c r="M61" s="5" t="n"/>
    </row>
    <row r="62">
      <c r="F62" s="5" t="n"/>
      <c r="G62" s="5" t="n"/>
      <c r="H62" s="8" t="inlineStr"/>
      <c r="I62" s="9">
        <f>IF(H62="", "", H62 + (J62/Config!$B$9))</f>
        <v/>
      </c>
      <c r="J62" s="10">
        <f>IFERROR(XLOOKUP(E62,Config!$D$6:$D$100,Config!$E$6:$E$100),0)</f>
        <v/>
      </c>
      <c r="K62" s="10">
        <f>IF(F62="Completed",100,IF(F62="In Progress",50,IF(F62="Blocked",0,IF(F62="Pending",0,IF(F62="Rework Required",0,IF(F62="Pending Review",50,0))))))</f>
        <v/>
      </c>
      <c r="L62" s="5" t="inlineStr"/>
      <c r="M62" s="5" t="n"/>
    </row>
    <row r="63">
      <c r="F63" s="5" t="n"/>
      <c r="G63" s="5" t="n"/>
      <c r="H63" s="8" t="inlineStr"/>
      <c r="I63" s="9">
        <f>IF(H63="", "", H63 + (J63/Config!$B$9))</f>
        <v/>
      </c>
      <c r="J63" s="10">
        <f>IFERROR(XLOOKUP(E63,Config!$D$6:$D$100,Config!$E$6:$E$100),0)</f>
        <v/>
      </c>
      <c r="K63" s="10">
        <f>IF(F63="Completed",100,IF(F63="In Progress",50,IF(F63="Blocked",0,IF(F63="Pending",0,IF(F63="Rework Required",0,IF(F63="Pending Review",50,0))))))</f>
        <v/>
      </c>
      <c r="L63" s="5" t="inlineStr"/>
      <c r="M63" s="5" t="n"/>
    </row>
    <row r="64">
      <c r="F64" s="5" t="n"/>
      <c r="G64" s="5" t="n"/>
      <c r="H64" s="8" t="inlineStr"/>
      <c r="I64" s="9">
        <f>IF(H64="", "", H64 + (J64/Config!$B$9))</f>
        <v/>
      </c>
      <c r="J64" s="10">
        <f>IFERROR(XLOOKUP(E64,Config!$D$6:$D$100,Config!$E$6:$E$100),0)</f>
        <v/>
      </c>
      <c r="K64" s="10">
        <f>IF(F64="Completed",100,IF(F64="In Progress",50,IF(F64="Blocked",0,IF(F64="Pending",0,IF(F64="Rework Required",0,IF(F64="Pending Review",50,0))))))</f>
        <v/>
      </c>
      <c r="L64" s="5" t="inlineStr"/>
      <c r="M64" s="5" t="n"/>
    </row>
    <row r="65">
      <c r="F65" s="5" t="n"/>
      <c r="G65" s="5" t="n"/>
      <c r="H65" s="8" t="inlineStr"/>
      <c r="I65" s="9">
        <f>IF(H65="", "", H65 + (J65/Config!$B$9))</f>
        <v/>
      </c>
      <c r="J65" s="10">
        <f>IFERROR(XLOOKUP(E65,Config!$D$6:$D$100,Config!$E$6:$E$100),0)</f>
        <v/>
      </c>
      <c r="K65" s="10">
        <f>IF(F65="Completed",100,IF(F65="In Progress",50,IF(F65="Blocked",0,IF(F65="Pending",0,IF(F65="Rework Required",0,IF(F65="Pending Review",50,0))))))</f>
        <v/>
      </c>
      <c r="L65" s="5" t="inlineStr"/>
      <c r="M65" s="5" t="n"/>
    </row>
    <row r="66">
      <c r="F66" s="5" t="n"/>
      <c r="G66" s="5" t="n"/>
      <c r="H66" s="8" t="inlineStr"/>
      <c r="I66" s="9">
        <f>IF(H66="", "", H66 + (J66/Config!$B$9))</f>
        <v/>
      </c>
      <c r="J66" s="10">
        <f>IFERROR(XLOOKUP(E66,Config!$D$6:$D$100,Config!$E$6:$E$100),0)</f>
        <v/>
      </c>
      <c r="K66" s="10">
        <f>IF(F66="Completed",100,IF(F66="In Progress",50,IF(F66="Blocked",0,IF(F66="Pending",0,IF(F66="Rework Required",0,IF(F66="Pending Review",50,0))))))</f>
        <v/>
      </c>
      <c r="L66" s="5" t="inlineStr"/>
      <c r="M66" s="5" t="n"/>
    </row>
    <row r="67">
      <c r="F67" s="5" t="n"/>
      <c r="G67" s="5" t="n"/>
      <c r="H67" s="8" t="inlineStr"/>
      <c r="I67" s="9">
        <f>IF(H67="", "", H67 + (J67/Config!$B$9))</f>
        <v/>
      </c>
      <c r="J67" s="10">
        <f>IFERROR(XLOOKUP(E67,Config!$D$6:$D$100,Config!$E$6:$E$100),0)</f>
        <v/>
      </c>
      <c r="K67" s="10">
        <f>IF(F67="Completed",100,IF(F67="In Progress",50,IF(F67="Blocked",0,IF(F67="Pending",0,IF(F67="Rework Required",0,IF(F67="Pending Review",50,0))))))</f>
        <v/>
      </c>
      <c r="L67" s="5" t="inlineStr"/>
      <c r="M67" s="5" t="n"/>
    </row>
    <row r="68">
      <c r="F68" s="5" t="n"/>
      <c r="G68" s="5" t="n"/>
      <c r="H68" s="8" t="inlineStr"/>
      <c r="I68" s="9">
        <f>IF(H68="", "", H68 + (J68/Config!$B$9))</f>
        <v/>
      </c>
      <c r="J68" s="10">
        <f>IFERROR(XLOOKUP(E68,Config!$D$6:$D$100,Config!$E$6:$E$100),0)</f>
        <v/>
      </c>
      <c r="K68" s="10">
        <f>IF(F68="Completed",100,IF(F68="In Progress",50,IF(F68="Blocked",0,IF(F68="Pending",0,IF(F68="Rework Required",0,IF(F68="Pending Review",50,0))))))</f>
        <v/>
      </c>
      <c r="L68" s="5" t="inlineStr"/>
      <c r="M68" s="5" t="n"/>
    </row>
    <row r="69">
      <c r="F69" s="5" t="n"/>
      <c r="G69" s="5" t="n"/>
      <c r="H69" s="8" t="inlineStr"/>
      <c r="I69" s="9">
        <f>IF(H69="", "", H69 + (J69/Config!$B$9))</f>
        <v/>
      </c>
      <c r="J69" s="10">
        <f>IFERROR(XLOOKUP(E69,Config!$D$6:$D$100,Config!$E$6:$E$100),0)</f>
        <v/>
      </c>
      <c r="K69" s="10">
        <f>IF(F69="Completed",100,IF(F69="In Progress",50,IF(F69="Blocked",0,IF(F69="Pending",0,IF(F69="Rework Required",0,IF(F69="Pending Review",50,0))))))</f>
        <v/>
      </c>
      <c r="L69" s="5" t="inlineStr"/>
      <c r="M69" s="5" t="n"/>
    </row>
    <row r="70">
      <c r="F70" s="5" t="n"/>
      <c r="G70" s="5" t="n"/>
      <c r="H70" s="8" t="inlineStr"/>
      <c r="I70" s="9">
        <f>IF(H70="", "", H70 + (J70/Config!$B$9))</f>
        <v/>
      </c>
      <c r="J70" s="10">
        <f>IFERROR(XLOOKUP(E70,Config!$D$6:$D$100,Config!$E$6:$E$100),0)</f>
        <v/>
      </c>
      <c r="K70" s="10">
        <f>IF(F70="Completed",100,IF(F70="In Progress",50,IF(F70="Blocked",0,IF(F70="Pending",0,IF(F70="Rework Required",0,IF(F70="Pending Review",50,0))))))</f>
        <v/>
      </c>
      <c r="L70" s="5" t="inlineStr"/>
      <c r="M70" s="5" t="n"/>
    </row>
    <row r="71">
      <c r="F71" s="5" t="n"/>
      <c r="G71" s="5" t="n"/>
      <c r="H71" s="8" t="inlineStr"/>
      <c r="I71" s="9">
        <f>IF(H71="", "", H71 + (J71/Config!$B$9))</f>
        <v/>
      </c>
      <c r="J71" s="10">
        <f>IFERROR(XLOOKUP(E71,Config!$D$6:$D$100,Config!$E$6:$E$100),0)</f>
        <v/>
      </c>
      <c r="K71" s="10">
        <f>IF(F71="Completed",100,IF(F71="In Progress",50,IF(F71="Blocked",0,IF(F71="Pending",0,IF(F71="Rework Required",0,IF(F71="Pending Review",50,0))))))</f>
        <v/>
      </c>
      <c r="L71" s="5" t="inlineStr"/>
      <c r="M71" s="5" t="n"/>
    </row>
    <row r="72">
      <c r="F72" s="5" t="n"/>
      <c r="G72" s="5" t="n"/>
      <c r="H72" s="8" t="inlineStr"/>
      <c r="I72" s="9">
        <f>IF(H72="", "", H72 + (J72/Config!$B$9))</f>
        <v/>
      </c>
      <c r="J72" s="10">
        <f>IFERROR(XLOOKUP(E72,Config!$D$6:$D$100,Config!$E$6:$E$100),0)</f>
        <v/>
      </c>
      <c r="K72" s="10">
        <f>IF(F72="Completed",100,IF(F72="In Progress",50,IF(F72="Blocked",0,IF(F72="Pending",0,IF(F72="Rework Required",0,IF(F72="Pending Review",50,0))))))</f>
        <v/>
      </c>
      <c r="L72" s="5" t="inlineStr"/>
      <c r="M72" s="5" t="n"/>
    </row>
    <row r="73">
      <c r="F73" s="5" t="n"/>
      <c r="G73" s="5" t="n"/>
      <c r="H73" s="8" t="inlineStr"/>
      <c r="I73" s="9">
        <f>IF(H73="", "", H73 + (J73/Config!$B$9))</f>
        <v/>
      </c>
      <c r="J73" s="10">
        <f>IFERROR(XLOOKUP(E73,Config!$D$6:$D$100,Config!$E$6:$E$100),0)</f>
        <v/>
      </c>
      <c r="K73" s="10">
        <f>IF(F73="Completed",100,IF(F73="In Progress",50,IF(F73="Blocked",0,IF(F73="Pending",0,IF(F73="Rework Required",0,IF(F73="Pending Review",50,0))))))</f>
        <v/>
      </c>
      <c r="L73" s="5" t="inlineStr"/>
      <c r="M73" s="5" t="n"/>
    </row>
    <row r="74">
      <c r="F74" s="5" t="n"/>
      <c r="G74" s="5" t="n"/>
      <c r="H74" s="8" t="inlineStr"/>
      <c r="I74" s="9">
        <f>IF(H74="", "", H74 + (J74/Config!$B$9))</f>
        <v/>
      </c>
      <c r="J74" s="10">
        <f>IFERROR(XLOOKUP(E74,Config!$D$6:$D$100,Config!$E$6:$E$100),0)</f>
        <v/>
      </c>
      <c r="K74" s="10">
        <f>IF(F74="Completed",100,IF(F74="In Progress",50,IF(F74="Blocked",0,IF(F74="Pending",0,IF(F74="Rework Required",0,IF(F74="Pending Review",50,0))))))</f>
        <v/>
      </c>
      <c r="L74" s="5" t="inlineStr"/>
      <c r="M74" s="5" t="n"/>
    </row>
    <row r="75">
      <c r="F75" s="5" t="n"/>
      <c r="G75" s="5" t="n"/>
      <c r="H75" s="8" t="inlineStr"/>
      <c r="I75" s="9">
        <f>IF(H75="", "", H75 + (J75/Config!$B$9))</f>
        <v/>
      </c>
      <c r="J75" s="10">
        <f>IFERROR(XLOOKUP(E75,Config!$D$6:$D$100,Config!$E$6:$E$100),0)</f>
        <v/>
      </c>
      <c r="K75" s="10">
        <f>IF(F75="Completed",100,IF(F75="In Progress",50,IF(F75="Blocked",0,IF(F75="Pending",0,IF(F75="Rework Required",0,IF(F75="Pending Review",50,0))))))</f>
        <v/>
      </c>
      <c r="L75" s="5" t="inlineStr"/>
      <c r="M75" s="5" t="n"/>
    </row>
    <row r="76">
      <c r="F76" s="5" t="n"/>
      <c r="G76" s="5" t="n"/>
      <c r="H76" s="8" t="inlineStr"/>
      <c r="I76" s="9">
        <f>IF(H76="", "", H76 + (J76/Config!$B$9))</f>
        <v/>
      </c>
      <c r="J76" s="10">
        <f>IFERROR(XLOOKUP(E76,Config!$D$6:$D$100,Config!$E$6:$E$100),0)</f>
        <v/>
      </c>
      <c r="K76" s="10">
        <f>IF(F76="Completed",100,IF(F76="In Progress",50,IF(F76="Blocked",0,IF(F76="Pending",0,IF(F76="Rework Required",0,IF(F76="Pending Review",50,0))))))</f>
        <v/>
      </c>
      <c r="L76" s="5" t="inlineStr"/>
      <c r="M76" s="5" t="n"/>
    </row>
    <row r="77">
      <c r="F77" s="5" t="n"/>
      <c r="G77" s="5" t="n"/>
      <c r="H77" s="8" t="inlineStr"/>
      <c r="I77" s="9">
        <f>IF(H77="", "", H77 + (J77/Config!$B$9))</f>
        <v/>
      </c>
      <c r="J77" s="10">
        <f>IFERROR(XLOOKUP(E77,Config!$D$6:$D$100,Config!$E$6:$E$100),0)</f>
        <v/>
      </c>
      <c r="K77" s="10">
        <f>IF(F77="Completed",100,IF(F77="In Progress",50,IF(F77="Blocked",0,IF(F77="Pending",0,IF(F77="Rework Required",0,IF(F77="Pending Review",50,0))))))</f>
        <v/>
      </c>
      <c r="L77" s="5" t="inlineStr"/>
      <c r="M77" s="5" t="n"/>
    </row>
    <row r="78">
      <c r="F78" s="5" t="n"/>
      <c r="G78" s="5" t="n"/>
      <c r="H78" s="8" t="inlineStr"/>
      <c r="I78" s="9">
        <f>IF(H78="", "", H78 + (J78/Config!$B$9))</f>
        <v/>
      </c>
      <c r="J78" s="10">
        <f>IFERROR(XLOOKUP(E78,Config!$D$6:$D$100,Config!$E$6:$E$100),0)</f>
        <v/>
      </c>
      <c r="K78" s="10">
        <f>IF(F78="Completed",100,IF(F78="In Progress",50,IF(F78="Blocked",0,IF(F78="Pending",0,IF(F78="Rework Required",0,IF(F78="Pending Review",50,0))))))</f>
        <v/>
      </c>
      <c r="L78" s="5" t="inlineStr"/>
      <c r="M78" s="5" t="n"/>
    </row>
    <row r="79">
      <c r="F79" s="5" t="n"/>
      <c r="G79" s="5" t="n"/>
      <c r="H79" s="8" t="inlineStr"/>
      <c r="I79" s="9">
        <f>IF(H79="", "", H79 + (J79/Config!$B$9))</f>
        <v/>
      </c>
      <c r="J79" s="10">
        <f>IFERROR(XLOOKUP(E79,Config!$D$6:$D$100,Config!$E$6:$E$100),0)</f>
        <v/>
      </c>
      <c r="K79" s="10">
        <f>IF(F79="Completed",100,IF(F79="In Progress",50,IF(F79="Blocked",0,IF(F79="Pending",0,IF(F79="Rework Required",0,IF(F79="Pending Review",50,0))))))</f>
        <v/>
      </c>
      <c r="L79" s="5" t="inlineStr"/>
      <c r="M79" s="5" t="n"/>
    </row>
    <row r="80">
      <c r="F80" s="5" t="n"/>
      <c r="G80" s="5" t="n"/>
      <c r="H80" s="8" t="inlineStr"/>
      <c r="I80" s="9">
        <f>IF(H80="", "", H80 + (J80/Config!$B$9))</f>
        <v/>
      </c>
      <c r="J80" s="10">
        <f>IFERROR(XLOOKUP(E80,Config!$D$6:$D$100,Config!$E$6:$E$100),0)</f>
        <v/>
      </c>
      <c r="K80" s="10">
        <f>IF(F80="Completed",100,IF(F80="In Progress",50,IF(F80="Blocked",0,IF(F80="Pending",0,IF(F80="Rework Required",0,IF(F80="Pending Review",50,0))))))</f>
        <v/>
      </c>
      <c r="L80" s="5" t="inlineStr"/>
      <c r="M80" s="5" t="n"/>
    </row>
    <row r="81">
      <c r="F81" s="5" t="n"/>
      <c r="G81" s="5" t="n"/>
      <c r="H81" s="8" t="inlineStr"/>
      <c r="I81" s="9">
        <f>IF(H81="", "", H81 + (J81/Config!$B$9))</f>
        <v/>
      </c>
      <c r="J81" s="10">
        <f>IFERROR(XLOOKUP(E81,Config!$D$6:$D$100,Config!$E$6:$E$100),0)</f>
        <v/>
      </c>
      <c r="K81" s="10">
        <f>IF(F81="Completed",100,IF(F81="In Progress",50,IF(F81="Blocked",0,IF(F81="Pending",0,IF(F81="Rework Required",0,IF(F81="Pending Review",50,0))))))</f>
        <v/>
      </c>
      <c r="L81" s="5" t="inlineStr"/>
      <c r="M81" s="5" t="n"/>
    </row>
    <row r="82">
      <c r="F82" s="5" t="n"/>
      <c r="G82" s="5" t="n"/>
      <c r="H82" s="8" t="inlineStr"/>
      <c r="I82" s="9">
        <f>IF(H82="", "", H82 + (J82/Config!$B$9))</f>
        <v/>
      </c>
      <c r="J82" s="10">
        <f>IFERROR(XLOOKUP(E82,Config!$D$6:$D$100,Config!$E$6:$E$100),0)</f>
        <v/>
      </c>
      <c r="K82" s="10">
        <f>IF(F82="Completed",100,IF(F82="In Progress",50,IF(F82="Blocked",0,IF(F82="Pending",0,IF(F82="Rework Required",0,IF(F82="Pending Review",50,0))))))</f>
        <v/>
      </c>
      <c r="L82" s="5" t="inlineStr"/>
      <c r="M82" s="5" t="n"/>
    </row>
    <row r="83">
      <c r="F83" s="5" t="n"/>
      <c r="G83" s="5" t="n"/>
      <c r="H83" s="8" t="inlineStr"/>
      <c r="I83" s="9">
        <f>IF(H83="", "", H83 + (J83/Config!$B$9))</f>
        <v/>
      </c>
      <c r="J83" s="10">
        <f>IFERROR(XLOOKUP(E83,Config!$D$6:$D$100,Config!$E$6:$E$100),0)</f>
        <v/>
      </c>
      <c r="K83" s="10">
        <f>IF(F83="Completed",100,IF(F83="In Progress",50,IF(F83="Blocked",0,IF(F83="Pending",0,IF(F83="Rework Required",0,IF(F83="Pending Review",50,0))))))</f>
        <v/>
      </c>
      <c r="L83" s="5" t="inlineStr"/>
      <c r="M83" s="5" t="n"/>
    </row>
    <row r="84">
      <c r="F84" s="5" t="n"/>
      <c r="G84" s="5" t="n"/>
      <c r="H84" s="8" t="inlineStr"/>
      <c r="I84" s="9">
        <f>IF(H84="", "", H84 + (J84/Config!$B$9))</f>
        <v/>
      </c>
      <c r="J84" s="10">
        <f>IFERROR(XLOOKUP(E84,Config!$D$6:$D$100,Config!$E$6:$E$100),0)</f>
        <v/>
      </c>
      <c r="K84" s="10">
        <f>IF(F84="Completed",100,IF(F84="In Progress",50,IF(F84="Blocked",0,IF(F84="Pending",0,IF(F84="Rework Required",0,IF(F84="Pending Review",50,0))))))</f>
        <v/>
      </c>
      <c r="L84" s="5" t="inlineStr"/>
      <c r="M84" s="5" t="n"/>
    </row>
    <row r="85">
      <c r="F85" s="5" t="n"/>
      <c r="G85" s="5" t="n"/>
      <c r="H85" s="8" t="inlineStr"/>
      <c r="I85" s="9">
        <f>IF(H85="", "", H85 + (J85/Config!$B$9))</f>
        <v/>
      </c>
      <c r="J85" s="10">
        <f>IFERROR(XLOOKUP(E85,Config!$D$6:$D$100,Config!$E$6:$E$100),0)</f>
        <v/>
      </c>
      <c r="K85" s="10">
        <f>IF(F85="Completed",100,IF(F85="In Progress",50,IF(F85="Blocked",0,IF(F85="Pending",0,IF(F85="Rework Required",0,IF(F85="Pending Review",50,0))))))</f>
        <v/>
      </c>
      <c r="L85" s="5" t="inlineStr"/>
      <c r="M85" s="5" t="n"/>
    </row>
    <row r="86">
      <c r="F86" s="5" t="n"/>
      <c r="G86" s="5" t="n"/>
      <c r="H86" s="8" t="inlineStr"/>
      <c r="I86" s="9">
        <f>IF(H86="", "", H86 + (J86/Config!$B$9))</f>
        <v/>
      </c>
      <c r="J86" s="10">
        <f>IFERROR(XLOOKUP(E86,Config!$D$6:$D$100,Config!$E$6:$E$100),0)</f>
        <v/>
      </c>
      <c r="K86" s="10">
        <f>IF(F86="Completed",100,IF(F86="In Progress",50,IF(F86="Blocked",0,IF(F86="Pending",0,IF(F86="Rework Required",0,IF(F86="Pending Review",50,0))))))</f>
        <v/>
      </c>
      <c r="L86" s="5" t="inlineStr"/>
      <c r="M86" s="5" t="n"/>
    </row>
    <row r="87">
      <c r="F87" s="5" t="n"/>
      <c r="G87" s="5" t="n"/>
      <c r="H87" s="8" t="inlineStr"/>
      <c r="I87" s="9">
        <f>IF(H87="", "", H87 + (J87/Config!$B$9))</f>
        <v/>
      </c>
      <c r="J87" s="10">
        <f>IFERROR(XLOOKUP(E87,Config!$D$6:$D$100,Config!$E$6:$E$100),0)</f>
        <v/>
      </c>
      <c r="K87" s="10">
        <f>IF(F87="Completed",100,IF(F87="In Progress",50,IF(F87="Blocked",0,IF(F87="Pending",0,IF(F87="Rework Required",0,IF(F87="Pending Review",50,0))))))</f>
        <v/>
      </c>
      <c r="L87" s="5" t="inlineStr"/>
      <c r="M87" s="5" t="n"/>
    </row>
    <row r="88">
      <c r="F88" s="5" t="n"/>
      <c r="G88" s="5" t="n"/>
      <c r="H88" s="8" t="inlineStr"/>
      <c r="I88" s="9">
        <f>IF(H88="", "", H88 + (J88/Config!$B$9))</f>
        <v/>
      </c>
      <c r="J88" s="10">
        <f>IFERROR(XLOOKUP(E88,Config!$D$6:$D$100,Config!$E$6:$E$100),0)</f>
        <v/>
      </c>
      <c r="K88" s="10">
        <f>IF(F88="Completed",100,IF(F88="In Progress",50,IF(F88="Blocked",0,IF(F88="Pending",0,IF(F88="Rework Required",0,IF(F88="Pending Review",50,0))))))</f>
        <v/>
      </c>
      <c r="L88" s="5" t="inlineStr"/>
      <c r="M88" s="5" t="n"/>
    </row>
    <row r="89">
      <c r="F89" s="5" t="n"/>
      <c r="G89" s="5" t="n"/>
      <c r="H89" s="8" t="inlineStr"/>
      <c r="I89" s="9">
        <f>IF(H89="", "", H89 + (J89/Config!$B$9))</f>
        <v/>
      </c>
      <c r="J89" s="10">
        <f>IFERROR(XLOOKUP(E89,Config!$D$6:$D$100,Config!$E$6:$E$100),0)</f>
        <v/>
      </c>
      <c r="K89" s="10">
        <f>IF(F89="Completed",100,IF(F89="In Progress",50,IF(F89="Blocked",0,IF(F89="Pending",0,IF(F89="Rework Required",0,IF(F89="Pending Review",50,0))))))</f>
        <v/>
      </c>
      <c r="L89" s="5" t="inlineStr"/>
      <c r="M89" s="5" t="n"/>
    </row>
    <row r="90">
      <c r="F90" s="5" t="n"/>
      <c r="G90" s="5" t="n"/>
      <c r="H90" s="8" t="inlineStr"/>
      <c r="I90" s="9">
        <f>IF(H90="", "", H90 + (J90/Config!$B$9))</f>
        <v/>
      </c>
      <c r="J90" s="10">
        <f>IFERROR(XLOOKUP(E90,Config!$D$6:$D$100,Config!$E$6:$E$100),0)</f>
        <v/>
      </c>
      <c r="K90" s="10">
        <f>IF(F90="Completed",100,IF(F90="In Progress",50,IF(F90="Blocked",0,IF(F90="Pending",0,IF(F90="Rework Required",0,IF(F90="Pending Review",50,0))))))</f>
        <v/>
      </c>
      <c r="L90" s="5" t="inlineStr"/>
      <c r="M90" s="5" t="n"/>
    </row>
    <row r="91">
      <c r="F91" s="5" t="n"/>
      <c r="G91" s="5" t="n"/>
      <c r="H91" s="8" t="inlineStr"/>
      <c r="I91" s="9">
        <f>IF(H91="", "", H91 + (J91/Config!$B$9))</f>
        <v/>
      </c>
      <c r="J91" s="10">
        <f>IFERROR(XLOOKUP(E91,Config!$D$6:$D$100,Config!$E$6:$E$100),0)</f>
        <v/>
      </c>
      <c r="K91" s="10">
        <f>IF(F91="Completed",100,IF(F91="In Progress",50,IF(F91="Blocked",0,IF(F91="Pending",0,IF(F91="Rework Required",0,IF(F91="Pending Review",50,0))))))</f>
        <v/>
      </c>
      <c r="L91" s="5" t="inlineStr"/>
      <c r="M91" s="5" t="n"/>
    </row>
    <row r="92">
      <c r="F92" s="5" t="n"/>
      <c r="G92" s="5" t="n"/>
      <c r="H92" s="8" t="inlineStr"/>
      <c r="I92" s="9">
        <f>IF(H92="", "", H92 + (J92/Config!$B$9))</f>
        <v/>
      </c>
      <c r="J92" s="10">
        <f>IFERROR(XLOOKUP(E92,Config!$D$6:$D$100,Config!$E$6:$E$100),0)</f>
        <v/>
      </c>
      <c r="K92" s="10">
        <f>IF(F92="Completed",100,IF(F92="In Progress",50,IF(F92="Blocked",0,IF(F92="Pending",0,IF(F92="Rework Required",0,IF(F92="Pending Review",50,0))))))</f>
        <v/>
      </c>
      <c r="L92" s="5" t="inlineStr"/>
      <c r="M92" s="5" t="n"/>
    </row>
    <row r="93">
      <c r="F93" s="5" t="n"/>
      <c r="G93" s="5" t="n"/>
      <c r="H93" s="8" t="inlineStr"/>
      <c r="I93" s="9">
        <f>IF(H93="", "", H93 + (J93/Config!$B$9))</f>
        <v/>
      </c>
      <c r="J93" s="10">
        <f>IFERROR(XLOOKUP(E93,Config!$D$6:$D$100,Config!$E$6:$E$100),0)</f>
        <v/>
      </c>
      <c r="K93" s="10">
        <f>IF(F93="Completed",100,IF(F93="In Progress",50,IF(F93="Blocked",0,IF(F93="Pending",0,IF(F93="Rework Required",0,IF(F93="Pending Review",50,0))))))</f>
        <v/>
      </c>
      <c r="L93" s="5" t="inlineStr"/>
      <c r="M93" s="5" t="n"/>
    </row>
    <row r="94">
      <c r="F94" s="5" t="n"/>
      <c r="G94" s="5" t="n"/>
      <c r="H94" s="8" t="inlineStr"/>
      <c r="I94" s="9">
        <f>IF(H94="", "", H94 + (J94/Config!$B$9))</f>
        <v/>
      </c>
      <c r="J94" s="10">
        <f>IFERROR(XLOOKUP(E94,Config!$D$6:$D$100,Config!$E$6:$E$100),0)</f>
        <v/>
      </c>
      <c r="K94" s="10">
        <f>IF(F94="Completed",100,IF(F94="In Progress",50,IF(F94="Blocked",0,IF(F94="Pending",0,IF(F94="Rework Required",0,IF(F94="Pending Review",50,0))))))</f>
        <v/>
      </c>
      <c r="L94" s="5" t="inlineStr"/>
      <c r="M94" s="5" t="n"/>
    </row>
    <row r="95">
      <c r="F95" s="5" t="n"/>
      <c r="G95" s="5" t="n"/>
      <c r="H95" s="8" t="inlineStr"/>
      <c r="I95" s="9">
        <f>IF(H95="", "", H95 + (J95/Config!$B$9))</f>
        <v/>
      </c>
      <c r="J95" s="10">
        <f>IFERROR(XLOOKUP(E95,Config!$D$6:$D$100,Config!$E$6:$E$100),0)</f>
        <v/>
      </c>
      <c r="K95" s="10">
        <f>IF(F95="Completed",100,IF(F95="In Progress",50,IF(F95="Blocked",0,IF(F95="Pending",0,IF(F95="Rework Required",0,IF(F95="Pending Review",50,0))))))</f>
        <v/>
      </c>
      <c r="L95" s="5" t="inlineStr"/>
      <c r="M95" s="5" t="n"/>
    </row>
    <row r="96">
      <c r="F96" s="5" t="n"/>
      <c r="G96" s="5" t="n"/>
      <c r="H96" s="8" t="inlineStr"/>
      <c r="I96" s="9">
        <f>IF(H96="", "", H96 + (J96/Config!$B$9))</f>
        <v/>
      </c>
      <c r="J96" s="10">
        <f>IFERROR(XLOOKUP(E96,Config!$D$6:$D$100,Config!$E$6:$E$100),0)</f>
        <v/>
      </c>
      <c r="K96" s="10">
        <f>IF(F96="Completed",100,IF(F96="In Progress",50,IF(F96="Blocked",0,IF(F96="Pending",0,IF(F96="Rework Required",0,IF(F96="Pending Review",50,0))))))</f>
        <v/>
      </c>
      <c r="L96" s="5" t="inlineStr"/>
      <c r="M96" s="5" t="n"/>
    </row>
    <row r="97">
      <c r="F97" s="5" t="n"/>
      <c r="G97" s="5" t="n"/>
      <c r="H97" s="8" t="inlineStr"/>
      <c r="I97" s="9">
        <f>IF(H97="", "", H97 + (J97/Config!$B$9))</f>
        <v/>
      </c>
      <c r="J97" s="10">
        <f>IFERROR(XLOOKUP(E97,Config!$D$6:$D$100,Config!$E$6:$E$100),0)</f>
        <v/>
      </c>
      <c r="K97" s="10">
        <f>IF(F97="Completed",100,IF(F97="In Progress",50,IF(F97="Blocked",0,IF(F97="Pending",0,IF(F97="Rework Required",0,IF(F97="Pending Review",50,0))))))</f>
        <v/>
      </c>
      <c r="L97" s="5" t="inlineStr"/>
      <c r="M97" s="5" t="n"/>
    </row>
    <row r="98">
      <c r="F98" s="5" t="n"/>
      <c r="G98" s="5" t="n"/>
      <c r="H98" s="8" t="inlineStr"/>
      <c r="I98" s="9">
        <f>IF(H98="", "", H98 + (J98/Config!$B$9))</f>
        <v/>
      </c>
      <c r="J98" s="10">
        <f>IFERROR(XLOOKUP(E98,Config!$D$6:$D$100,Config!$E$6:$E$100),0)</f>
        <v/>
      </c>
      <c r="K98" s="10">
        <f>IF(F98="Completed",100,IF(F98="In Progress",50,IF(F98="Blocked",0,IF(F98="Pending",0,IF(F98="Rework Required",0,IF(F98="Pending Review",50,0))))))</f>
        <v/>
      </c>
      <c r="L98" s="5" t="inlineStr"/>
      <c r="M98" s="5" t="n"/>
    </row>
    <row r="99">
      <c r="F99" s="5" t="n"/>
      <c r="G99" s="5" t="n"/>
      <c r="H99" s="8" t="inlineStr"/>
      <c r="I99" s="9">
        <f>IF(H99="", "", H99 + (J99/Config!$B$9))</f>
        <v/>
      </c>
      <c r="J99" s="10">
        <f>IFERROR(XLOOKUP(E99,Config!$D$6:$D$100,Config!$E$6:$E$100),0)</f>
        <v/>
      </c>
      <c r="K99" s="10">
        <f>IF(F99="Completed",100,IF(F99="In Progress",50,IF(F99="Blocked",0,IF(F99="Pending",0,IF(F99="Rework Required",0,IF(F99="Pending Review",50,0))))))</f>
        <v/>
      </c>
      <c r="L99" s="5" t="inlineStr"/>
      <c r="M99" s="5" t="n"/>
    </row>
    <row r="100">
      <c r="F100" s="5" t="n"/>
      <c r="G100" s="5" t="n"/>
      <c r="H100" s="8" t="inlineStr"/>
      <c r="I100" s="9">
        <f>IF(H100="", "", H100 + (J100/Config!$B$9))</f>
        <v/>
      </c>
      <c r="J100" s="10">
        <f>IFERROR(XLOOKUP(E100,Config!$D$6:$D$100,Config!$E$6:$E$100),0)</f>
        <v/>
      </c>
      <c r="K100" s="10">
        <f>IF(F100="Completed",100,IF(F100="In Progress",50,IF(F100="Blocked",0,IF(F100="Pending",0,IF(F100="Rework Required",0,IF(F100="Pending Review",50,0))))))</f>
        <v/>
      </c>
      <c r="L100" s="5" t="inlineStr"/>
      <c r="M100" s="5" t="n"/>
    </row>
    <row r="101">
      <c r="F101" s="5" t="n"/>
      <c r="G101" s="5" t="n"/>
      <c r="H101" s="8" t="inlineStr"/>
      <c r="I101" s="9">
        <f>IF(H101="", "", H101 + (J101/Config!$B$9))</f>
        <v/>
      </c>
      <c r="J101" s="10">
        <f>IFERROR(XLOOKUP(E101,Config!$D$6:$D$100,Config!$E$6:$E$100),0)</f>
        <v/>
      </c>
      <c r="K101" s="10">
        <f>IF(F101="Completed",100,IF(F101="In Progress",50,IF(F101="Blocked",0,IF(F101="Pending",0,IF(F101="Rework Required",0,IF(F101="Pending Review",50,0))))))</f>
        <v/>
      </c>
      <c r="L101" s="5" t="inlineStr"/>
      <c r="M101" s="5" t="n"/>
    </row>
    <row r="102">
      <c r="F102" s="5" t="n"/>
      <c r="G102" s="5" t="n"/>
      <c r="H102" s="8" t="inlineStr"/>
      <c r="I102" s="9">
        <f>IF(H102="", "", H102 + (J102/Config!$B$9))</f>
        <v/>
      </c>
      <c r="J102" s="10">
        <f>IFERROR(XLOOKUP(E102,Config!$D$6:$D$100,Config!$E$6:$E$100),0)</f>
        <v/>
      </c>
      <c r="K102" s="10">
        <f>IF(F102="Completed",100,IF(F102="In Progress",50,IF(F102="Blocked",0,IF(F102="Pending",0,IF(F102="Rework Required",0,IF(F102="Pending Review",50,0))))))</f>
        <v/>
      </c>
      <c r="L102" s="5" t="inlineStr"/>
      <c r="M102" s="5" t="n"/>
    </row>
    <row r="103">
      <c r="F103" s="5" t="n"/>
      <c r="G103" s="5" t="n"/>
      <c r="H103" s="8" t="inlineStr"/>
      <c r="I103" s="9">
        <f>IF(H103="", "", H103 + (J103/Config!$B$9))</f>
        <v/>
      </c>
      <c r="J103" s="10">
        <f>IFERROR(XLOOKUP(E103,Config!$D$6:$D$100,Config!$E$6:$E$100),0)</f>
        <v/>
      </c>
      <c r="K103" s="10">
        <f>IF(F103="Completed",100,IF(F103="In Progress",50,IF(F103="Blocked",0,IF(F103="Pending",0,IF(F103="Rework Required",0,IF(F103="Pending Review",50,0))))))</f>
        <v/>
      </c>
      <c r="L103" s="5" t="inlineStr"/>
      <c r="M103" s="5" t="n"/>
    </row>
    <row r="104">
      <c r="F104" s="5" t="n"/>
      <c r="G104" s="5" t="n"/>
      <c r="H104" s="8" t="inlineStr"/>
      <c r="I104" s="9">
        <f>IF(H104="", "", H104 + (J104/Config!$B$9))</f>
        <v/>
      </c>
      <c r="J104" s="10">
        <f>IFERROR(XLOOKUP(E104,Config!$D$6:$D$100,Config!$E$6:$E$100),0)</f>
        <v/>
      </c>
      <c r="K104" s="10">
        <f>IF(F104="Completed",100,IF(F104="In Progress",50,IF(F104="Blocked",0,IF(F104="Pending",0,IF(F104="Rework Required",0,IF(F104="Pending Review",50,0))))))</f>
        <v/>
      </c>
      <c r="L104" s="5" t="inlineStr"/>
      <c r="M104" s="5" t="n"/>
    </row>
    <row r="105">
      <c r="F105" s="5" t="n"/>
      <c r="G105" s="5" t="n"/>
      <c r="H105" s="8" t="inlineStr"/>
      <c r="I105" s="9">
        <f>IF(H105="", "", H105 + (J105/Config!$B$9))</f>
        <v/>
      </c>
      <c r="J105" s="10">
        <f>IFERROR(XLOOKUP(E105,Config!$D$6:$D$100,Config!$E$6:$E$100),0)</f>
        <v/>
      </c>
      <c r="K105" s="10">
        <f>IF(F105="Completed",100,IF(F105="In Progress",50,IF(F105="Blocked",0,IF(F105="Pending",0,IF(F105="Rework Required",0,IF(F105="Pending Review",50,0))))))</f>
        <v/>
      </c>
      <c r="L105" s="5" t="inlineStr"/>
      <c r="M105" s="5" t="n"/>
    </row>
    <row r="106">
      <c r="F106" s="5" t="n"/>
      <c r="G106" s="5" t="n"/>
      <c r="H106" s="8" t="inlineStr"/>
      <c r="I106" s="9">
        <f>IF(H106="", "", H106 + (J106/Config!$B$9))</f>
        <v/>
      </c>
      <c r="J106" s="10">
        <f>IFERROR(XLOOKUP(E106,Config!$D$6:$D$100,Config!$E$6:$E$100),0)</f>
        <v/>
      </c>
      <c r="K106" s="10">
        <f>IF(F106="Completed",100,IF(F106="In Progress",50,IF(F106="Blocked",0,IF(F106="Pending",0,IF(F106="Rework Required",0,IF(F106="Pending Review",50,0))))))</f>
        <v/>
      </c>
      <c r="L106" s="5" t="inlineStr"/>
      <c r="M106" s="5" t="n"/>
    </row>
    <row r="107">
      <c r="F107" s="5" t="n"/>
      <c r="G107" s="5" t="n"/>
      <c r="H107" s="8" t="inlineStr"/>
      <c r="I107" s="9">
        <f>IF(H107="", "", H107 + (J107/Config!$B$9))</f>
        <v/>
      </c>
      <c r="J107" s="10">
        <f>IFERROR(XLOOKUP(E107,Config!$D$6:$D$100,Config!$E$6:$E$100),0)</f>
        <v/>
      </c>
      <c r="K107" s="10">
        <f>IF(F107="Completed",100,IF(F107="In Progress",50,IF(F107="Blocked",0,IF(F107="Pending",0,IF(F107="Rework Required",0,IF(F107="Pending Review",50,0))))))</f>
        <v/>
      </c>
      <c r="L107" s="5" t="inlineStr"/>
      <c r="M107" s="5" t="n"/>
    </row>
    <row r="108">
      <c r="F108" s="5" t="n"/>
      <c r="G108" s="5" t="n"/>
      <c r="H108" s="8" t="inlineStr"/>
      <c r="I108" s="9">
        <f>IF(H108="", "", H108 + (J108/Config!$B$9))</f>
        <v/>
      </c>
      <c r="J108" s="10">
        <f>IFERROR(XLOOKUP(E108,Config!$D$6:$D$100,Config!$E$6:$E$100),0)</f>
        <v/>
      </c>
      <c r="K108" s="10">
        <f>IF(F108="Completed",100,IF(F108="In Progress",50,IF(F108="Blocked",0,IF(F108="Pending",0,IF(F108="Rework Required",0,IF(F108="Pending Review",50,0))))))</f>
        <v/>
      </c>
      <c r="L108" s="5" t="inlineStr"/>
      <c r="M108" s="5" t="n"/>
    </row>
    <row r="109">
      <c r="F109" s="5" t="n"/>
      <c r="G109" s="5" t="n"/>
      <c r="H109" s="8" t="inlineStr"/>
      <c r="I109" s="9">
        <f>IF(H109="", "", H109 + (J109/Config!$B$9))</f>
        <v/>
      </c>
      <c r="J109" s="10">
        <f>IFERROR(XLOOKUP(E109,Config!$D$6:$D$100,Config!$E$6:$E$100),0)</f>
        <v/>
      </c>
      <c r="K109" s="10">
        <f>IF(F109="Completed",100,IF(F109="In Progress",50,IF(F109="Blocked",0,IF(F109="Pending",0,IF(F109="Rework Required",0,IF(F109="Pending Review",50,0))))))</f>
        <v/>
      </c>
      <c r="L109" s="5" t="inlineStr"/>
      <c r="M109" s="5" t="n"/>
    </row>
    <row r="110">
      <c r="F110" s="5" t="n"/>
      <c r="G110" s="5" t="n"/>
      <c r="H110" s="8" t="inlineStr"/>
      <c r="I110" s="9">
        <f>IF(H110="", "", H110 + (J110/Config!$B$9))</f>
        <v/>
      </c>
      <c r="J110" s="10">
        <f>IFERROR(XLOOKUP(E110,Config!$D$6:$D$100,Config!$E$6:$E$100),0)</f>
        <v/>
      </c>
      <c r="K110" s="10">
        <f>IF(F110="Completed",100,IF(F110="In Progress",50,IF(F110="Blocked",0,IF(F110="Pending",0,IF(F110="Rework Required",0,IF(F110="Pending Review",50,0))))))</f>
        <v/>
      </c>
      <c r="L110" s="5" t="inlineStr"/>
      <c r="M110" s="5" t="n"/>
    </row>
    <row r="111">
      <c r="F111" s="5" t="n"/>
      <c r="G111" s="5" t="n"/>
      <c r="H111" s="8" t="inlineStr"/>
      <c r="I111" s="9">
        <f>IF(H111="", "", H111 + (J111/Config!$B$9))</f>
        <v/>
      </c>
      <c r="J111" s="10">
        <f>IFERROR(XLOOKUP(E111,Config!$D$6:$D$100,Config!$E$6:$E$100),0)</f>
        <v/>
      </c>
      <c r="K111" s="10">
        <f>IF(F111="Completed",100,IF(F111="In Progress",50,IF(F111="Blocked",0,IF(F111="Pending",0,IF(F111="Rework Required",0,IF(F111="Pending Review",50,0))))))</f>
        <v/>
      </c>
      <c r="L111" s="5" t="inlineStr"/>
      <c r="M111" s="5" t="n"/>
    </row>
    <row r="112">
      <c r="F112" s="5" t="n"/>
      <c r="G112" s="5" t="n"/>
      <c r="H112" s="8" t="inlineStr"/>
      <c r="I112" s="9">
        <f>IF(H112="", "", H112 + (J112/Config!$B$9))</f>
        <v/>
      </c>
      <c r="J112" s="10">
        <f>IFERROR(XLOOKUP(E112,Config!$D$6:$D$100,Config!$E$6:$E$100),0)</f>
        <v/>
      </c>
      <c r="K112" s="10">
        <f>IF(F112="Completed",100,IF(F112="In Progress",50,IF(F112="Blocked",0,IF(F112="Pending",0,IF(F112="Rework Required",0,IF(F112="Pending Review",50,0))))))</f>
        <v/>
      </c>
      <c r="L112" s="5" t="inlineStr"/>
      <c r="M112" s="5" t="n"/>
    </row>
    <row r="113">
      <c r="F113" s="5" t="n"/>
      <c r="G113" s="5" t="n"/>
      <c r="H113" s="8" t="inlineStr"/>
      <c r="I113" s="9">
        <f>IF(H113="", "", H113 + (J113/Config!$B$9))</f>
        <v/>
      </c>
      <c r="J113" s="10">
        <f>IFERROR(XLOOKUP(E113,Config!$D$6:$D$100,Config!$E$6:$E$100),0)</f>
        <v/>
      </c>
      <c r="K113" s="10">
        <f>IF(F113="Completed",100,IF(F113="In Progress",50,IF(F113="Blocked",0,IF(F113="Pending",0,IF(F113="Rework Required",0,IF(F113="Pending Review",50,0))))))</f>
        <v/>
      </c>
      <c r="L113" s="5" t="inlineStr"/>
      <c r="M113" s="5" t="n"/>
    </row>
    <row r="114">
      <c r="F114" s="5" t="n"/>
      <c r="G114" s="5" t="n"/>
      <c r="H114" s="8" t="inlineStr"/>
      <c r="I114" s="9">
        <f>IF(H114="", "", H114 + (J114/Config!$B$9))</f>
        <v/>
      </c>
      <c r="J114" s="10">
        <f>IFERROR(XLOOKUP(E114,Config!$D$6:$D$100,Config!$E$6:$E$100),0)</f>
        <v/>
      </c>
      <c r="K114" s="10">
        <f>IF(F114="Completed",100,IF(F114="In Progress",50,IF(F114="Blocked",0,IF(F114="Pending",0,IF(F114="Rework Required",0,IF(F114="Pending Review",50,0))))))</f>
        <v/>
      </c>
      <c r="L114" s="5" t="inlineStr"/>
      <c r="M114" s="5" t="n"/>
    </row>
    <row r="115">
      <c r="F115" s="5" t="n"/>
      <c r="G115" s="5" t="n"/>
      <c r="H115" s="8" t="inlineStr"/>
      <c r="I115" s="9">
        <f>IF(H115="", "", H115 + (J115/Config!$B$9))</f>
        <v/>
      </c>
      <c r="J115" s="10">
        <f>IFERROR(XLOOKUP(E115,Config!$D$6:$D$100,Config!$E$6:$E$100),0)</f>
        <v/>
      </c>
      <c r="K115" s="10">
        <f>IF(F115="Completed",100,IF(F115="In Progress",50,IF(F115="Blocked",0,IF(F115="Pending",0,IF(F115="Rework Required",0,IF(F115="Pending Review",50,0))))))</f>
        <v/>
      </c>
      <c r="L115" s="5" t="inlineStr"/>
      <c r="M115" s="5" t="n"/>
    </row>
    <row r="116">
      <c r="F116" s="5" t="n"/>
      <c r="G116" s="5" t="n"/>
      <c r="H116" s="8" t="inlineStr"/>
      <c r="I116" s="9">
        <f>IF(H116="", "", H116 + (J116/Config!$B$9))</f>
        <v/>
      </c>
      <c r="J116" s="10">
        <f>IFERROR(XLOOKUP(E116,Config!$D$6:$D$100,Config!$E$6:$E$100),0)</f>
        <v/>
      </c>
      <c r="K116" s="10">
        <f>IF(F116="Completed",100,IF(F116="In Progress",50,IF(F116="Blocked",0,IF(F116="Pending",0,IF(F116="Rework Required",0,IF(F116="Pending Review",50,0))))))</f>
        <v/>
      </c>
      <c r="L116" s="5" t="inlineStr"/>
      <c r="M116" s="5" t="n"/>
    </row>
    <row r="117">
      <c r="F117" s="5" t="n"/>
      <c r="G117" s="5" t="n"/>
      <c r="H117" s="8" t="inlineStr"/>
      <c r="I117" s="9">
        <f>IF(H117="", "", H117 + (J117/Config!$B$9))</f>
        <v/>
      </c>
      <c r="J117" s="10">
        <f>IFERROR(XLOOKUP(E117,Config!$D$6:$D$100,Config!$E$6:$E$100),0)</f>
        <v/>
      </c>
      <c r="K117" s="10">
        <f>IF(F117="Completed",100,IF(F117="In Progress",50,IF(F117="Blocked",0,IF(F117="Pending",0,IF(F117="Rework Required",0,IF(F117="Pending Review",50,0))))))</f>
        <v/>
      </c>
      <c r="L117" s="5" t="inlineStr"/>
      <c r="M117" s="5" t="n"/>
    </row>
    <row r="118">
      <c r="F118" s="5" t="n"/>
      <c r="G118" s="5" t="n"/>
      <c r="H118" s="8" t="inlineStr"/>
      <c r="I118" s="9">
        <f>IF(H118="", "", H118 + (J118/Config!$B$9))</f>
        <v/>
      </c>
      <c r="J118" s="10">
        <f>IFERROR(XLOOKUP(E118,Config!$D$6:$D$100,Config!$E$6:$E$100),0)</f>
        <v/>
      </c>
      <c r="K118" s="10">
        <f>IF(F118="Completed",100,IF(F118="In Progress",50,IF(F118="Blocked",0,IF(F118="Pending",0,IF(F118="Rework Required",0,IF(F118="Pending Review",50,0))))))</f>
        <v/>
      </c>
      <c r="L118" s="5" t="inlineStr"/>
      <c r="M118" s="5" t="n"/>
    </row>
    <row r="119">
      <c r="F119" s="5" t="n"/>
      <c r="G119" s="5" t="n"/>
      <c r="H119" s="8" t="inlineStr"/>
      <c r="I119" s="9">
        <f>IF(H119="", "", H119 + (J119/Config!$B$9))</f>
        <v/>
      </c>
      <c r="J119" s="10">
        <f>IFERROR(XLOOKUP(E119,Config!$D$6:$D$100,Config!$E$6:$E$100),0)</f>
        <v/>
      </c>
      <c r="K119" s="10">
        <f>IF(F119="Completed",100,IF(F119="In Progress",50,IF(F119="Blocked",0,IF(F119="Pending",0,IF(F119="Rework Required",0,IF(F119="Pending Review",50,0))))))</f>
        <v/>
      </c>
      <c r="L119" s="5" t="inlineStr"/>
      <c r="M119" s="5" t="n"/>
    </row>
    <row r="120">
      <c r="F120" s="5" t="n"/>
      <c r="G120" s="5" t="n"/>
      <c r="H120" s="8" t="inlineStr"/>
      <c r="I120" s="9">
        <f>IF(H120="", "", H120 + (J120/Config!$B$9))</f>
        <v/>
      </c>
      <c r="J120" s="10">
        <f>IFERROR(XLOOKUP(E120,Config!$D$6:$D$100,Config!$E$6:$E$100),0)</f>
        <v/>
      </c>
      <c r="K120" s="10">
        <f>IF(F120="Completed",100,IF(F120="In Progress",50,IF(F120="Blocked",0,IF(F120="Pending",0,IF(F120="Rework Required",0,IF(F120="Pending Review",50,0))))))</f>
        <v/>
      </c>
      <c r="L120" s="5" t="inlineStr"/>
      <c r="M120" s="5" t="n"/>
    </row>
    <row r="121">
      <c r="F121" s="5" t="n"/>
      <c r="G121" s="5" t="n"/>
      <c r="H121" s="8" t="inlineStr"/>
      <c r="I121" s="9">
        <f>IF(H121="", "", H121 + (J121/Config!$B$9))</f>
        <v/>
      </c>
      <c r="J121" s="10">
        <f>IFERROR(XLOOKUP(E121,Config!$D$6:$D$100,Config!$E$6:$E$100),0)</f>
        <v/>
      </c>
      <c r="K121" s="10">
        <f>IF(F121="Completed",100,IF(F121="In Progress",50,IF(F121="Blocked",0,IF(F121="Pending",0,IF(F121="Rework Required",0,IF(F121="Pending Review",50,0))))))</f>
        <v/>
      </c>
      <c r="L121" s="5" t="inlineStr"/>
      <c r="M121" s="5" t="n"/>
    </row>
    <row r="122">
      <c r="F122" s="5" t="n"/>
      <c r="G122" s="5" t="n"/>
      <c r="H122" s="8" t="inlineStr"/>
      <c r="I122" s="9">
        <f>IF(H122="", "", H122 + (J122/Config!$B$9))</f>
        <v/>
      </c>
      <c r="J122" s="10">
        <f>IFERROR(XLOOKUP(E122,Config!$D$6:$D$100,Config!$E$6:$E$100),0)</f>
        <v/>
      </c>
      <c r="K122" s="10">
        <f>IF(F122="Completed",100,IF(F122="In Progress",50,IF(F122="Blocked",0,IF(F122="Pending",0,IF(F122="Rework Required",0,IF(F122="Pending Review",50,0))))))</f>
        <v/>
      </c>
      <c r="L122" s="5" t="inlineStr"/>
      <c r="M122" s="5" t="n"/>
    </row>
    <row r="123">
      <c r="F123" s="5" t="n"/>
      <c r="G123" s="5" t="n"/>
      <c r="H123" s="8" t="inlineStr"/>
      <c r="I123" s="9">
        <f>IF(H123="", "", H123 + (J123/Config!$B$9))</f>
        <v/>
      </c>
      <c r="J123" s="10">
        <f>IFERROR(XLOOKUP(E123,Config!$D$6:$D$100,Config!$E$6:$E$100),0)</f>
        <v/>
      </c>
      <c r="K123" s="10">
        <f>IF(F123="Completed",100,IF(F123="In Progress",50,IF(F123="Blocked",0,IF(F123="Pending",0,IF(F123="Rework Required",0,IF(F123="Pending Review",50,0))))))</f>
        <v/>
      </c>
      <c r="L123" s="5" t="inlineStr"/>
      <c r="M123" s="5" t="n"/>
    </row>
    <row r="124">
      <c r="F124" s="5" t="n"/>
      <c r="G124" s="5" t="n"/>
      <c r="H124" s="8" t="inlineStr"/>
      <c r="I124" s="9">
        <f>IF(H124="", "", H124 + (J124/Config!$B$9))</f>
        <v/>
      </c>
      <c r="J124" s="10">
        <f>IFERROR(XLOOKUP(E124,Config!$D$6:$D$100,Config!$E$6:$E$100),0)</f>
        <v/>
      </c>
      <c r="K124" s="10">
        <f>IF(F124="Completed",100,IF(F124="In Progress",50,IF(F124="Blocked",0,IF(F124="Pending",0,IF(F124="Rework Required",0,IF(F124="Pending Review",50,0))))))</f>
        <v/>
      </c>
      <c r="L124" s="5" t="inlineStr"/>
      <c r="M124" s="5" t="n"/>
    </row>
    <row r="125">
      <c r="F125" s="5" t="n"/>
      <c r="G125" s="5" t="n"/>
      <c r="H125" s="8" t="inlineStr"/>
      <c r="I125" s="9">
        <f>IF(H125="", "", H125 + (J125/Config!$B$9))</f>
        <v/>
      </c>
      <c r="J125" s="10">
        <f>IFERROR(XLOOKUP(E125,Config!$D$6:$D$100,Config!$E$6:$E$100),0)</f>
        <v/>
      </c>
      <c r="K125" s="10">
        <f>IF(F125="Completed",100,IF(F125="In Progress",50,IF(F125="Blocked",0,IF(F125="Pending",0,IF(F125="Rework Required",0,IF(F125="Pending Review",50,0))))))</f>
        <v/>
      </c>
      <c r="L125" s="5" t="inlineStr"/>
      <c r="M125" s="5" t="n"/>
    </row>
    <row r="126">
      <c r="F126" s="5" t="n"/>
      <c r="G126" s="5" t="n"/>
      <c r="H126" s="8" t="inlineStr"/>
      <c r="I126" s="9">
        <f>IF(H126="", "", H126 + (J126/Config!$B$9))</f>
        <v/>
      </c>
      <c r="J126" s="10">
        <f>IFERROR(XLOOKUP(E126,Config!$D$6:$D$100,Config!$E$6:$E$100),0)</f>
        <v/>
      </c>
      <c r="K126" s="10">
        <f>IF(F126="Completed",100,IF(F126="In Progress",50,IF(F126="Blocked",0,IF(F126="Pending",0,IF(F126="Rework Required",0,IF(F126="Pending Review",50,0))))))</f>
        <v/>
      </c>
      <c r="L126" s="5" t="inlineStr"/>
      <c r="M126" s="5" t="n"/>
    </row>
    <row r="127">
      <c r="F127" s="5" t="n"/>
      <c r="G127" s="5" t="n"/>
      <c r="H127" s="8" t="inlineStr"/>
      <c r="I127" s="9">
        <f>IF(H127="", "", H127 + (J127/Config!$B$9))</f>
        <v/>
      </c>
      <c r="J127" s="10">
        <f>IFERROR(XLOOKUP(E127,Config!$D$6:$D$100,Config!$E$6:$E$100),0)</f>
        <v/>
      </c>
      <c r="K127" s="10">
        <f>IF(F127="Completed",100,IF(F127="In Progress",50,IF(F127="Blocked",0,IF(F127="Pending",0,IF(F127="Rework Required",0,IF(F127="Pending Review",50,0))))))</f>
        <v/>
      </c>
      <c r="L127" s="5" t="inlineStr"/>
      <c r="M127" s="5" t="n"/>
    </row>
    <row r="128">
      <c r="F128" s="5" t="n"/>
      <c r="G128" s="5" t="n"/>
      <c r="H128" s="8" t="inlineStr"/>
      <c r="I128" s="9">
        <f>IF(H128="", "", H128 + (J128/Config!$B$9))</f>
        <v/>
      </c>
      <c r="J128" s="10">
        <f>IFERROR(XLOOKUP(E128,Config!$D$6:$D$100,Config!$E$6:$E$100),0)</f>
        <v/>
      </c>
      <c r="K128" s="10">
        <f>IF(F128="Completed",100,IF(F128="In Progress",50,IF(F128="Blocked",0,IF(F128="Pending",0,IF(F128="Rework Required",0,IF(F128="Pending Review",50,0))))))</f>
        <v/>
      </c>
      <c r="L128" s="5" t="inlineStr"/>
      <c r="M128" s="5" t="n"/>
    </row>
    <row r="129">
      <c r="F129" s="5" t="n"/>
      <c r="G129" s="5" t="n"/>
      <c r="H129" s="8" t="inlineStr"/>
      <c r="I129" s="9">
        <f>IF(H129="", "", H129 + (J129/Config!$B$9))</f>
        <v/>
      </c>
      <c r="J129" s="10">
        <f>IFERROR(XLOOKUP(E129,Config!$D$6:$D$100,Config!$E$6:$E$100),0)</f>
        <v/>
      </c>
      <c r="K129" s="10">
        <f>IF(F129="Completed",100,IF(F129="In Progress",50,IF(F129="Blocked",0,IF(F129="Pending",0,IF(F129="Rework Required",0,IF(F129="Pending Review",50,0))))))</f>
        <v/>
      </c>
      <c r="L129" s="5" t="inlineStr"/>
      <c r="M129" s="5" t="n"/>
    </row>
    <row r="130">
      <c r="F130" s="5" t="n"/>
      <c r="G130" s="5" t="n"/>
      <c r="H130" s="8" t="inlineStr"/>
      <c r="I130" s="9">
        <f>IF(H130="", "", H130 + (J130/Config!$B$9))</f>
        <v/>
      </c>
      <c r="J130" s="10">
        <f>IFERROR(XLOOKUP(E130,Config!$D$6:$D$100,Config!$E$6:$E$100),0)</f>
        <v/>
      </c>
      <c r="K130" s="10">
        <f>IF(F130="Completed",100,IF(F130="In Progress",50,IF(F130="Blocked",0,IF(F130="Pending",0,IF(F130="Rework Required",0,IF(F130="Pending Review",50,0))))))</f>
        <v/>
      </c>
      <c r="L130" s="5" t="inlineStr"/>
      <c r="M130" s="5" t="n"/>
    </row>
    <row r="131">
      <c r="F131" s="5" t="n"/>
      <c r="G131" s="5" t="n"/>
      <c r="H131" s="8" t="inlineStr"/>
      <c r="I131" s="9">
        <f>IF(H131="", "", H131 + (J131/Config!$B$9))</f>
        <v/>
      </c>
      <c r="J131" s="10">
        <f>IFERROR(XLOOKUP(E131,Config!$D$6:$D$100,Config!$E$6:$E$100),0)</f>
        <v/>
      </c>
      <c r="K131" s="10">
        <f>IF(F131="Completed",100,IF(F131="In Progress",50,IF(F131="Blocked",0,IF(F131="Pending",0,IF(F131="Rework Required",0,IF(F131="Pending Review",50,0))))))</f>
        <v/>
      </c>
      <c r="L131" s="5" t="inlineStr"/>
      <c r="M131" s="5" t="n"/>
    </row>
    <row r="132">
      <c r="F132" s="5" t="n"/>
      <c r="G132" s="5" t="n"/>
      <c r="H132" s="8" t="inlineStr"/>
      <c r="I132" s="9">
        <f>IF(H132="", "", H132 + (J132/Config!$B$9))</f>
        <v/>
      </c>
      <c r="J132" s="10">
        <f>IFERROR(XLOOKUP(E132,Config!$D$6:$D$100,Config!$E$6:$E$100),0)</f>
        <v/>
      </c>
      <c r="K132" s="10">
        <f>IF(F132="Completed",100,IF(F132="In Progress",50,IF(F132="Blocked",0,IF(F132="Pending",0,IF(F132="Rework Required",0,IF(F132="Pending Review",50,0))))))</f>
        <v/>
      </c>
      <c r="L132" s="5" t="inlineStr"/>
      <c r="M132" s="5" t="n"/>
    </row>
    <row r="133">
      <c r="F133" s="5" t="n"/>
      <c r="G133" s="5" t="n"/>
      <c r="H133" s="8" t="inlineStr"/>
      <c r="I133" s="9">
        <f>IF(H133="", "", H133 + (J133/Config!$B$9))</f>
        <v/>
      </c>
      <c r="J133" s="10">
        <f>IFERROR(XLOOKUP(E133,Config!$D$6:$D$100,Config!$E$6:$E$100),0)</f>
        <v/>
      </c>
      <c r="K133" s="10">
        <f>IF(F133="Completed",100,IF(F133="In Progress",50,IF(F133="Blocked",0,IF(F133="Pending",0,IF(F133="Rework Required",0,IF(F133="Pending Review",50,0))))))</f>
        <v/>
      </c>
      <c r="L133" s="5" t="inlineStr"/>
      <c r="M133" s="5" t="n"/>
    </row>
    <row r="134">
      <c r="F134" s="5" t="n"/>
      <c r="G134" s="5" t="n"/>
      <c r="H134" s="8" t="inlineStr"/>
      <c r="I134" s="9">
        <f>IF(H134="", "", H134 + (J134/Config!$B$9))</f>
        <v/>
      </c>
      <c r="J134" s="10">
        <f>IFERROR(XLOOKUP(E134,Config!$D$6:$D$100,Config!$E$6:$E$100),0)</f>
        <v/>
      </c>
      <c r="K134" s="10">
        <f>IF(F134="Completed",100,IF(F134="In Progress",50,IF(F134="Blocked",0,IF(F134="Pending",0,IF(F134="Rework Required",0,IF(F134="Pending Review",50,0))))))</f>
        <v/>
      </c>
      <c r="L134" s="5" t="inlineStr"/>
      <c r="M134" s="5" t="n"/>
    </row>
    <row r="135">
      <c r="F135" s="5" t="n"/>
      <c r="G135" s="5" t="n"/>
      <c r="H135" s="8" t="inlineStr"/>
      <c r="I135" s="9">
        <f>IF(H135="", "", H135 + (J135/Config!$B$9))</f>
        <v/>
      </c>
      <c r="J135" s="10">
        <f>IFERROR(XLOOKUP(E135,Config!$D$6:$D$100,Config!$E$6:$E$100),0)</f>
        <v/>
      </c>
      <c r="K135" s="10">
        <f>IF(F135="Completed",100,IF(F135="In Progress",50,IF(F135="Blocked",0,IF(F135="Pending",0,IF(F135="Rework Required",0,IF(F135="Pending Review",50,0))))))</f>
        <v/>
      </c>
      <c r="L135" s="5" t="inlineStr"/>
      <c r="M135" s="5" t="n"/>
    </row>
    <row r="136">
      <c r="F136" s="5" t="n"/>
      <c r="G136" s="5" t="n"/>
      <c r="H136" s="8" t="inlineStr"/>
      <c r="I136" s="9">
        <f>IF(H136="", "", H136 + (J136/Config!$B$9))</f>
        <v/>
      </c>
      <c r="J136" s="10">
        <f>IFERROR(XLOOKUP(E136,Config!$D$6:$D$100,Config!$E$6:$E$100),0)</f>
        <v/>
      </c>
      <c r="K136" s="10">
        <f>IF(F136="Completed",100,IF(F136="In Progress",50,IF(F136="Blocked",0,IF(F136="Pending",0,IF(F136="Rework Required",0,IF(F136="Pending Review",50,0))))))</f>
        <v/>
      </c>
      <c r="L136" s="5" t="inlineStr"/>
      <c r="M136" s="5" t="n"/>
    </row>
    <row r="137">
      <c r="F137" s="5" t="n"/>
      <c r="G137" s="5" t="n"/>
      <c r="H137" s="8" t="inlineStr"/>
      <c r="I137" s="9">
        <f>IF(H137="", "", H137 + (J137/Config!$B$9))</f>
        <v/>
      </c>
      <c r="J137" s="10">
        <f>IFERROR(XLOOKUP(E137,Config!$D$6:$D$100,Config!$E$6:$E$100),0)</f>
        <v/>
      </c>
      <c r="K137" s="10">
        <f>IF(F137="Completed",100,IF(F137="In Progress",50,IF(F137="Blocked",0,IF(F137="Pending",0,IF(F137="Rework Required",0,IF(F137="Pending Review",50,0))))))</f>
        <v/>
      </c>
      <c r="L137" s="5" t="inlineStr"/>
      <c r="M137" s="5" t="n"/>
    </row>
    <row r="138">
      <c r="F138" s="5" t="n"/>
      <c r="G138" s="5" t="n"/>
      <c r="H138" s="8" t="inlineStr"/>
      <c r="I138" s="9">
        <f>IF(H138="", "", H138 + (J138/Config!$B$9))</f>
        <v/>
      </c>
      <c r="J138" s="10">
        <f>IFERROR(XLOOKUP(E138,Config!$D$6:$D$100,Config!$E$6:$E$100),0)</f>
        <v/>
      </c>
      <c r="K138" s="10">
        <f>IF(F138="Completed",100,IF(F138="In Progress",50,IF(F138="Blocked",0,IF(F138="Pending",0,IF(F138="Rework Required",0,IF(F138="Pending Review",50,0))))))</f>
        <v/>
      </c>
      <c r="L138" s="5" t="inlineStr"/>
      <c r="M138" s="5" t="n"/>
    </row>
    <row r="139">
      <c r="F139" s="5" t="n"/>
      <c r="G139" s="5" t="n"/>
      <c r="H139" s="8" t="inlineStr"/>
      <c r="I139" s="9">
        <f>IF(H139="", "", H139 + (J139/Config!$B$9))</f>
        <v/>
      </c>
      <c r="J139" s="10">
        <f>IFERROR(XLOOKUP(E139,Config!$D$6:$D$100,Config!$E$6:$E$100),0)</f>
        <v/>
      </c>
      <c r="K139" s="10">
        <f>IF(F139="Completed",100,IF(F139="In Progress",50,IF(F139="Blocked",0,IF(F139="Pending",0,IF(F139="Rework Required",0,IF(F139="Pending Review",50,0))))))</f>
        <v/>
      </c>
      <c r="L139" s="5" t="inlineStr"/>
      <c r="M139" s="5" t="n"/>
    </row>
    <row r="140">
      <c r="F140" s="5" t="n"/>
      <c r="G140" s="5" t="n"/>
      <c r="H140" s="8" t="inlineStr"/>
      <c r="I140" s="9">
        <f>IF(H140="", "", H140 + (J140/Config!$B$9))</f>
        <v/>
      </c>
      <c r="J140" s="10">
        <f>IFERROR(XLOOKUP(E140,Config!$D$6:$D$100,Config!$E$6:$E$100),0)</f>
        <v/>
      </c>
      <c r="K140" s="10">
        <f>IF(F140="Completed",100,IF(F140="In Progress",50,IF(F140="Blocked",0,IF(F140="Pending",0,IF(F140="Rework Required",0,IF(F140="Pending Review",50,0))))))</f>
        <v/>
      </c>
      <c r="L140" s="5" t="inlineStr"/>
      <c r="M140" s="5" t="n"/>
    </row>
    <row r="141">
      <c r="F141" s="5" t="n"/>
      <c r="G141" s="5" t="n"/>
      <c r="H141" s="8" t="inlineStr"/>
      <c r="I141" s="9">
        <f>IF(H141="", "", H141 + (J141/Config!$B$9))</f>
        <v/>
      </c>
      <c r="J141" s="10">
        <f>IFERROR(XLOOKUP(E141,Config!$D$6:$D$100,Config!$E$6:$E$100),0)</f>
        <v/>
      </c>
      <c r="K141" s="10">
        <f>IF(F141="Completed",100,IF(F141="In Progress",50,IF(F141="Blocked",0,IF(F141="Pending",0,IF(F141="Rework Required",0,IF(F141="Pending Review",50,0))))))</f>
        <v/>
      </c>
      <c r="L141" s="5" t="inlineStr"/>
      <c r="M141" s="5" t="n"/>
    </row>
    <row r="142">
      <c r="F142" s="5" t="n"/>
      <c r="G142" s="5" t="n"/>
      <c r="H142" s="8" t="inlineStr"/>
      <c r="I142" s="9">
        <f>IF(H142="", "", H142 + (J142/Config!$B$9))</f>
        <v/>
      </c>
      <c r="J142" s="10">
        <f>IFERROR(XLOOKUP(E142,Config!$D$6:$D$100,Config!$E$6:$E$100),0)</f>
        <v/>
      </c>
      <c r="K142" s="10">
        <f>IF(F142="Completed",100,IF(F142="In Progress",50,IF(F142="Blocked",0,IF(F142="Pending",0,IF(F142="Rework Required",0,IF(F142="Pending Review",50,0))))))</f>
        <v/>
      </c>
      <c r="L142" s="5" t="inlineStr"/>
      <c r="M142" s="5" t="n"/>
    </row>
    <row r="143">
      <c r="F143" s="5" t="n"/>
      <c r="G143" s="5" t="n"/>
      <c r="H143" s="8" t="inlineStr"/>
      <c r="I143" s="9">
        <f>IF(H143="", "", H143 + (J143/Config!$B$9))</f>
        <v/>
      </c>
      <c r="J143" s="10">
        <f>IFERROR(XLOOKUP(E143,Config!$D$6:$D$100,Config!$E$6:$E$100),0)</f>
        <v/>
      </c>
      <c r="K143" s="10">
        <f>IF(F143="Completed",100,IF(F143="In Progress",50,IF(F143="Blocked",0,IF(F143="Pending",0,IF(F143="Rework Required",0,IF(F143="Pending Review",50,0))))))</f>
        <v/>
      </c>
      <c r="L143" s="5" t="inlineStr"/>
      <c r="M143" s="5" t="n"/>
    </row>
    <row r="144">
      <c r="F144" s="5" t="n"/>
      <c r="G144" s="5" t="n"/>
      <c r="H144" s="8" t="inlineStr"/>
      <c r="I144" s="9">
        <f>IF(H144="", "", H144 + (J144/Config!$B$9))</f>
        <v/>
      </c>
      <c r="J144" s="10">
        <f>IFERROR(XLOOKUP(E144,Config!$D$6:$D$100,Config!$E$6:$E$100),0)</f>
        <v/>
      </c>
      <c r="K144" s="10">
        <f>IF(F144="Completed",100,IF(F144="In Progress",50,IF(F144="Blocked",0,IF(F144="Pending",0,IF(F144="Rework Required",0,IF(F144="Pending Review",50,0))))))</f>
        <v/>
      </c>
      <c r="L144" s="5" t="inlineStr"/>
      <c r="M144" s="5" t="n"/>
    </row>
    <row r="145">
      <c r="F145" s="5" t="n"/>
      <c r="G145" s="5" t="n"/>
      <c r="H145" s="8" t="inlineStr"/>
      <c r="I145" s="9">
        <f>IF(H145="", "", H145 + (J145/Config!$B$9))</f>
        <v/>
      </c>
      <c r="J145" s="10">
        <f>IFERROR(XLOOKUP(E145,Config!$D$6:$D$100,Config!$E$6:$E$100),0)</f>
        <v/>
      </c>
      <c r="K145" s="10">
        <f>IF(F145="Completed",100,IF(F145="In Progress",50,IF(F145="Blocked",0,IF(F145="Pending",0,IF(F145="Rework Required",0,IF(F145="Pending Review",50,0))))))</f>
        <v/>
      </c>
      <c r="L145" s="5" t="inlineStr"/>
      <c r="M145" s="5" t="n"/>
    </row>
    <row r="146">
      <c r="F146" s="5" t="n"/>
      <c r="G146" s="5" t="n"/>
      <c r="H146" s="8" t="inlineStr"/>
      <c r="I146" s="9">
        <f>IF(H146="", "", H146 + (J146/Config!$B$9))</f>
        <v/>
      </c>
      <c r="J146" s="10">
        <f>IFERROR(XLOOKUP(E146,Config!$D$6:$D$100,Config!$E$6:$E$100),0)</f>
        <v/>
      </c>
      <c r="K146" s="10">
        <f>IF(F146="Completed",100,IF(F146="In Progress",50,IF(F146="Blocked",0,IF(F146="Pending",0,IF(F146="Rework Required",0,IF(F146="Pending Review",50,0))))))</f>
        <v/>
      </c>
      <c r="L146" s="5" t="inlineStr"/>
      <c r="M146" s="5" t="n"/>
    </row>
    <row r="147">
      <c r="F147" s="5" t="n"/>
      <c r="G147" s="5" t="n"/>
      <c r="H147" s="8" t="inlineStr"/>
      <c r="I147" s="9">
        <f>IF(H147="", "", H147 + (J147/Config!$B$9))</f>
        <v/>
      </c>
      <c r="J147" s="10">
        <f>IFERROR(XLOOKUP(E147,Config!$D$6:$D$100,Config!$E$6:$E$100),0)</f>
        <v/>
      </c>
      <c r="K147" s="10">
        <f>IF(F147="Completed",100,IF(F147="In Progress",50,IF(F147="Blocked",0,IF(F147="Pending",0,IF(F147="Rework Required",0,IF(F147="Pending Review",50,0))))))</f>
        <v/>
      </c>
      <c r="L147" s="5" t="inlineStr"/>
      <c r="M147" s="5" t="n"/>
    </row>
    <row r="148">
      <c r="F148" s="5" t="n"/>
      <c r="G148" s="5" t="n"/>
      <c r="H148" s="8" t="inlineStr"/>
      <c r="I148" s="9">
        <f>IF(H148="", "", H148 + (J148/Config!$B$9))</f>
        <v/>
      </c>
      <c r="J148" s="10">
        <f>IFERROR(XLOOKUP(E148,Config!$D$6:$D$100,Config!$E$6:$E$100),0)</f>
        <v/>
      </c>
      <c r="K148" s="10">
        <f>IF(F148="Completed",100,IF(F148="In Progress",50,IF(F148="Blocked",0,IF(F148="Pending",0,IF(F148="Rework Required",0,IF(F148="Pending Review",50,0))))))</f>
        <v/>
      </c>
      <c r="L148" s="5" t="inlineStr"/>
      <c r="M148" s="5" t="n"/>
    </row>
    <row r="149">
      <c r="F149" s="5" t="n"/>
      <c r="G149" s="5" t="n"/>
      <c r="H149" s="8" t="inlineStr"/>
      <c r="I149" s="9">
        <f>IF(H149="", "", H149 + (J149/Config!$B$9))</f>
        <v/>
      </c>
      <c r="J149" s="10">
        <f>IFERROR(XLOOKUP(E149,Config!$D$6:$D$100,Config!$E$6:$E$100),0)</f>
        <v/>
      </c>
      <c r="K149" s="10">
        <f>IF(F149="Completed",100,IF(F149="In Progress",50,IF(F149="Blocked",0,IF(F149="Pending",0,IF(F149="Rework Required",0,IF(F149="Pending Review",50,0))))))</f>
        <v/>
      </c>
      <c r="L149" s="5" t="inlineStr"/>
      <c r="M149" s="5" t="n"/>
    </row>
    <row r="150">
      <c r="F150" s="5" t="n"/>
      <c r="G150" s="5" t="n"/>
      <c r="H150" s="8" t="inlineStr"/>
      <c r="I150" s="9">
        <f>IF(H150="", "", H150 + (J150/Config!$B$9))</f>
        <v/>
      </c>
      <c r="J150" s="10">
        <f>IFERROR(XLOOKUP(E150,Config!$D$6:$D$100,Config!$E$6:$E$100),0)</f>
        <v/>
      </c>
      <c r="K150" s="10">
        <f>IF(F150="Completed",100,IF(F150="In Progress",50,IF(F150="Blocked",0,IF(F150="Pending",0,IF(F150="Rework Required",0,IF(F150="Pending Review",50,0))))))</f>
        <v/>
      </c>
      <c r="L150" s="5" t="inlineStr"/>
      <c r="M150" s="5" t="n"/>
    </row>
    <row r="151">
      <c r="F151" s="5" t="n"/>
      <c r="G151" s="5" t="n"/>
      <c r="H151" s="8" t="inlineStr"/>
      <c r="I151" s="9">
        <f>IF(H151="", "", H151 + (J151/Config!$B$9))</f>
        <v/>
      </c>
      <c r="J151" s="10">
        <f>IFERROR(XLOOKUP(E151,Config!$D$6:$D$100,Config!$E$6:$E$100),0)</f>
        <v/>
      </c>
      <c r="K151" s="10">
        <f>IF(F151="Completed",100,IF(F151="In Progress",50,IF(F151="Blocked",0,IF(F151="Pending",0,IF(F151="Rework Required",0,IF(F151="Pending Review",50,0))))))</f>
        <v/>
      </c>
      <c r="L151" s="5" t="inlineStr"/>
      <c r="M151" s="5" t="n"/>
    </row>
    <row r="152">
      <c r="F152" s="5" t="n"/>
      <c r="G152" s="5" t="n"/>
      <c r="H152" s="8" t="inlineStr"/>
      <c r="I152" s="9">
        <f>IF(H152="", "", H152 + (J152/Config!$B$9))</f>
        <v/>
      </c>
      <c r="J152" s="10">
        <f>IFERROR(XLOOKUP(E152,Config!$D$6:$D$100,Config!$E$6:$E$100),0)</f>
        <v/>
      </c>
      <c r="K152" s="10">
        <f>IF(F152="Completed",100,IF(F152="In Progress",50,IF(F152="Blocked",0,IF(F152="Pending",0,IF(F152="Rework Required",0,IF(F152="Pending Review",50,0))))))</f>
        <v/>
      </c>
      <c r="L152" s="5" t="inlineStr"/>
      <c r="M152" s="5" t="n"/>
    </row>
    <row r="153">
      <c r="F153" s="5" t="n"/>
      <c r="G153" s="5" t="n"/>
      <c r="H153" s="8" t="inlineStr"/>
      <c r="I153" s="9">
        <f>IF(H153="", "", H153 + (J153/Config!$B$9))</f>
        <v/>
      </c>
      <c r="J153" s="10">
        <f>IFERROR(XLOOKUP(E153,Config!$D$6:$D$100,Config!$E$6:$E$100),0)</f>
        <v/>
      </c>
      <c r="K153" s="10">
        <f>IF(F153="Completed",100,IF(F153="In Progress",50,IF(F153="Blocked",0,IF(F153="Pending",0,IF(F153="Rework Required",0,IF(F153="Pending Review",50,0))))))</f>
        <v/>
      </c>
      <c r="L153" s="5" t="inlineStr"/>
      <c r="M153" s="5" t="n"/>
    </row>
    <row r="154">
      <c r="F154" s="5" t="n"/>
      <c r="G154" s="5" t="n"/>
      <c r="H154" s="8" t="inlineStr"/>
      <c r="I154" s="9">
        <f>IF(H154="", "", H154 + (J154/Config!$B$9))</f>
        <v/>
      </c>
      <c r="J154" s="10">
        <f>IFERROR(XLOOKUP(E154,Config!$D$6:$D$100,Config!$E$6:$E$100),0)</f>
        <v/>
      </c>
      <c r="K154" s="10">
        <f>IF(F154="Completed",100,IF(F154="In Progress",50,IF(F154="Blocked",0,IF(F154="Pending",0,IF(F154="Rework Required",0,IF(F154="Pending Review",50,0))))))</f>
        <v/>
      </c>
      <c r="L154" s="5" t="inlineStr"/>
      <c r="M154" s="5" t="n"/>
    </row>
    <row r="155">
      <c r="F155" s="5" t="n"/>
      <c r="G155" s="5" t="n"/>
      <c r="H155" s="8" t="inlineStr"/>
      <c r="I155" s="9">
        <f>IF(H155="", "", H155 + (J155/Config!$B$9))</f>
        <v/>
      </c>
      <c r="J155" s="10">
        <f>IFERROR(XLOOKUP(E155,Config!$D$6:$D$100,Config!$E$6:$E$100),0)</f>
        <v/>
      </c>
      <c r="K155" s="10">
        <f>IF(F155="Completed",100,IF(F155="In Progress",50,IF(F155="Blocked",0,IF(F155="Pending",0,IF(F155="Rework Required",0,IF(F155="Pending Review",50,0))))))</f>
        <v/>
      </c>
      <c r="L155" s="5" t="inlineStr"/>
      <c r="M155" s="5" t="n"/>
    </row>
    <row r="156">
      <c r="F156" s="5" t="n"/>
      <c r="G156" s="5" t="n"/>
      <c r="H156" s="8" t="inlineStr"/>
      <c r="I156" s="9">
        <f>IF(H156="", "", H156 + (J156/Config!$B$9))</f>
        <v/>
      </c>
      <c r="J156" s="10">
        <f>IFERROR(XLOOKUP(E156,Config!$D$6:$D$100,Config!$E$6:$E$100),0)</f>
        <v/>
      </c>
      <c r="K156" s="10">
        <f>IF(F156="Completed",100,IF(F156="In Progress",50,IF(F156="Blocked",0,IF(F156="Pending",0,IF(F156="Rework Required",0,IF(F156="Pending Review",50,0))))))</f>
        <v/>
      </c>
      <c r="L156" s="5" t="inlineStr"/>
      <c r="M156" s="5" t="n"/>
    </row>
    <row r="157">
      <c r="F157" s="5" t="n"/>
      <c r="G157" s="5" t="n"/>
      <c r="H157" s="8" t="inlineStr"/>
      <c r="I157" s="9">
        <f>IF(H157="", "", H157 + (J157/Config!$B$9))</f>
        <v/>
      </c>
      <c r="J157" s="10">
        <f>IFERROR(XLOOKUP(E157,Config!$D$6:$D$100,Config!$E$6:$E$100),0)</f>
        <v/>
      </c>
      <c r="K157" s="10">
        <f>IF(F157="Completed",100,IF(F157="In Progress",50,IF(F157="Blocked",0,IF(F157="Pending",0,IF(F157="Rework Required",0,IF(F157="Pending Review",50,0))))))</f>
        <v/>
      </c>
      <c r="L157" s="5" t="inlineStr"/>
      <c r="M157" s="5" t="n"/>
    </row>
    <row r="158">
      <c r="F158" s="5" t="n"/>
      <c r="G158" s="5" t="n"/>
      <c r="H158" s="8" t="inlineStr"/>
      <c r="I158" s="9">
        <f>IF(H158="", "", H158 + (J158/Config!$B$9))</f>
        <v/>
      </c>
      <c r="J158" s="10">
        <f>IFERROR(XLOOKUP(E158,Config!$D$6:$D$100,Config!$E$6:$E$100),0)</f>
        <v/>
      </c>
      <c r="K158" s="10">
        <f>IF(F158="Completed",100,IF(F158="In Progress",50,IF(F158="Blocked",0,IF(F158="Pending",0,IF(F158="Rework Required",0,IF(F158="Pending Review",50,0))))))</f>
        <v/>
      </c>
      <c r="L158" s="5" t="inlineStr"/>
      <c r="M158" s="5" t="n"/>
    </row>
    <row r="159">
      <c r="F159" s="5" t="n"/>
      <c r="G159" s="5" t="n"/>
      <c r="H159" s="8" t="inlineStr"/>
      <c r="I159" s="9">
        <f>IF(H159="", "", H159 + (J159/Config!$B$9))</f>
        <v/>
      </c>
      <c r="J159" s="10">
        <f>IFERROR(XLOOKUP(E159,Config!$D$6:$D$100,Config!$E$6:$E$100),0)</f>
        <v/>
      </c>
      <c r="K159" s="10">
        <f>IF(F159="Completed",100,IF(F159="In Progress",50,IF(F159="Blocked",0,IF(F159="Pending",0,IF(F159="Rework Required",0,IF(F159="Pending Review",50,0))))))</f>
        <v/>
      </c>
      <c r="L159" s="5" t="inlineStr"/>
      <c r="M159" s="5" t="n"/>
    </row>
    <row r="160">
      <c r="F160" s="5" t="n"/>
      <c r="G160" s="5" t="n"/>
      <c r="H160" s="8" t="inlineStr"/>
      <c r="I160" s="9">
        <f>IF(H160="", "", H160 + (J160/Config!$B$9))</f>
        <v/>
      </c>
      <c r="J160" s="10">
        <f>IFERROR(XLOOKUP(E160,Config!$D$6:$D$100,Config!$E$6:$E$100),0)</f>
        <v/>
      </c>
      <c r="K160" s="10">
        <f>IF(F160="Completed",100,IF(F160="In Progress",50,IF(F160="Blocked",0,IF(F160="Pending",0,IF(F160="Rework Required",0,IF(F160="Pending Review",50,0))))))</f>
        <v/>
      </c>
      <c r="L160" s="5" t="inlineStr"/>
      <c r="M160" s="5" t="n"/>
    </row>
    <row r="161">
      <c r="F161" s="5" t="n"/>
      <c r="G161" s="5" t="n"/>
      <c r="H161" s="8" t="inlineStr"/>
      <c r="I161" s="9">
        <f>IF(H161="", "", H161 + (J161/Config!$B$9))</f>
        <v/>
      </c>
      <c r="J161" s="10">
        <f>IFERROR(XLOOKUP(E161,Config!$D$6:$D$100,Config!$E$6:$E$100),0)</f>
        <v/>
      </c>
      <c r="K161" s="10">
        <f>IF(F161="Completed",100,IF(F161="In Progress",50,IF(F161="Blocked",0,IF(F161="Pending",0,IF(F161="Rework Required",0,IF(F161="Pending Review",50,0))))))</f>
        <v/>
      </c>
      <c r="L161" s="5" t="inlineStr"/>
      <c r="M161" s="5" t="n"/>
    </row>
    <row r="162">
      <c r="F162" s="5" t="n"/>
      <c r="G162" s="5" t="n"/>
      <c r="H162" s="8" t="inlineStr"/>
      <c r="I162" s="9">
        <f>IF(H162="", "", H162 + (J162/Config!$B$9))</f>
        <v/>
      </c>
      <c r="J162" s="10">
        <f>IFERROR(XLOOKUP(E162,Config!$D$6:$D$100,Config!$E$6:$E$100),0)</f>
        <v/>
      </c>
      <c r="K162" s="10">
        <f>IF(F162="Completed",100,IF(F162="In Progress",50,IF(F162="Blocked",0,IF(F162="Pending",0,IF(F162="Rework Required",0,IF(F162="Pending Review",50,0))))))</f>
        <v/>
      </c>
      <c r="L162" s="5" t="inlineStr"/>
      <c r="M162" s="5" t="n"/>
    </row>
    <row r="163">
      <c r="F163" s="5" t="n"/>
      <c r="G163" s="5" t="n"/>
      <c r="H163" s="8" t="inlineStr"/>
      <c r="I163" s="9">
        <f>IF(H163="", "", H163 + (J163/Config!$B$9))</f>
        <v/>
      </c>
      <c r="J163" s="10">
        <f>IFERROR(XLOOKUP(E163,Config!$D$6:$D$100,Config!$E$6:$E$100),0)</f>
        <v/>
      </c>
      <c r="K163" s="10">
        <f>IF(F163="Completed",100,IF(F163="In Progress",50,IF(F163="Blocked",0,IF(F163="Pending",0,IF(F163="Rework Required",0,IF(F163="Pending Review",50,0))))))</f>
        <v/>
      </c>
      <c r="L163" s="5" t="inlineStr"/>
      <c r="M163" s="5" t="n"/>
    </row>
    <row r="164">
      <c r="F164" s="5" t="n"/>
      <c r="G164" s="5" t="n"/>
      <c r="H164" s="8" t="inlineStr"/>
      <c r="I164" s="9">
        <f>IF(H164="", "", H164 + (J164/Config!$B$9))</f>
        <v/>
      </c>
      <c r="J164" s="10">
        <f>IFERROR(XLOOKUP(E164,Config!$D$6:$D$100,Config!$E$6:$E$100),0)</f>
        <v/>
      </c>
      <c r="K164" s="10">
        <f>IF(F164="Completed",100,IF(F164="In Progress",50,IF(F164="Blocked",0,IF(F164="Pending",0,IF(F164="Rework Required",0,IF(F164="Pending Review",50,0))))))</f>
        <v/>
      </c>
      <c r="L164" s="5" t="inlineStr"/>
      <c r="M164" s="5" t="n"/>
    </row>
    <row r="165">
      <c r="F165" s="5" t="n"/>
      <c r="G165" s="5" t="n"/>
      <c r="H165" s="8" t="inlineStr"/>
      <c r="I165" s="9">
        <f>IF(H165="", "", H165 + (J165/Config!$B$9))</f>
        <v/>
      </c>
      <c r="J165" s="10">
        <f>IFERROR(XLOOKUP(E165,Config!$D$6:$D$100,Config!$E$6:$E$100),0)</f>
        <v/>
      </c>
      <c r="K165" s="10">
        <f>IF(F165="Completed",100,IF(F165="In Progress",50,IF(F165="Blocked",0,IF(F165="Pending",0,IF(F165="Rework Required",0,IF(F165="Pending Review",50,0))))))</f>
        <v/>
      </c>
      <c r="L165" s="5" t="inlineStr"/>
      <c r="M165" s="5" t="n"/>
    </row>
    <row r="166">
      <c r="F166" s="5" t="n"/>
      <c r="G166" s="5" t="n"/>
      <c r="H166" s="8" t="inlineStr"/>
      <c r="I166" s="9">
        <f>IF(H166="", "", H166 + (J166/Config!$B$9))</f>
        <v/>
      </c>
      <c r="J166" s="10">
        <f>IFERROR(XLOOKUP(E166,Config!$D$6:$D$100,Config!$E$6:$E$100),0)</f>
        <v/>
      </c>
      <c r="K166" s="10">
        <f>IF(F166="Completed",100,IF(F166="In Progress",50,IF(F166="Blocked",0,IF(F166="Pending",0,IF(F166="Rework Required",0,IF(F166="Pending Review",50,0))))))</f>
        <v/>
      </c>
      <c r="L166" s="5" t="inlineStr"/>
      <c r="M166" s="5" t="n"/>
    </row>
    <row r="167">
      <c r="F167" s="5" t="n"/>
      <c r="G167" s="5" t="n"/>
      <c r="H167" s="8" t="inlineStr"/>
      <c r="I167" s="9">
        <f>IF(H167="", "", H167 + (J167/Config!$B$9))</f>
        <v/>
      </c>
      <c r="J167" s="10">
        <f>IFERROR(XLOOKUP(E167,Config!$D$6:$D$100,Config!$E$6:$E$100),0)</f>
        <v/>
      </c>
      <c r="K167" s="10">
        <f>IF(F167="Completed",100,IF(F167="In Progress",50,IF(F167="Blocked",0,IF(F167="Pending",0,IF(F167="Rework Required",0,IF(F167="Pending Review",50,0))))))</f>
        <v/>
      </c>
      <c r="L167" s="5" t="inlineStr"/>
      <c r="M167" s="5" t="n"/>
    </row>
    <row r="168">
      <c r="F168" s="5" t="n"/>
      <c r="G168" s="5" t="n"/>
      <c r="H168" s="8" t="inlineStr"/>
      <c r="I168" s="9">
        <f>IF(H168="", "", H168 + (J168/Config!$B$9))</f>
        <v/>
      </c>
      <c r="J168" s="10">
        <f>IFERROR(XLOOKUP(E168,Config!$D$6:$D$100,Config!$E$6:$E$100),0)</f>
        <v/>
      </c>
      <c r="K168" s="10">
        <f>IF(F168="Completed",100,IF(F168="In Progress",50,IF(F168="Blocked",0,IF(F168="Pending",0,IF(F168="Rework Required",0,IF(F168="Pending Review",50,0))))))</f>
        <v/>
      </c>
      <c r="L168" s="5" t="inlineStr"/>
      <c r="M168" s="5" t="n"/>
    </row>
    <row r="169">
      <c r="F169" s="5" t="n"/>
      <c r="G169" s="5" t="n"/>
      <c r="H169" s="8" t="inlineStr"/>
      <c r="I169" s="9">
        <f>IF(H169="", "", H169 + (J169/Config!$B$9))</f>
        <v/>
      </c>
      <c r="J169" s="10">
        <f>IFERROR(XLOOKUP(E169,Config!$D$6:$D$100,Config!$E$6:$E$100),0)</f>
        <v/>
      </c>
      <c r="K169" s="10">
        <f>IF(F169="Completed",100,IF(F169="In Progress",50,IF(F169="Blocked",0,IF(F169="Pending",0,IF(F169="Rework Required",0,IF(F169="Pending Review",50,0))))))</f>
        <v/>
      </c>
      <c r="L169" s="5" t="inlineStr"/>
      <c r="M169" s="5" t="n"/>
    </row>
    <row r="170">
      <c r="F170" s="5" t="n"/>
      <c r="G170" s="5" t="n"/>
      <c r="H170" s="8" t="inlineStr"/>
      <c r="I170" s="9">
        <f>IF(H170="", "", H170 + (J170/Config!$B$9))</f>
        <v/>
      </c>
      <c r="J170" s="10">
        <f>IFERROR(XLOOKUP(E170,Config!$D$6:$D$100,Config!$E$6:$E$100),0)</f>
        <v/>
      </c>
      <c r="K170" s="10">
        <f>IF(F170="Completed",100,IF(F170="In Progress",50,IF(F170="Blocked",0,IF(F170="Pending",0,IF(F170="Rework Required",0,IF(F170="Pending Review",50,0))))))</f>
        <v/>
      </c>
      <c r="L170" s="5" t="inlineStr"/>
      <c r="M170" s="5" t="n"/>
    </row>
    <row r="171">
      <c r="F171" s="5" t="n"/>
      <c r="G171" s="5" t="n"/>
      <c r="H171" s="8" t="inlineStr"/>
      <c r="I171" s="9">
        <f>IF(H171="", "", H171 + (J171/Config!$B$9))</f>
        <v/>
      </c>
      <c r="J171" s="10">
        <f>IFERROR(XLOOKUP(E171,Config!$D$6:$D$100,Config!$E$6:$E$100),0)</f>
        <v/>
      </c>
      <c r="K171" s="10">
        <f>IF(F171="Completed",100,IF(F171="In Progress",50,IF(F171="Blocked",0,IF(F171="Pending",0,IF(F171="Rework Required",0,IF(F171="Pending Review",50,0))))))</f>
        <v/>
      </c>
      <c r="L171" s="5" t="inlineStr"/>
      <c r="M171" s="5" t="n"/>
    </row>
    <row r="172">
      <c r="F172" s="5" t="n"/>
      <c r="G172" s="5" t="n"/>
      <c r="H172" s="8" t="inlineStr"/>
      <c r="I172" s="9">
        <f>IF(H172="", "", H172 + (J172/Config!$B$9))</f>
        <v/>
      </c>
      <c r="J172" s="10">
        <f>IFERROR(XLOOKUP(E172,Config!$D$6:$D$100,Config!$E$6:$E$100),0)</f>
        <v/>
      </c>
      <c r="K172" s="10">
        <f>IF(F172="Completed",100,IF(F172="In Progress",50,IF(F172="Blocked",0,IF(F172="Pending",0,IF(F172="Rework Required",0,IF(F172="Pending Review",50,0))))))</f>
        <v/>
      </c>
      <c r="L172" s="5" t="inlineStr"/>
      <c r="M172" s="5" t="n"/>
    </row>
    <row r="173">
      <c r="F173" s="5" t="n"/>
      <c r="G173" s="5" t="n"/>
      <c r="H173" s="8" t="inlineStr"/>
      <c r="I173" s="9">
        <f>IF(H173="", "", H173 + (J173/Config!$B$9))</f>
        <v/>
      </c>
      <c r="J173" s="10">
        <f>IFERROR(XLOOKUP(E173,Config!$D$6:$D$100,Config!$E$6:$E$100),0)</f>
        <v/>
      </c>
      <c r="K173" s="10">
        <f>IF(F173="Completed",100,IF(F173="In Progress",50,IF(F173="Blocked",0,IF(F173="Pending",0,IF(F173="Rework Required",0,IF(F173="Pending Review",50,0))))))</f>
        <v/>
      </c>
      <c r="L173" s="5" t="inlineStr"/>
      <c r="M173" s="5" t="n"/>
    </row>
    <row r="174">
      <c r="F174" s="5" t="n"/>
      <c r="G174" s="5" t="n"/>
      <c r="H174" s="8" t="inlineStr"/>
      <c r="I174" s="9">
        <f>IF(H174="", "", H174 + (J174/Config!$B$9))</f>
        <v/>
      </c>
      <c r="J174" s="10">
        <f>IFERROR(XLOOKUP(E174,Config!$D$6:$D$100,Config!$E$6:$E$100),0)</f>
        <v/>
      </c>
      <c r="K174" s="10">
        <f>IF(F174="Completed",100,IF(F174="In Progress",50,IF(F174="Blocked",0,IF(F174="Pending",0,IF(F174="Rework Required",0,IF(F174="Pending Review",50,0))))))</f>
        <v/>
      </c>
      <c r="L174" s="5" t="inlineStr"/>
      <c r="M174" s="5" t="n"/>
    </row>
    <row r="175">
      <c r="F175" s="5" t="n"/>
      <c r="G175" s="5" t="n"/>
      <c r="H175" s="8" t="inlineStr"/>
      <c r="I175" s="9">
        <f>IF(H175="", "", H175 + (J175/Config!$B$9))</f>
        <v/>
      </c>
      <c r="J175" s="10">
        <f>IFERROR(XLOOKUP(E175,Config!$D$6:$D$100,Config!$E$6:$E$100),0)</f>
        <v/>
      </c>
      <c r="K175" s="10">
        <f>IF(F175="Completed",100,IF(F175="In Progress",50,IF(F175="Blocked",0,IF(F175="Pending",0,IF(F175="Rework Required",0,IF(F175="Pending Review",50,0))))))</f>
        <v/>
      </c>
      <c r="L175" s="5" t="inlineStr"/>
      <c r="M175" s="5" t="n"/>
    </row>
    <row r="176">
      <c r="F176" s="5" t="n"/>
      <c r="G176" s="5" t="n"/>
      <c r="H176" s="8" t="inlineStr"/>
      <c r="I176" s="9">
        <f>IF(H176="", "", H176 + (J176/Config!$B$9))</f>
        <v/>
      </c>
      <c r="J176" s="10">
        <f>IFERROR(XLOOKUP(E176,Config!$D$6:$D$100,Config!$E$6:$E$100),0)</f>
        <v/>
      </c>
      <c r="K176" s="10">
        <f>IF(F176="Completed",100,IF(F176="In Progress",50,IF(F176="Blocked",0,IF(F176="Pending",0,IF(F176="Rework Required",0,IF(F176="Pending Review",50,0))))))</f>
        <v/>
      </c>
      <c r="L176" s="5" t="inlineStr"/>
      <c r="M176" s="5" t="n"/>
    </row>
    <row r="177">
      <c r="F177" s="5" t="n"/>
      <c r="G177" s="5" t="n"/>
      <c r="H177" s="8" t="inlineStr"/>
      <c r="I177" s="9">
        <f>IF(H177="", "", H177 + (J177/Config!$B$9))</f>
        <v/>
      </c>
      <c r="J177" s="10">
        <f>IFERROR(XLOOKUP(E177,Config!$D$6:$D$100,Config!$E$6:$E$100),0)</f>
        <v/>
      </c>
      <c r="K177" s="10">
        <f>IF(F177="Completed",100,IF(F177="In Progress",50,IF(F177="Blocked",0,IF(F177="Pending",0,IF(F177="Rework Required",0,IF(F177="Pending Review",50,0))))))</f>
        <v/>
      </c>
      <c r="L177" s="5" t="inlineStr"/>
      <c r="M177" s="5" t="n"/>
    </row>
    <row r="178">
      <c r="F178" s="5" t="n"/>
      <c r="G178" s="5" t="n"/>
      <c r="H178" s="8" t="inlineStr"/>
      <c r="I178" s="9">
        <f>IF(H178="", "", H178 + (J178/Config!$B$9))</f>
        <v/>
      </c>
      <c r="J178" s="10">
        <f>IFERROR(XLOOKUP(E178,Config!$D$6:$D$100,Config!$E$6:$E$100),0)</f>
        <v/>
      </c>
      <c r="K178" s="10">
        <f>IF(F178="Completed",100,IF(F178="In Progress",50,IF(F178="Blocked",0,IF(F178="Pending",0,IF(F178="Rework Required",0,IF(F178="Pending Review",50,0))))))</f>
        <v/>
      </c>
      <c r="L178" s="5" t="inlineStr"/>
      <c r="M178" s="5" t="n"/>
    </row>
    <row r="179">
      <c r="F179" s="5" t="n"/>
      <c r="G179" s="5" t="n"/>
      <c r="H179" s="8" t="inlineStr"/>
      <c r="I179" s="9">
        <f>IF(H179="", "", H179 + (J179/Config!$B$9))</f>
        <v/>
      </c>
      <c r="J179" s="10">
        <f>IFERROR(XLOOKUP(E179,Config!$D$6:$D$100,Config!$E$6:$E$100),0)</f>
        <v/>
      </c>
      <c r="K179" s="10">
        <f>IF(F179="Completed",100,IF(F179="In Progress",50,IF(F179="Blocked",0,IF(F179="Pending",0,IF(F179="Rework Required",0,IF(F179="Pending Review",50,0))))))</f>
        <v/>
      </c>
      <c r="L179" s="5" t="inlineStr"/>
      <c r="M179" s="5" t="n"/>
    </row>
    <row r="180">
      <c r="F180" s="5" t="n"/>
      <c r="G180" s="5" t="n"/>
      <c r="H180" s="8" t="inlineStr"/>
      <c r="I180" s="9">
        <f>IF(H180="", "", H180 + (J180/Config!$B$9))</f>
        <v/>
      </c>
      <c r="J180" s="10">
        <f>IFERROR(XLOOKUP(E180,Config!$D$6:$D$100,Config!$E$6:$E$100),0)</f>
        <v/>
      </c>
      <c r="K180" s="10">
        <f>IF(F180="Completed",100,IF(F180="In Progress",50,IF(F180="Blocked",0,IF(F180="Pending",0,IF(F180="Rework Required",0,IF(F180="Pending Review",50,0))))))</f>
        <v/>
      </c>
      <c r="L180" s="5" t="inlineStr"/>
      <c r="M180" s="5" t="n"/>
    </row>
    <row r="181">
      <c r="F181" s="5" t="n"/>
      <c r="G181" s="5" t="n"/>
      <c r="H181" s="8" t="inlineStr"/>
      <c r="I181" s="9">
        <f>IF(H181="", "", H181 + (J181/Config!$B$9))</f>
        <v/>
      </c>
      <c r="J181" s="10">
        <f>IFERROR(XLOOKUP(E181,Config!$D$6:$D$100,Config!$E$6:$E$100),0)</f>
        <v/>
      </c>
      <c r="K181" s="10">
        <f>IF(F181="Completed",100,IF(F181="In Progress",50,IF(F181="Blocked",0,IF(F181="Pending",0,IF(F181="Rework Required",0,IF(F181="Pending Review",50,0))))))</f>
        <v/>
      </c>
      <c r="L181" s="5" t="inlineStr"/>
      <c r="M181" s="5" t="n"/>
    </row>
    <row r="182">
      <c r="F182" s="5" t="n"/>
      <c r="G182" s="5" t="n"/>
      <c r="H182" s="8" t="inlineStr"/>
      <c r="I182" s="9">
        <f>IF(H182="", "", H182 + (J182/Config!$B$9))</f>
        <v/>
      </c>
      <c r="J182" s="10">
        <f>IFERROR(XLOOKUP(E182,Config!$D$6:$D$100,Config!$E$6:$E$100),0)</f>
        <v/>
      </c>
      <c r="K182" s="10">
        <f>IF(F182="Completed",100,IF(F182="In Progress",50,IF(F182="Blocked",0,IF(F182="Pending",0,IF(F182="Rework Required",0,IF(F182="Pending Review",50,0))))))</f>
        <v/>
      </c>
      <c r="L182" s="5" t="inlineStr"/>
      <c r="M182" s="5" t="n"/>
    </row>
    <row r="183">
      <c r="F183" s="5" t="n"/>
      <c r="G183" s="5" t="n"/>
      <c r="H183" s="8" t="inlineStr"/>
      <c r="I183" s="9">
        <f>IF(H183="", "", H183 + (J183/Config!$B$9))</f>
        <v/>
      </c>
      <c r="J183" s="10">
        <f>IFERROR(XLOOKUP(E183,Config!$D$6:$D$100,Config!$E$6:$E$100),0)</f>
        <v/>
      </c>
      <c r="K183" s="10">
        <f>IF(F183="Completed",100,IF(F183="In Progress",50,IF(F183="Blocked",0,IF(F183="Pending",0,IF(F183="Rework Required",0,IF(F183="Pending Review",50,0))))))</f>
        <v/>
      </c>
      <c r="L183" s="5" t="inlineStr"/>
      <c r="M183" s="5" t="n"/>
    </row>
    <row r="184">
      <c r="F184" s="5" t="n"/>
      <c r="G184" s="5" t="n"/>
      <c r="H184" s="8" t="inlineStr"/>
      <c r="I184" s="9">
        <f>IF(H184="", "", H184 + (J184/Config!$B$9))</f>
        <v/>
      </c>
      <c r="J184" s="10">
        <f>IFERROR(XLOOKUP(E184,Config!$D$6:$D$100,Config!$E$6:$E$100),0)</f>
        <v/>
      </c>
      <c r="K184" s="10">
        <f>IF(F184="Completed",100,IF(F184="In Progress",50,IF(F184="Blocked",0,IF(F184="Pending",0,IF(F184="Rework Required",0,IF(F184="Pending Review",50,0))))))</f>
        <v/>
      </c>
      <c r="L184" s="5" t="inlineStr"/>
      <c r="M184" s="5" t="n"/>
    </row>
    <row r="185">
      <c r="F185" s="5" t="n"/>
      <c r="G185" s="5" t="n"/>
      <c r="H185" s="8" t="inlineStr"/>
      <c r="I185" s="9">
        <f>IF(H185="", "", H185 + (J185/Config!$B$9))</f>
        <v/>
      </c>
      <c r="J185" s="10">
        <f>IFERROR(XLOOKUP(E185,Config!$D$6:$D$100,Config!$E$6:$E$100),0)</f>
        <v/>
      </c>
      <c r="K185" s="10">
        <f>IF(F185="Completed",100,IF(F185="In Progress",50,IF(F185="Blocked",0,IF(F185="Pending",0,IF(F185="Rework Required",0,IF(F185="Pending Review",50,0))))))</f>
        <v/>
      </c>
      <c r="L185" s="5" t="inlineStr"/>
      <c r="M185" s="5" t="n"/>
    </row>
    <row r="186">
      <c r="F186" s="5" t="n"/>
      <c r="G186" s="5" t="n"/>
      <c r="H186" s="8" t="inlineStr"/>
      <c r="I186" s="9">
        <f>IF(H186="", "", H186 + (J186/Config!$B$9))</f>
        <v/>
      </c>
      <c r="J186" s="10">
        <f>IFERROR(XLOOKUP(E186,Config!$D$6:$D$100,Config!$E$6:$E$100),0)</f>
        <v/>
      </c>
      <c r="K186" s="10">
        <f>IF(F186="Completed",100,IF(F186="In Progress",50,IF(F186="Blocked",0,IF(F186="Pending",0,IF(F186="Rework Required",0,IF(F186="Pending Review",50,0))))))</f>
        <v/>
      </c>
      <c r="L186" s="5" t="inlineStr"/>
      <c r="M186" s="5" t="n"/>
    </row>
    <row r="187">
      <c r="F187" s="5" t="n"/>
      <c r="G187" s="5" t="n"/>
      <c r="H187" s="8" t="inlineStr"/>
      <c r="I187" s="9">
        <f>IF(H187="", "", H187 + (J187/Config!$B$9))</f>
        <v/>
      </c>
      <c r="J187" s="10">
        <f>IFERROR(XLOOKUP(E187,Config!$D$6:$D$100,Config!$E$6:$E$100),0)</f>
        <v/>
      </c>
      <c r="K187" s="10">
        <f>IF(F187="Completed",100,IF(F187="In Progress",50,IF(F187="Blocked",0,IF(F187="Pending",0,IF(F187="Rework Required",0,IF(F187="Pending Review",50,0))))))</f>
        <v/>
      </c>
      <c r="L187" s="5" t="inlineStr"/>
      <c r="M187" s="5" t="n"/>
    </row>
    <row r="188">
      <c r="F188" s="5" t="n"/>
      <c r="G188" s="5" t="n"/>
      <c r="H188" s="8" t="inlineStr"/>
      <c r="I188" s="9">
        <f>IF(H188="", "", H188 + (J188/Config!$B$9))</f>
        <v/>
      </c>
      <c r="J188" s="10">
        <f>IFERROR(XLOOKUP(E188,Config!$D$6:$D$100,Config!$E$6:$E$100),0)</f>
        <v/>
      </c>
      <c r="K188" s="10">
        <f>IF(F188="Completed",100,IF(F188="In Progress",50,IF(F188="Blocked",0,IF(F188="Pending",0,IF(F188="Rework Required",0,IF(F188="Pending Review",50,0))))))</f>
        <v/>
      </c>
      <c r="L188" s="5" t="inlineStr"/>
      <c r="M188" s="5" t="n"/>
    </row>
    <row r="189">
      <c r="F189" s="5" t="n"/>
      <c r="G189" s="5" t="n"/>
      <c r="H189" s="8" t="inlineStr"/>
      <c r="I189" s="9">
        <f>IF(H189="", "", H189 + (J189/Config!$B$9))</f>
        <v/>
      </c>
      <c r="J189" s="10">
        <f>IFERROR(XLOOKUP(E189,Config!$D$6:$D$100,Config!$E$6:$E$100),0)</f>
        <v/>
      </c>
      <c r="K189" s="10">
        <f>IF(F189="Completed",100,IF(F189="In Progress",50,IF(F189="Blocked",0,IF(F189="Pending",0,IF(F189="Rework Required",0,IF(F189="Pending Review",50,0))))))</f>
        <v/>
      </c>
      <c r="L189" s="5" t="inlineStr"/>
      <c r="M189" s="5" t="n"/>
    </row>
    <row r="190">
      <c r="F190" s="5" t="n"/>
      <c r="G190" s="5" t="n"/>
      <c r="H190" s="8" t="inlineStr"/>
      <c r="I190" s="9">
        <f>IF(H190="", "", H190 + (J190/Config!$B$9))</f>
        <v/>
      </c>
      <c r="J190" s="10">
        <f>IFERROR(XLOOKUP(E190,Config!$D$6:$D$100,Config!$E$6:$E$100),0)</f>
        <v/>
      </c>
      <c r="K190" s="10">
        <f>IF(F190="Completed",100,IF(F190="In Progress",50,IF(F190="Blocked",0,IF(F190="Pending",0,IF(F190="Rework Required",0,IF(F190="Pending Review",50,0))))))</f>
        <v/>
      </c>
      <c r="L190" s="5" t="inlineStr"/>
      <c r="M190" s="5" t="n"/>
    </row>
    <row r="191">
      <c r="F191" s="5" t="n"/>
      <c r="G191" s="5" t="n"/>
      <c r="H191" s="8" t="inlineStr"/>
      <c r="I191" s="9">
        <f>IF(H191="", "", H191 + (J191/Config!$B$9))</f>
        <v/>
      </c>
      <c r="J191" s="10">
        <f>IFERROR(XLOOKUP(E191,Config!$D$6:$D$100,Config!$E$6:$E$100),0)</f>
        <v/>
      </c>
      <c r="K191" s="10">
        <f>IF(F191="Completed",100,IF(F191="In Progress",50,IF(F191="Blocked",0,IF(F191="Pending",0,IF(F191="Rework Required",0,IF(F191="Pending Review",50,0))))))</f>
        <v/>
      </c>
      <c r="L191" s="5" t="inlineStr"/>
      <c r="M191" s="5" t="n"/>
    </row>
    <row r="192">
      <c r="F192" s="5" t="n"/>
      <c r="G192" s="5" t="n"/>
      <c r="H192" s="8" t="inlineStr"/>
      <c r="I192" s="9">
        <f>IF(H192="", "", H192 + (J192/Config!$B$9))</f>
        <v/>
      </c>
      <c r="J192" s="10">
        <f>IFERROR(XLOOKUP(E192,Config!$D$6:$D$100,Config!$E$6:$E$100),0)</f>
        <v/>
      </c>
      <c r="K192" s="10">
        <f>IF(F192="Completed",100,IF(F192="In Progress",50,IF(F192="Blocked",0,IF(F192="Pending",0,IF(F192="Rework Required",0,IF(F192="Pending Review",50,0))))))</f>
        <v/>
      </c>
      <c r="L192" s="5" t="inlineStr"/>
      <c r="M192" s="5" t="n"/>
    </row>
    <row r="193">
      <c r="F193" s="5" t="n"/>
      <c r="G193" s="5" t="n"/>
      <c r="H193" s="8" t="inlineStr"/>
      <c r="I193" s="9">
        <f>IF(H193="", "", H193 + (J193/Config!$B$9))</f>
        <v/>
      </c>
      <c r="J193" s="10">
        <f>IFERROR(XLOOKUP(E193,Config!$D$6:$D$100,Config!$E$6:$E$100),0)</f>
        <v/>
      </c>
      <c r="K193" s="10">
        <f>IF(F193="Completed",100,IF(F193="In Progress",50,IF(F193="Blocked",0,IF(F193="Pending",0,IF(F193="Rework Required",0,IF(F193="Pending Review",50,0))))))</f>
        <v/>
      </c>
      <c r="L193" s="5" t="inlineStr"/>
      <c r="M193" s="5" t="n"/>
    </row>
    <row r="194">
      <c r="F194" s="5" t="n"/>
      <c r="G194" s="5" t="n"/>
      <c r="H194" s="8" t="inlineStr"/>
      <c r="I194" s="9">
        <f>IF(H194="", "", H194 + (J194/Config!$B$9))</f>
        <v/>
      </c>
      <c r="J194" s="10">
        <f>IFERROR(XLOOKUP(E194,Config!$D$6:$D$100,Config!$E$6:$E$100),0)</f>
        <v/>
      </c>
      <c r="K194" s="10">
        <f>IF(F194="Completed",100,IF(F194="In Progress",50,IF(F194="Blocked",0,IF(F194="Pending",0,IF(F194="Rework Required",0,IF(F194="Pending Review",50,0))))))</f>
        <v/>
      </c>
      <c r="L194" s="5" t="inlineStr"/>
      <c r="M194" s="5" t="n"/>
    </row>
    <row r="195">
      <c r="F195" s="5" t="n"/>
      <c r="G195" s="5" t="n"/>
      <c r="H195" s="8" t="inlineStr"/>
      <c r="I195" s="9">
        <f>IF(H195="", "", H195 + (J195/Config!$B$9))</f>
        <v/>
      </c>
      <c r="J195" s="10">
        <f>IFERROR(XLOOKUP(E195,Config!$D$6:$D$100,Config!$E$6:$E$100),0)</f>
        <v/>
      </c>
      <c r="K195" s="10">
        <f>IF(F195="Completed",100,IF(F195="In Progress",50,IF(F195="Blocked",0,IF(F195="Pending",0,IF(F195="Rework Required",0,IF(F195="Pending Review",50,0))))))</f>
        <v/>
      </c>
      <c r="L195" s="5" t="inlineStr"/>
      <c r="M195" s="5" t="n"/>
    </row>
    <row r="196">
      <c r="F196" s="5" t="n"/>
      <c r="G196" s="5" t="n"/>
      <c r="H196" s="8" t="inlineStr"/>
      <c r="I196" s="9">
        <f>IF(H196="", "", H196 + (J196/Config!$B$9))</f>
        <v/>
      </c>
      <c r="J196" s="10">
        <f>IFERROR(XLOOKUP(E196,Config!$D$6:$D$100,Config!$E$6:$E$100),0)</f>
        <v/>
      </c>
      <c r="K196" s="10">
        <f>IF(F196="Completed",100,IF(F196="In Progress",50,IF(F196="Blocked",0,IF(F196="Pending",0,IF(F196="Rework Required",0,IF(F196="Pending Review",50,0))))))</f>
        <v/>
      </c>
      <c r="L196" s="5" t="inlineStr"/>
      <c r="M196" s="5" t="n"/>
    </row>
    <row r="197">
      <c r="F197" s="5" t="n"/>
      <c r="G197" s="5" t="n"/>
      <c r="H197" s="8" t="inlineStr"/>
      <c r="I197" s="9">
        <f>IF(H197="", "", H197 + (J197/Config!$B$9))</f>
        <v/>
      </c>
      <c r="J197" s="10">
        <f>IFERROR(XLOOKUP(E197,Config!$D$6:$D$100,Config!$E$6:$E$100),0)</f>
        <v/>
      </c>
      <c r="K197" s="10">
        <f>IF(F197="Completed",100,IF(F197="In Progress",50,IF(F197="Blocked",0,IF(F197="Pending",0,IF(F197="Rework Required",0,IF(F197="Pending Review",50,0))))))</f>
        <v/>
      </c>
      <c r="L197" s="5" t="inlineStr"/>
      <c r="M197" s="5" t="n"/>
    </row>
    <row r="198">
      <c r="F198" s="5" t="n"/>
      <c r="G198" s="5" t="n"/>
      <c r="H198" s="8" t="inlineStr"/>
      <c r="I198" s="9">
        <f>IF(H198="", "", H198 + (J198/Config!$B$9))</f>
        <v/>
      </c>
      <c r="J198" s="10">
        <f>IFERROR(XLOOKUP(E198,Config!$D$6:$D$100,Config!$E$6:$E$100),0)</f>
        <v/>
      </c>
      <c r="K198" s="10">
        <f>IF(F198="Completed",100,IF(F198="In Progress",50,IF(F198="Blocked",0,IF(F198="Pending",0,IF(F198="Rework Required",0,IF(F198="Pending Review",50,0))))))</f>
        <v/>
      </c>
      <c r="L198" s="5" t="inlineStr"/>
      <c r="M198" s="5" t="n"/>
    </row>
    <row r="199">
      <c r="F199" s="5" t="n"/>
      <c r="G199" s="5" t="n"/>
      <c r="H199" s="8" t="inlineStr"/>
      <c r="I199" s="9">
        <f>IF(H199="", "", H199 + (J199/Config!$B$9))</f>
        <v/>
      </c>
      <c r="J199" s="10">
        <f>IFERROR(XLOOKUP(E199,Config!$D$6:$D$100,Config!$E$6:$E$100),0)</f>
        <v/>
      </c>
      <c r="K199" s="10">
        <f>IF(F199="Completed",100,IF(F199="In Progress",50,IF(F199="Blocked",0,IF(F199="Pending",0,IF(F199="Rework Required",0,IF(F199="Pending Review",50,0))))))</f>
        <v/>
      </c>
      <c r="L199" s="5" t="inlineStr"/>
      <c r="M199" s="5" t="n"/>
    </row>
    <row r="200">
      <c r="A200" s="6" t="inlineStr">
        <is>
          <t>© 2025 Evernorth Automation ROI Suite – Confidential</t>
        </is>
      </c>
      <c r="F200" s="5" t="n"/>
      <c r="G200" s="5" t="n"/>
      <c r="H200" s="8" t="inlineStr"/>
      <c r="I200" s="9">
        <f>IF(H200="", "", H200 + (J200/Config!$B$9))</f>
        <v/>
      </c>
      <c r="J200" s="10">
        <f>IFERROR(XLOOKUP(E200,Config!$D$6:$D$100,Config!$E$6:$E$100),0)</f>
        <v/>
      </c>
      <c r="K200" s="10">
        <f>IF(F200="Completed",100,IF(F200="In Progress",50,IF(F200="Blocked",0,IF(F200="Pending",0,IF(F200="Rework Required",0,IF(F200="Pending Review",50,0))))))</f>
        <v/>
      </c>
      <c r="L200" s="5" t="inlineStr"/>
      <c r="M200" s="5" t="n"/>
    </row>
    <row r="201">
      <c r="F201" s="5" t="n"/>
      <c r="G201" s="5" t="n"/>
      <c r="H201" s="8" t="inlineStr"/>
      <c r="I201" s="9">
        <f>IF(H201="", "", H201 + (J201/Config!$B$9))</f>
        <v/>
      </c>
      <c r="J201" s="10">
        <f>IFERROR(XLOOKUP(E201,Config!$D$6:$D$100,Config!$E$6:$E$100),0)</f>
        <v/>
      </c>
      <c r="K201" s="10">
        <f>IF(F201="Completed",100,IF(F201="In Progress",50,IF(F201="Blocked",0,IF(F201="Pending",0,IF(F201="Rework Required",0,IF(F201="Pending Review",50,0))))))</f>
        <v/>
      </c>
      <c r="L201" s="5" t="inlineStr"/>
      <c r="M201" s="5" t="n"/>
    </row>
    <row r="202">
      <c r="F202" s="5" t="n"/>
      <c r="G202" s="5" t="n"/>
      <c r="H202" s="8" t="inlineStr"/>
      <c r="I202" s="9">
        <f>IF(H202="", "", H202 + (J202/Config!$B$9))</f>
        <v/>
      </c>
      <c r="J202" s="10">
        <f>IFERROR(XLOOKUP(E202,Config!$D$6:$D$100,Config!$E$6:$E$100),0)</f>
        <v/>
      </c>
      <c r="K202" s="10">
        <f>IF(F202="Completed",100,IF(F202="In Progress",50,IF(F202="Blocked",0,IF(F202="Pending",0,IF(F202="Rework Required",0,IF(F202="Pending Review",50,0))))))</f>
        <v/>
      </c>
      <c r="L202" s="5" t="inlineStr"/>
      <c r="M202" s="5" t="n"/>
    </row>
    <row r="203">
      <c r="F203" s="5" t="n"/>
      <c r="G203" s="5" t="n"/>
      <c r="H203" s="8" t="inlineStr"/>
      <c r="I203" s="9">
        <f>IF(H203="", "", H203 + (J203/Config!$B$9))</f>
        <v/>
      </c>
      <c r="J203" s="10">
        <f>IFERROR(XLOOKUP(E203,Config!$D$6:$D$100,Config!$E$6:$E$100),0)</f>
        <v/>
      </c>
      <c r="K203" s="10">
        <f>IF(F203="Completed",100,IF(F203="In Progress",50,IF(F203="Blocked",0,IF(F203="Pending",0,IF(F203="Rework Required",0,IF(F203="Pending Review",50,0))))))</f>
        <v/>
      </c>
      <c r="L203" s="5" t="inlineStr"/>
      <c r="M203" s="5" t="n"/>
    </row>
    <row r="204">
      <c r="F204" s="5" t="n"/>
      <c r="G204" s="5" t="n"/>
      <c r="H204" s="8" t="inlineStr"/>
      <c r="I204" s="9">
        <f>IF(H204="", "", H204 + (J204/Config!$B$9))</f>
        <v/>
      </c>
      <c r="J204" s="10">
        <f>IFERROR(XLOOKUP(E204,Config!$D$6:$D$100,Config!$E$6:$E$100),0)</f>
        <v/>
      </c>
      <c r="K204" s="10">
        <f>IF(F204="Completed",100,IF(F204="In Progress",50,IF(F204="Blocked",0,IF(F204="Pending",0,IF(F204="Rework Required",0,IF(F204="Pending Review",50,0))))))</f>
        <v/>
      </c>
      <c r="L204" s="5" t="inlineStr"/>
      <c r="M204" s="5" t="n"/>
    </row>
    <row r="205">
      <c r="F205" s="5" t="n"/>
      <c r="G205" s="5" t="n"/>
      <c r="H205" s="8" t="inlineStr"/>
      <c r="I205" s="9">
        <f>IF(H205="", "", H205 + (J205/Config!$B$9))</f>
        <v/>
      </c>
      <c r="J205" s="10">
        <f>IFERROR(XLOOKUP(E205,Config!$D$6:$D$100,Config!$E$6:$E$100),0)</f>
        <v/>
      </c>
      <c r="K205" s="10">
        <f>IF(F205="Completed",100,IF(F205="In Progress",50,IF(F205="Blocked",0,IF(F205="Pending",0,IF(F205="Rework Required",0,IF(F205="Pending Review",50,0))))))</f>
        <v/>
      </c>
      <c r="L205" s="5" t="inlineStr"/>
      <c r="M205" s="5" t="n"/>
    </row>
    <row r="206">
      <c r="F206" s="5" t="n"/>
      <c r="G206" s="5" t="n"/>
      <c r="H206" s="8" t="inlineStr"/>
      <c r="I206" s="9">
        <f>IF(H206="", "", H206 + (J206/Config!$B$9))</f>
        <v/>
      </c>
      <c r="J206" s="10">
        <f>IFERROR(XLOOKUP(E206,Config!$D$6:$D$100,Config!$E$6:$E$100),0)</f>
        <v/>
      </c>
      <c r="K206" s="10">
        <f>IF(F206="Completed",100,IF(F206="In Progress",50,IF(F206="Blocked",0,IF(F206="Pending",0,IF(F206="Rework Required",0,IF(F206="Pending Review",50,0))))))</f>
        <v/>
      </c>
      <c r="L206" s="5" t="inlineStr"/>
      <c r="M206" s="5" t="n"/>
    </row>
    <row r="207">
      <c r="F207" s="5" t="n"/>
      <c r="G207" s="5" t="n"/>
      <c r="H207" s="8" t="inlineStr"/>
      <c r="I207" s="9">
        <f>IF(H207="", "", H207 + (J207/Config!$B$9))</f>
        <v/>
      </c>
      <c r="J207" s="10">
        <f>IFERROR(XLOOKUP(E207,Config!$D$6:$D$100,Config!$E$6:$E$100),0)</f>
        <v/>
      </c>
      <c r="K207" s="10">
        <f>IF(F207="Completed",100,IF(F207="In Progress",50,IF(F207="Blocked",0,IF(F207="Pending",0,IF(F207="Rework Required",0,IF(F207="Pending Review",50,0))))))</f>
        <v/>
      </c>
      <c r="L207" s="5" t="inlineStr"/>
      <c r="M207" s="5" t="n"/>
    </row>
    <row r="208">
      <c r="F208" s="5" t="n"/>
      <c r="G208" s="5" t="n"/>
      <c r="H208" s="8" t="inlineStr"/>
      <c r="I208" s="9">
        <f>IF(H208="", "", H208 + (J208/Config!$B$9))</f>
        <v/>
      </c>
      <c r="J208" s="10">
        <f>IFERROR(XLOOKUP(E208,Config!$D$6:$D$100,Config!$E$6:$E$100),0)</f>
        <v/>
      </c>
      <c r="K208" s="10">
        <f>IF(F208="Completed",100,IF(F208="In Progress",50,IF(F208="Blocked",0,IF(F208="Pending",0,IF(F208="Rework Required",0,IF(F208="Pending Review",50,0))))))</f>
        <v/>
      </c>
      <c r="L208" s="5" t="inlineStr"/>
      <c r="M208" s="5" t="n"/>
    </row>
    <row r="209">
      <c r="F209" s="5" t="n"/>
      <c r="G209" s="5" t="n"/>
      <c r="H209" s="8" t="inlineStr"/>
      <c r="I209" s="9">
        <f>IF(H209="", "", H209 + (J209/Config!$B$9))</f>
        <v/>
      </c>
      <c r="J209" s="10">
        <f>IFERROR(XLOOKUP(E209,Config!$D$6:$D$100,Config!$E$6:$E$100),0)</f>
        <v/>
      </c>
      <c r="K209" s="10">
        <f>IF(F209="Completed",100,IF(F209="In Progress",50,IF(F209="Blocked",0,IF(F209="Pending",0,IF(F209="Rework Required",0,IF(F209="Pending Review",50,0))))))</f>
        <v/>
      </c>
      <c r="L209" s="5" t="inlineStr"/>
      <c r="M209" s="5" t="n"/>
    </row>
    <row r="210">
      <c r="F210" s="5" t="n"/>
      <c r="G210" s="5" t="n"/>
      <c r="H210" s="8" t="inlineStr"/>
      <c r="I210" s="9">
        <f>IF(H210="", "", H210 + (J210/Config!$B$9))</f>
        <v/>
      </c>
      <c r="J210" s="10">
        <f>IFERROR(XLOOKUP(E210,Config!$D$6:$D$100,Config!$E$6:$E$100),0)</f>
        <v/>
      </c>
      <c r="K210" s="10">
        <f>IF(F210="Completed",100,IF(F210="In Progress",50,IF(F210="Blocked",0,IF(F210="Pending",0,IF(F210="Rework Required",0,IF(F210="Pending Review",50,0))))))</f>
        <v/>
      </c>
      <c r="L210" s="5" t="inlineStr"/>
      <c r="M210" s="5" t="n"/>
    </row>
    <row r="211">
      <c r="F211" s="5" t="n"/>
      <c r="G211" s="5" t="n"/>
      <c r="H211" s="8" t="inlineStr"/>
      <c r="I211" s="9">
        <f>IF(H211="", "", H211 + (J211/Config!$B$9))</f>
        <v/>
      </c>
      <c r="J211" s="10">
        <f>IFERROR(XLOOKUP(E211,Config!$D$6:$D$100,Config!$E$6:$E$100),0)</f>
        <v/>
      </c>
      <c r="K211" s="10">
        <f>IF(F211="Completed",100,IF(F211="In Progress",50,IF(F211="Blocked",0,IF(F211="Pending",0,IF(F211="Rework Required",0,IF(F211="Pending Review",50,0))))))</f>
        <v/>
      </c>
      <c r="L211" s="5" t="inlineStr"/>
      <c r="M211" s="5" t="n"/>
    </row>
    <row r="212">
      <c r="F212" s="5" t="n"/>
      <c r="G212" s="5" t="n"/>
      <c r="H212" s="8" t="inlineStr"/>
      <c r="I212" s="9">
        <f>IF(H212="", "", H212 + (J212/Config!$B$9))</f>
        <v/>
      </c>
      <c r="J212" s="10">
        <f>IFERROR(XLOOKUP(E212,Config!$D$6:$D$100,Config!$E$6:$E$100),0)</f>
        <v/>
      </c>
      <c r="K212" s="10">
        <f>IF(F212="Completed",100,IF(F212="In Progress",50,IF(F212="Blocked",0,IF(F212="Pending",0,IF(F212="Rework Required",0,IF(F212="Pending Review",50,0))))))</f>
        <v/>
      </c>
      <c r="L212" s="5" t="inlineStr"/>
      <c r="M212" s="5" t="n"/>
    </row>
    <row r="213">
      <c r="F213" s="5" t="n"/>
      <c r="G213" s="5" t="n"/>
      <c r="H213" s="8" t="inlineStr"/>
      <c r="I213" s="9">
        <f>IF(H213="", "", H213 + (J213/Config!$B$9))</f>
        <v/>
      </c>
      <c r="J213" s="10">
        <f>IFERROR(XLOOKUP(E213,Config!$D$6:$D$100,Config!$E$6:$E$100),0)</f>
        <v/>
      </c>
      <c r="K213" s="10">
        <f>IF(F213="Completed",100,IF(F213="In Progress",50,IF(F213="Blocked",0,IF(F213="Pending",0,IF(F213="Rework Required",0,IF(F213="Pending Review",50,0))))))</f>
        <v/>
      </c>
      <c r="L213" s="5" t="inlineStr"/>
      <c r="M213" s="5" t="n"/>
    </row>
    <row r="214">
      <c r="F214" s="5" t="n"/>
      <c r="G214" s="5" t="n"/>
      <c r="H214" s="8" t="inlineStr"/>
      <c r="I214" s="9">
        <f>IF(H214="", "", H214 + (J214/Config!$B$9))</f>
        <v/>
      </c>
      <c r="J214" s="10">
        <f>IFERROR(XLOOKUP(E214,Config!$D$6:$D$100,Config!$E$6:$E$100),0)</f>
        <v/>
      </c>
      <c r="K214" s="10">
        <f>IF(F214="Completed",100,IF(F214="In Progress",50,IF(F214="Blocked",0,IF(F214="Pending",0,IF(F214="Rework Required",0,IF(F214="Pending Review",50,0))))))</f>
        <v/>
      </c>
      <c r="L214" s="5" t="inlineStr"/>
      <c r="M214" s="5" t="n"/>
    </row>
    <row r="215">
      <c r="F215" s="5" t="n"/>
      <c r="G215" s="5" t="n"/>
      <c r="H215" s="8" t="inlineStr"/>
      <c r="I215" s="9">
        <f>IF(H215="", "", H215 + (J215/Config!$B$9))</f>
        <v/>
      </c>
      <c r="J215" s="10">
        <f>IFERROR(XLOOKUP(E215,Config!$D$6:$D$100,Config!$E$6:$E$100),0)</f>
        <v/>
      </c>
      <c r="K215" s="10">
        <f>IF(F215="Completed",100,IF(F215="In Progress",50,IF(F215="Blocked",0,IF(F215="Pending",0,IF(F215="Rework Required",0,IF(F215="Pending Review",50,0))))))</f>
        <v/>
      </c>
      <c r="L215" s="5" t="inlineStr"/>
      <c r="M215" s="5" t="n"/>
    </row>
    <row r="216">
      <c r="F216" s="5" t="n"/>
      <c r="G216" s="5" t="n"/>
      <c r="H216" s="8" t="inlineStr"/>
      <c r="I216" s="9">
        <f>IF(H216="", "", H216 + (J216/Config!$B$9))</f>
        <v/>
      </c>
      <c r="J216" s="10">
        <f>IFERROR(XLOOKUP(E216,Config!$D$6:$D$100,Config!$E$6:$E$100),0)</f>
        <v/>
      </c>
      <c r="K216" s="10">
        <f>IF(F216="Completed",100,IF(F216="In Progress",50,IF(F216="Blocked",0,IF(F216="Pending",0,IF(F216="Rework Required",0,IF(F216="Pending Review",50,0))))))</f>
        <v/>
      </c>
      <c r="L216" s="5" t="inlineStr"/>
      <c r="M216" s="5" t="n"/>
    </row>
    <row r="217">
      <c r="F217" s="5" t="n"/>
      <c r="G217" s="5" t="n"/>
      <c r="H217" s="8" t="inlineStr"/>
      <c r="I217" s="9">
        <f>IF(H217="", "", H217 + (J217/Config!$B$9))</f>
        <v/>
      </c>
      <c r="J217" s="10">
        <f>IFERROR(XLOOKUP(E217,Config!$D$6:$D$100,Config!$E$6:$E$100),0)</f>
        <v/>
      </c>
      <c r="K217" s="10">
        <f>IF(F217="Completed",100,IF(F217="In Progress",50,IF(F217="Blocked",0,IF(F217="Pending",0,IF(F217="Rework Required",0,IF(F217="Pending Review",50,0))))))</f>
        <v/>
      </c>
      <c r="L217" s="5" t="inlineStr"/>
      <c r="M217" s="5" t="n"/>
    </row>
    <row r="218">
      <c r="F218" s="5" t="n"/>
      <c r="G218" s="5" t="n"/>
      <c r="H218" s="8" t="inlineStr"/>
      <c r="I218" s="9">
        <f>IF(H218="", "", H218 + (J218/Config!$B$9))</f>
        <v/>
      </c>
      <c r="J218" s="10">
        <f>IFERROR(XLOOKUP(E218,Config!$D$6:$D$100,Config!$E$6:$E$100),0)</f>
        <v/>
      </c>
      <c r="K218" s="10">
        <f>IF(F218="Completed",100,IF(F218="In Progress",50,IF(F218="Blocked",0,IF(F218="Pending",0,IF(F218="Rework Required",0,IF(F218="Pending Review",50,0))))))</f>
        <v/>
      </c>
      <c r="L218" s="5" t="inlineStr"/>
      <c r="M218" s="5" t="n"/>
    </row>
    <row r="219">
      <c r="F219" s="5" t="n"/>
      <c r="G219" s="5" t="n"/>
      <c r="H219" s="8" t="inlineStr"/>
      <c r="I219" s="9">
        <f>IF(H219="", "", H219 + (J219/Config!$B$9))</f>
        <v/>
      </c>
      <c r="J219" s="10">
        <f>IFERROR(XLOOKUP(E219,Config!$D$6:$D$100,Config!$E$6:$E$100),0)</f>
        <v/>
      </c>
      <c r="K219" s="10">
        <f>IF(F219="Completed",100,IF(F219="In Progress",50,IF(F219="Blocked",0,IF(F219="Pending",0,IF(F219="Rework Required",0,IF(F219="Pending Review",50,0))))))</f>
        <v/>
      </c>
      <c r="L219" s="5" t="inlineStr"/>
      <c r="M219" s="5" t="n"/>
    </row>
    <row r="220">
      <c r="F220" s="5" t="n"/>
      <c r="G220" s="5" t="n"/>
      <c r="H220" s="8" t="inlineStr"/>
      <c r="I220" s="9">
        <f>IF(H220="", "", H220 + (J220/Config!$B$9))</f>
        <v/>
      </c>
      <c r="J220" s="10">
        <f>IFERROR(XLOOKUP(E220,Config!$D$6:$D$100,Config!$E$6:$E$100),0)</f>
        <v/>
      </c>
      <c r="K220" s="10">
        <f>IF(F220="Completed",100,IF(F220="In Progress",50,IF(F220="Blocked",0,IF(F220="Pending",0,IF(F220="Rework Required",0,IF(F220="Pending Review",50,0))))))</f>
        <v/>
      </c>
      <c r="L220" s="5" t="inlineStr"/>
      <c r="M220" s="5" t="n"/>
    </row>
    <row r="221">
      <c r="F221" s="5" t="n"/>
      <c r="G221" s="5" t="n"/>
      <c r="H221" s="8" t="inlineStr"/>
      <c r="I221" s="9">
        <f>IF(H221="", "", H221 + (J221/Config!$B$9))</f>
        <v/>
      </c>
      <c r="J221" s="10">
        <f>IFERROR(XLOOKUP(E221,Config!$D$6:$D$100,Config!$E$6:$E$100),0)</f>
        <v/>
      </c>
      <c r="K221" s="10">
        <f>IF(F221="Completed",100,IF(F221="In Progress",50,IF(F221="Blocked",0,IF(F221="Pending",0,IF(F221="Rework Required",0,IF(F221="Pending Review",50,0))))))</f>
        <v/>
      </c>
      <c r="L221" s="5" t="inlineStr"/>
      <c r="M221" s="5" t="n"/>
    </row>
    <row r="222">
      <c r="F222" s="5" t="n"/>
      <c r="G222" s="5" t="n"/>
      <c r="H222" s="8" t="inlineStr"/>
      <c r="I222" s="9">
        <f>IF(H222="", "", H222 + (J222/Config!$B$9))</f>
        <v/>
      </c>
      <c r="J222" s="10">
        <f>IFERROR(XLOOKUP(E222,Config!$D$6:$D$100,Config!$E$6:$E$100),0)</f>
        <v/>
      </c>
      <c r="K222" s="10">
        <f>IF(F222="Completed",100,IF(F222="In Progress",50,IF(F222="Blocked",0,IF(F222="Pending",0,IF(F222="Rework Required",0,IF(F222="Pending Review",50,0))))))</f>
        <v/>
      </c>
      <c r="L222" s="5" t="inlineStr"/>
      <c r="M222" s="5" t="n"/>
    </row>
    <row r="223">
      <c r="F223" s="5" t="n"/>
      <c r="G223" s="5" t="n"/>
      <c r="H223" s="8" t="inlineStr"/>
      <c r="I223" s="9">
        <f>IF(H223="", "", H223 + (J223/Config!$B$9))</f>
        <v/>
      </c>
      <c r="J223" s="10">
        <f>IFERROR(XLOOKUP(E223,Config!$D$6:$D$100,Config!$E$6:$E$100),0)</f>
        <v/>
      </c>
      <c r="K223" s="10">
        <f>IF(F223="Completed",100,IF(F223="In Progress",50,IF(F223="Blocked",0,IF(F223="Pending",0,IF(F223="Rework Required",0,IF(F223="Pending Review",50,0))))))</f>
        <v/>
      </c>
      <c r="L223" s="5" t="inlineStr"/>
      <c r="M223" s="5" t="n"/>
    </row>
    <row r="224">
      <c r="F224" s="5" t="n"/>
      <c r="G224" s="5" t="n"/>
      <c r="H224" s="8" t="inlineStr"/>
      <c r="I224" s="9">
        <f>IF(H224="", "", H224 + (J224/Config!$B$9))</f>
        <v/>
      </c>
      <c r="J224" s="10">
        <f>IFERROR(XLOOKUP(E224,Config!$D$6:$D$100,Config!$E$6:$E$100),0)</f>
        <v/>
      </c>
      <c r="K224" s="10">
        <f>IF(F224="Completed",100,IF(F224="In Progress",50,IF(F224="Blocked",0,IF(F224="Pending",0,IF(F224="Rework Required",0,IF(F224="Pending Review",50,0))))))</f>
        <v/>
      </c>
      <c r="L224" s="5" t="inlineStr"/>
      <c r="M224" s="5" t="n"/>
    </row>
    <row r="225">
      <c r="F225" s="5" t="n"/>
      <c r="G225" s="5" t="n"/>
      <c r="H225" s="8" t="inlineStr"/>
      <c r="I225" s="9">
        <f>IF(H225="", "", H225 + (J225/Config!$B$9))</f>
        <v/>
      </c>
      <c r="J225" s="10">
        <f>IFERROR(XLOOKUP(E225,Config!$D$6:$D$100,Config!$E$6:$E$100),0)</f>
        <v/>
      </c>
      <c r="K225" s="10">
        <f>IF(F225="Completed",100,IF(F225="In Progress",50,IF(F225="Blocked",0,IF(F225="Pending",0,IF(F225="Rework Required",0,IF(F225="Pending Review",50,0))))))</f>
        <v/>
      </c>
      <c r="L225" s="5" t="inlineStr"/>
      <c r="M225" s="5" t="n"/>
    </row>
    <row r="226">
      <c r="F226" s="5" t="n"/>
      <c r="G226" s="5" t="n"/>
      <c r="H226" s="8" t="inlineStr"/>
      <c r="I226" s="9">
        <f>IF(H226="", "", H226 + (J226/Config!$B$9))</f>
        <v/>
      </c>
      <c r="J226" s="10">
        <f>IFERROR(XLOOKUP(E226,Config!$D$6:$D$100,Config!$E$6:$E$100),0)</f>
        <v/>
      </c>
      <c r="K226" s="10">
        <f>IF(F226="Completed",100,IF(F226="In Progress",50,IF(F226="Blocked",0,IF(F226="Pending",0,IF(F226="Rework Required",0,IF(F226="Pending Review",50,0))))))</f>
        <v/>
      </c>
      <c r="L226" s="5" t="inlineStr"/>
      <c r="M226" s="5" t="n"/>
    </row>
    <row r="227">
      <c r="F227" s="5" t="n"/>
      <c r="G227" s="5" t="n"/>
      <c r="H227" s="8" t="inlineStr"/>
      <c r="I227" s="9">
        <f>IF(H227="", "", H227 + (J227/Config!$B$9))</f>
        <v/>
      </c>
      <c r="J227" s="10">
        <f>IFERROR(XLOOKUP(E227,Config!$D$6:$D$100,Config!$E$6:$E$100),0)</f>
        <v/>
      </c>
      <c r="K227" s="10">
        <f>IF(F227="Completed",100,IF(F227="In Progress",50,IF(F227="Blocked",0,IF(F227="Pending",0,IF(F227="Rework Required",0,IF(F227="Pending Review",50,0))))))</f>
        <v/>
      </c>
      <c r="L227" s="5" t="inlineStr"/>
      <c r="M227" s="5" t="n"/>
    </row>
    <row r="228">
      <c r="F228" s="5" t="n"/>
      <c r="G228" s="5" t="n"/>
      <c r="H228" s="8" t="inlineStr"/>
      <c r="I228" s="9">
        <f>IF(H228="", "", H228 + (J228/Config!$B$9))</f>
        <v/>
      </c>
      <c r="J228" s="10">
        <f>IFERROR(XLOOKUP(E228,Config!$D$6:$D$100,Config!$E$6:$E$100),0)</f>
        <v/>
      </c>
      <c r="K228" s="10">
        <f>IF(F228="Completed",100,IF(F228="In Progress",50,IF(F228="Blocked",0,IF(F228="Pending",0,IF(F228="Rework Required",0,IF(F228="Pending Review",50,0))))))</f>
        <v/>
      </c>
      <c r="L228" s="5" t="inlineStr"/>
      <c r="M228" s="5" t="n"/>
    </row>
    <row r="229">
      <c r="F229" s="5" t="n"/>
      <c r="G229" s="5" t="n"/>
      <c r="H229" s="8" t="inlineStr"/>
      <c r="I229" s="9">
        <f>IF(H229="", "", H229 + (J229/Config!$B$9))</f>
        <v/>
      </c>
      <c r="J229" s="10">
        <f>IFERROR(XLOOKUP(E229,Config!$D$6:$D$100,Config!$E$6:$E$100),0)</f>
        <v/>
      </c>
      <c r="K229" s="10">
        <f>IF(F229="Completed",100,IF(F229="In Progress",50,IF(F229="Blocked",0,IF(F229="Pending",0,IF(F229="Rework Required",0,IF(F229="Pending Review",50,0))))))</f>
        <v/>
      </c>
      <c r="L229" s="5" t="inlineStr"/>
      <c r="M229" s="5" t="n"/>
    </row>
    <row r="230">
      <c r="F230" s="5" t="n"/>
      <c r="G230" s="5" t="n"/>
      <c r="H230" s="8" t="inlineStr"/>
      <c r="I230" s="9">
        <f>IF(H230="", "", H230 + (J230/Config!$B$9))</f>
        <v/>
      </c>
      <c r="J230" s="10">
        <f>IFERROR(XLOOKUP(E230,Config!$D$6:$D$100,Config!$E$6:$E$100),0)</f>
        <v/>
      </c>
      <c r="K230" s="10">
        <f>IF(F230="Completed",100,IF(F230="In Progress",50,IF(F230="Blocked",0,IF(F230="Pending",0,IF(F230="Rework Required",0,IF(F230="Pending Review",50,0))))))</f>
        <v/>
      </c>
      <c r="L230" s="5" t="inlineStr"/>
      <c r="M230" s="5" t="n"/>
    </row>
    <row r="231">
      <c r="F231" s="5" t="n"/>
      <c r="G231" s="5" t="n"/>
      <c r="H231" s="8" t="inlineStr"/>
      <c r="I231" s="9">
        <f>IF(H231="", "", H231 + (J231/Config!$B$9))</f>
        <v/>
      </c>
      <c r="J231" s="10">
        <f>IFERROR(XLOOKUP(E231,Config!$D$6:$D$100,Config!$E$6:$E$100),0)</f>
        <v/>
      </c>
      <c r="K231" s="10">
        <f>IF(F231="Completed",100,IF(F231="In Progress",50,IF(F231="Blocked",0,IF(F231="Pending",0,IF(F231="Rework Required",0,IF(F231="Pending Review",50,0))))))</f>
        <v/>
      </c>
      <c r="L231" s="5" t="inlineStr"/>
      <c r="M231" s="5" t="n"/>
    </row>
    <row r="232">
      <c r="F232" s="5" t="n"/>
      <c r="G232" s="5" t="n"/>
      <c r="H232" s="8" t="inlineStr"/>
      <c r="I232" s="9">
        <f>IF(H232="", "", H232 + (J232/Config!$B$9))</f>
        <v/>
      </c>
      <c r="J232" s="10">
        <f>IFERROR(XLOOKUP(E232,Config!$D$6:$D$100,Config!$E$6:$E$100),0)</f>
        <v/>
      </c>
      <c r="K232" s="10">
        <f>IF(F232="Completed",100,IF(F232="In Progress",50,IF(F232="Blocked",0,IF(F232="Pending",0,IF(F232="Rework Required",0,IF(F232="Pending Review",50,0))))))</f>
        <v/>
      </c>
      <c r="L232" s="5" t="inlineStr"/>
      <c r="M232" s="5" t="n"/>
    </row>
    <row r="233">
      <c r="F233" s="5" t="n"/>
      <c r="G233" s="5" t="n"/>
      <c r="H233" s="8" t="inlineStr"/>
      <c r="I233" s="9">
        <f>IF(H233="", "", H233 + (J233/Config!$B$9))</f>
        <v/>
      </c>
      <c r="J233" s="10">
        <f>IFERROR(XLOOKUP(E233,Config!$D$6:$D$100,Config!$E$6:$E$100),0)</f>
        <v/>
      </c>
      <c r="K233" s="10">
        <f>IF(F233="Completed",100,IF(F233="In Progress",50,IF(F233="Blocked",0,IF(F233="Pending",0,IF(F233="Rework Required",0,IF(F233="Pending Review",50,0))))))</f>
        <v/>
      </c>
      <c r="L233" s="5" t="inlineStr"/>
      <c r="M233" s="5" t="n"/>
    </row>
    <row r="234">
      <c r="F234" s="5" t="n"/>
      <c r="G234" s="5" t="n"/>
      <c r="H234" s="8" t="inlineStr"/>
      <c r="I234" s="9">
        <f>IF(H234="", "", H234 + (J234/Config!$B$9))</f>
        <v/>
      </c>
      <c r="J234" s="10">
        <f>IFERROR(XLOOKUP(E234,Config!$D$6:$D$100,Config!$E$6:$E$100),0)</f>
        <v/>
      </c>
      <c r="K234" s="10">
        <f>IF(F234="Completed",100,IF(F234="In Progress",50,IF(F234="Blocked",0,IF(F234="Pending",0,IF(F234="Rework Required",0,IF(F234="Pending Review",50,0))))))</f>
        <v/>
      </c>
      <c r="L234" s="5" t="inlineStr"/>
      <c r="M234" s="5" t="n"/>
    </row>
    <row r="235">
      <c r="F235" s="5" t="n"/>
      <c r="G235" s="5" t="n"/>
      <c r="H235" s="8" t="inlineStr"/>
      <c r="I235" s="9">
        <f>IF(H235="", "", H235 + (J235/Config!$B$9))</f>
        <v/>
      </c>
      <c r="J235" s="10">
        <f>IFERROR(XLOOKUP(E235,Config!$D$6:$D$100,Config!$E$6:$E$100),0)</f>
        <v/>
      </c>
      <c r="K235" s="10">
        <f>IF(F235="Completed",100,IF(F235="In Progress",50,IF(F235="Blocked",0,IF(F235="Pending",0,IF(F235="Rework Required",0,IF(F235="Pending Review",50,0))))))</f>
        <v/>
      </c>
      <c r="L235" s="5" t="inlineStr"/>
      <c r="M235" s="5" t="n"/>
    </row>
    <row r="236">
      <c r="F236" s="5" t="n"/>
      <c r="G236" s="5" t="n"/>
      <c r="H236" s="8" t="inlineStr"/>
      <c r="I236" s="9">
        <f>IF(H236="", "", H236 + (J236/Config!$B$9))</f>
        <v/>
      </c>
      <c r="J236" s="10">
        <f>IFERROR(XLOOKUP(E236,Config!$D$6:$D$100,Config!$E$6:$E$100),0)</f>
        <v/>
      </c>
      <c r="K236" s="10">
        <f>IF(F236="Completed",100,IF(F236="In Progress",50,IF(F236="Blocked",0,IF(F236="Pending",0,IF(F236="Rework Required",0,IF(F236="Pending Review",50,0))))))</f>
        <v/>
      </c>
      <c r="L236" s="5" t="inlineStr"/>
      <c r="M236" s="5" t="n"/>
    </row>
    <row r="237">
      <c r="F237" s="5" t="n"/>
      <c r="G237" s="5" t="n"/>
      <c r="H237" s="8" t="inlineStr"/>
      <c r="I237" s="9">
        <f>IF(H237="", "", H237 + (J237/Config!$B$9))</f>
        <v/>
      </c>
      <c r="J237" s="10">
        <f>IFERROR(XLOOKUP(E237,Config!$D$6:$D$100,Config!$E$6:$E$100),0)</f>
        <v/>
      </c>
      <c r="K237" s="10">
        <f>IF(F237="Completed",100,IF(F237="In Progress",50,IF(F237="Blocked",0,IF(F237="Pending",0,IF(F237="Rework Required",0,IF(F237="Pending Review",50,0))))))</f>
        <v/>
      </c>
      <c r="L237" s="5" t="inlineStr"/>
      <c r="M237" s="5" t="n"/>
    </row>
    <row r="238">
      <c r="F238" s="5" t="n"/>
      <c r="G238" s="5" t="n"/>
      <c r="H238" s="8" t="inlineStr"/>
      <c r="I238" s="9">
        <f>IF(H238="", "", H238 + (J238/Config!$B$9))</f>
        <v/>
      </c>
      <c r="J238" s="10">
        <f>IFERROR(XLOOKUP(E238,Config!$D$6:$D$100,Config!$E$6:$E$100),0)</f>
        <v/>
      </c>
      <c r="K238" s="10">
        <f>IF(F238="Completed",100,IF(F238="In Progress",50,IF(F238="Blocked",0,IF(F238="Pending",0,IF(F238="Rework Required",0,IF(F238="Pending Review",50,0))))))</f>
        <v/>
      </c>
      <c r="L238" s="5" t="inlineStr"/>
      <c r="M238" s="5" t="n"/>
    </row>
    <row r="239">
      <c r="F239" s="5" t="n"/>
      <c r="G239" s="5" t="n"/>
      <c r="H239" s="8" t="inlineStr"/>
      <c r="I239" s="9">
        <f>IF(H239="", "", H239 + (J239/Config!$B$9))</f>
        <v/>
      </c>
      <c r="J239" s="10">
        <f>IFERROR(XLOOKUP(E239,Config!$D$6:$D$100,Config!$E$6:$E$100),0)</f>
        <v/>
      </c>
      <c r="K239" s="10">
        <f>IF(F239="Completed",100,IF(F239="In Progress",50,IF(F239="Blocked",0,IF(F239="Pending",0,IF(F239="Rework Required",0,IF(F239="Pending Review",50,0))))))</f>
        <v/>
      </c>
      <c r="L239" s="5" t="inlineStr"/>
      <c r="M239" s="5" t="n"/>
    </row>
    <row r="240">
      <c r="F240" s="5" t="n"/>
      <c r="G240" s="5" t="n"/>
      <c r="H240" s="8" t="inlineStr"/>
      <c r="I240" s="9">
        <f>IF(H240="", "", H240 + (J240/Config!$B$9))</f>
        <v/>
      </c>
      <c r="J240" s="10">
        <f>IFERROR(XLOOKUP(E240,Config!$D$6:$D$100,Config!$E$6:$E$100),0)</f>
        <v/>
      </c>
      <c r="K240" s="10">
        <f>IF(F240="Completed",100,IF(F240="In Progress",50,IF(F240="Blocked",0,IF(F240="Pending",0,IF(F240="Rework Required",0,IF(F240="Pending Review",50,0))))))</f>
        <v/>
      </c>
      <c r="L240" s="5" t="inlineStr"/>
      <c r="M240" s="5" t="n"/>
    </row>
    <row r="241">
      <c r="F241" s="5" t="n"/>
      <c r="G241" s="5" t="n"/>
      <c r="H241" s="8" t="inlineStr"/>
      <c r="I241" s="9">
        <f>IF(H241="", "", H241 + (J241/Config!$B$9))</f>
        <v/>
      </c>
      <c r="J241" s="10">
        <f>IFERROR(XLOOKUP(E241,Config!$D$6:$D$100,Config!$E$6:$E$100),0)</f>
        <v/>
      </c>
      <c r="K241" s="10">
        <f>IF(F241="Completed",100,IF(F241="In Progress",50,IF(F241="Blocked",0,IF(F241="Pending",0,IF(F241="Rework Required",0,IF(F241="Pending Review",50,0))))))</f>
        <v/>
      </c>
      <c r="L241" s="5" t="inlineStr"/>
      <c r="M241" s="5" t="n"/>
    </row>
    <row r="242">
      <c r="F242" s="5" t="n"/>
      <c r="G242" s="5" t="n"/>
      <c r="H242" s="8" t="inlineStr"/>
      <c r="I242" s="9">
        <f>IF(H242="", "", H242 + (J242/Config!$B$9))</f>
        <v/>
      </c>
      <c r="J242" s="10">
        <f>IFERROR(XLOOKUP(E242,Config!$D$6:$D$100,Config!$E$6:$E$100),0)</f>
        <v/>
      </c>
      <c r="K242" s="10">
        <f>IF(F242="Completed",100,IF(F242="In Progress",50,IF(F242="Blocked",0,IF(F242="Pending",0,IF(F242="Rework Required",0,IF(F242="Pending Review",50,0))))))</f>
        <v/>
      </c>
      <c r="L242" s="5" t="inlineStr"/>
      <c r="M242" s="5" t="n"/>
    </row>
    <row r="243">
      <c r="F243" s="5" t="n"/>
      <c r="G243" s="5" t="n"/>
      <c r="H243" s="8" t="inlineStr"/>
      <c r="I243" s="9">
        <f>IF(H243="", "", H243 + (J243/Config!$B$9))</f>
        <v/>
      </c>
      <c r="J243" s="10">
        <f>IFERROR(XLOOKUP(E243,Config!$D$6:$D$100,Config!$E$6:$E$100),0)</f>
        <v/>
      </c>
      <c r="K243" s="10">
        <f>IF(F243="Completed",100,IF(F243="In Progress",50,IF(F243="Blocked",0,IF(F243="Pending",0,IF(F243="Rework Required",0,IF(F243="Pending Review",50,0))))))</f>
        <v/>
      </c>
      <c r="L243" s="5" t="inlineStr"/>
      <c r="M243" s="5" t="n"/>
    </row>
    <row r="244">
      <c r="F244" s="5" t="n"/>
      <c r="G244" s="5" t="n"/>
      <c r="H244" s="8" t="inlineStr"/>
      <c r="I244" s="9">
        <f>IF(H244="", "", H244 + (J244/Config!$B$9))</f>
        <v/>
      </c>
      <c r="J244" s="10">
        <f>IFERROR(XLOOKUP(E244,Config!$D$6:$D$100,Config!$E$6:$E$100),0)</f>
        <v/>
      </c>
      <c r="K244" s="10">
        <f>IF(F244="Completed",100,IF(F244="In Progress",50,IF(F244="Blocked",0,IF(F244="Pending",0,IF(F244="Rework Required",0,IF(F244="Pending Review",50,0))))))</f>
        <v/>
      </c>
      <c r="L244" s="5" t="inlineStr"/>
      <c r="M244" s="5" t="n"/>
    </row>
    <row r="245">
      <c r="F245" s="5" t="n"/>
      <c r="G245" s="5" t="n"/>
      <c r="H245" s="8" t="inlineStr"/>
      <c r="I245" s="9">
        <f>IF(H245="", "", H245 + (J245/Config!$B$9))</f>
        <v/>
      </c>
      <c r="J245" s="10">
        <f>IFERROR(XLOOKUP(E245,Config!$D$6:$D$100,Config!$E$6:$E$100),0)</f>
        <v/>
      </c>
      <c r="K245" s="10">
        <f>IF(F245="Completed",100,IF(F245="In Progress",50,IF(F245="Blocked",0,IF(F245="Pending",0,IF(F245="Rework Required",0,IF(F245="Pending Review",50,0))))))</f>
        <v/>
      </c>
      <c r="L245" s="5" t="inlineStr"/>
      <c r="M245" s="5" t="n"/>
    </row>
    <row r="246">
      <c r="F246" s="5" t="n"/>
      <c r="G246" s="5" t="n"/>
      <c r="H246" s="8" t="inlineStr"/>
      <c r="I246" s="9">
        <f>IF(H246="", "", H246 + (J246/Config!$B$9))</f>
        <v/>
      </c>
      <c r="J246" s="10">
        <f>IFERROR(XLOOKUP(E246,Config!$D$6:$D$100,Config!$E$6:$E$100),0)</f>
        <v/>
      </c>
      <c r="K246" s="10">
        <f>IF(F246="Completed",100,IF(F246="In Progress",50,IF(F246="Blocked",0,IF(F246="Pending",0,IF(F246="Rework Required",0,IF(F246="Pending Review",50,0))))))</f>
        <v/>
      </c>
      <c r="L246" s="5" t="inlineStr"/>
      <c r="M246" s="5" t="n"/>
    </row>
    <row r="247">
      <c r="F247" s="5" t="n"/>
      <c r="G247" s="5" t="n"/>
      <c r="H247" s="8" t="inlineStr"/>
      <c r="I247" s="9">
        <f>IF(H247="", "", H247 + (J247/Config!$B$9))</f>
        <v/>
      </c>
      <c r="J247" s="10">
        <f>IFERROR(XLOOKUP(E247,Config!$D$6:$D$100,Config!$E$6:$E$100),0)</f>
        <v/>
      </c>
      <c r="K247" s="10">
        <f>IF(F247="Completed",100,IF(F247="In Progress",50,IF(F247="Blocked",0,IF(F247="Pending",0,IF(F247="Rework Required",0,IF(F247="Pending Review",50,0))))))</f>
        <v/>
      </c>
      <c r="L247" s="5" t="inlineStr"/>
      <c r="M247" s="5" t="n"/>
    </row>
    <row r="248">
      <c r="F248" s="5" t="n"/>
      <c r="G248" s="5" t="n"/>
      <c r="H248" s="8" t="inlineStr"/>
      <c r="I248" s="9">
        <f>IF(H248="", "", H248 + (J248/Config!$B$9))</f>
        <v/>
      </c>
      <c r="J248" s="10">
        <f>IFERROR(XLOOKUP(E248,Config!$D$6:$D$100,Config!$E$6:$E$100),0)</f>
        <v/>
      </c>
      <c r="K248" s="10">
        <f>IF(F248="Completed",100,IF(F248="In Progress",50,IF(F248="Blocked",0,IF(F248="Pending",0,IF(F248="Rework Required",0,IF(F248="Pending Review",50,0))))))</f>
        <v/>
      </c>
      <c r="L248" s="5" t="inlineStr"/>
      <c r="M248" s="5" t="n"/>
    </row>
    <row r="249">
      <c r="F249" s="5" t="n"/>
      <c r="G249" s="5" t="n"/>
      <c r="H249" s="8" t="inlineStr"/>
      <c r="I249" s="9">
        <f>IF(H249="", "", H249 + (J249/Config!$B$9))</f>
        <v/>
      </c>
      <c r="J249" s="10">
        <f>IFERROR(XLOOKUP(E249,Config!$D$6:$D$100,Config!$E$6:$E$100),0)</f>
        <v/>
      </c>
      <c r="K249" s="10">
        <f>IF(F249="Completed",100,IF(F249="In Progress",50,IF(F249="Blocked",0,IF(F249="Pending",0,IF(F249="Rework Required",0,IF(F249="Pending Review",50,0))))))</f>
        <v/>
      </c>
      <c r="L249" s="5" t="inlineStr"/>
      <c r="M249" s="5" t="n"/>
    </row>
    <row r="250">
      <c r="F250" s="5" t="n"/>
      <c r="G250" s="5" t="n"/>
      <c r="H250" s="8" t="inlineStr"/>
      <c r="I250" s="9">
        <f>IF(H250="", "", H250 + (J250/Config!$B$9))</f>
        <v/>
      </c>
      <c r="J250" s="10">
        <f>IFERROR(XLOOKUP(E250,Config!$D$6:$D$100,Config!$E$6:$E$100),0)</f>
        <v/>
      </c>
      <c r="K250" s="10">
        <f>IF(F250="Completed",100,IF(F250="In Progress",50,IF(F250="Blocked",0,IF(F250="Pending",0,IF(F250="Rework Required",0,IF(F250="Pending Review",50,0))))))</f>
        <v/>
      </c>
      <c r="L250" s="5" t="inlineStr"/>
      <c r="M250" s="5" t="n"/>
    </row>
    <row r="251">
      <c r="F251" s="5" t="n"/>
      <c r="G251" s="5" t="n"/>
      <c r="H251" s="8" t="inlineStr"/>
      <c r="I251" s="9">
        <f>IF(H251="", "", H251 + (J251/Config!$B$9))</f>
        <v/>
      </c>
      <c r="J251" s="10">
        <f>IFERROR(XLOOKUP(E251,Config!$D$6:$D$100,Config!$E$6:$E$100),0)</f>
        <v/>
      </c>
      <c r="K251" s="10">
        <f>IF(F251="Completed",100,IF(F251="In Progress",50,IF(F251="Blocked",0,IF(F251="Pending",0,IF(F251="Rework Required",0,IF(F251="Pending Review",50,0))))))</f>
        <v/>
      </c>
      <c r="L251" s="5" t="inlineStr"/>
      <c r="M251" s="5" t="n"/>
    </row>
    <row r="252">
      <c r="F252" s="5" t="n"/>
      <c r="G252" s="5" t="n"/>
      <c r="H252" s="8" t="inlineStr"/>
      <c r="I252" s="9">
        <f>IF(H252="", "", H252 + (J252/Config!$B$9))</f>
        <v/>
      </c>
      <c r="J252" s="10">
        <f>IFERROR(XLOOKUP(E252,Config!$D$6:$D$100,Config!$E$6:$E$100),0)</f>
        <v/>
      </c>
      <c r="K252" s="10">
        <f>IF(F252="Completed",100,IF(F252="In Progress",50,IF(F252="Blocked",0,IF(F252="Pending",0,IF(F252="Rework Required",0,IF(F252="Pending Review",50,0))))))</f>
        <v/>
      </c>
      <c r="L252" s="5" t="inlineStr"/>
      <c r="M252" s="5" t="n"/>
    </row>
    <row r="253">
      <c r="F253" s="5" t="n"/>
      <c r="G253" s="5" t="n"/>
      <c r="H253" s="8" t="inlineStr"/>
      <c r="I253" s="9">
        <f>IF(H253="", "", H253 + (J253/Config!$B$9))</f>
        <v/>
      </c>
      <c r="J253" s="10">
        <f>IFERROR(XLOOKUP(E253,Config!$D$6:$D$100,Config!$E$6:$E$100),0)</f>
        <v/>
      </c>
      <c r="K253" s="10">
        <f>IF(F253="Completed",100,IF(F253="In Progress",50,IF(F253="Blocked",0,IF(F253="Pending",0,IF(F253="Rework Required",0,IF(F253="Pending Review",50,0))))))</f>
        <v/>
      </c>
      <c r="L253" s="5" t="inlineStr"/>
      <c r="M253" s="5" t="n"/>
    </row>
    <row r="254">
      <c r="F254" s="5" t="n"/>
      <c r="G254" s="5" t="n"/>
      <c r="H254" s="8" t="inlineStr"/>
      <c r="I254" s="9">
        <f>IF(H254="", "", H254 + (J254/Config!$B$9))</f>
        <v/>
      </c>
      <c r="J254" s="10">
        <f>IFERROR(XLOOKUP(E254,Config!$D$6:$D$100,Config!$E$6:$E$100),0)</f>
        <v/>
      </c>
      <c r="K254" s="10">
        <f>IF(F254="Completed",100,IF(F254="In Progress",50,IF(F254="Blocked",0,IF(F254="Pending",0,IF(F254="Rework Required",0,IF(F254="Pending Review",50,0))))))</f>
        <v/>
      </c>
      <c r="L254" s="5" t="inlineStr"/>
      <c r="M254" s="5" t="n"/>
    </row>
    <row r="255">
      <c r="F255" s="5" t="n"/>
      <c r="G255" s="5" t="n"/>
      <c r="H255" s="8" t="inlineStr"/>
      <c r="I255" s="9">
        <f>IF(H255="", "", H255 + (J255/Config!$B$9))</f>
        <v/>
      </c>
      <c r="J255" s="10">
        <f>IFERROR(XLOOKUP(E255,Config!$D$6:$D$100,Config!$E$6:$E$100),0)</f>
        <v/>
      </c>
      <c r="K255" s="10">
        <f>IF(F255="Completed",100,IF(F255="In Progress",50,IF(F255="Blocked",0,IF(F255="Pending",0,IF(F255="Rework Required",0,IF(F255="Pending Review",50,0))))))</f>
        <v/>
      </c>
      <c r="L255" s="5" t="inlineStr"/>
      <c r="M255" s="5" t="n"/>
    </row>
    <row r="256">
      <c r="F256" s="5" t="n"/>
      <c r="G256" s="5" t="n"/>
      <c r="H256" s="8" t="inlineStr"/>
      <c r="I256" s="9">
        <f>IF(H256="", "", H256 + (J256/Config!$B$9))</f>
        <v/>
      </c>
      <c r="J256" s="10">
        <f>IFERROR(XLOOKUP(E256,Config!$D$6:$D$100,Config!$E$6:$E$100),0)</f>
        <v/>
      </c>
      <c r="K256" s="10">
        <f>IF(F256="Completed",100,IF(F256="In Progress",50,IF(F256="Blocked",0,IF(F256="Pending",0,IF(F256="Rework Required",0,IF(F256="Pending Review",50,0))))))</f>
        <v/>
      </c>
      <c r="L256" s="5" t="inlineStr"/>
      <c r="M256" s="5" t="n"/>
    </row>
    <row r="257">
      <c r="F257" s="5" t="n"/>
      <c r="G257" s="5" t="n"/>
      <c r="H257" s="8" t="inlineStr"/>
      <c r="I257" s="9">
        <f>IF(H257="", "", H257 + (J257/Config!$B$9))</f>
        <v/>
      </c>
      <c r="J257" s="10">
        <f>IFERROR(XLOOKUP(E257,Config!$D$6:$D$100,Config!$E$6:$E$100),0)</f>
        <v/>
      </c>
      <c r="K257" s="10">
        <f>IF(F257="Completed",100,IF(F257="In Progress",50,IF(F257="Blocked",0,IF(F257="Pending",0,IF(F257="Rework Required",0,IF(F257="Pending Review",50,0))))))</f>
        <v/>
      </c>
      <c r="L257" s="5" t="inlineStr"/>
      <c r="M257" s="5" t="n"/>
    </row>
    <row r="258">
      <c r="F258" s="5" t="n"/>
      <c r="G258" s="5" t="n"/>
      <c r="H258" s="8" t="inlineStr"/>
      <c r="I258" s="9">
        <f>IF(H258="", "", H258 + (J258/Config!$B$9))</f>
        <v/>
      </c>
      <c r="J258" s="10">
        <f>IFERROR(XLOOKUP(E258,Config!$D$6:$D$100,Config!$E$6:$E$100),0)</f>
        <v/>
      </c>
      <c r="K258" s="10">
        <f>IF(F258="Completed",100,IF(F258="In Progress",50,IF(F258="Blocked",0,IF(F258="Pending",0,IF(F258="Rework Required",0,IF(F258="Pending Review",50,0))))))</f>
        <v/>
      </c>
      <c r="L258" s="5" t="inlineStr"/>
      <c r="M258" s="5" t="n"/>
    </row>
    <row r="259">
      <c r="F259" s="5" t="n"/>
      <c r="G259" s="5" t="n"/>
      <c r="H259" s="8" t="inlineStr"/>
      <c r="I259" s="9">
        <f>IF(H259="", "", H259 + (J259/Config!$B$9))</f>
        <v/>
      </c>
      <c r="J259" s="10">
        <f>IFERROR(XLOOKUP(E259,Config!$D$6:$D$100,Config!$E$6:$E$100),0)</f>
        <v/>
      </c>
      <c r="K259" s="10">
        <f>IF(F259="Completed",100,IF(F259="In Progress",50,IF(F259="Blocked",0,IF(F259="Pending",0,IF(F259="Rework Required",0,IF(F259="Pending Review",50,0))))))</f>
        <v/>
      </c>
      <c r="L259" s="5" t="inlineStr"/>
      <c r="M259" s="5" t="n"/>
    </row>
    <row r="260">
      <c r="F260" s="5" t="n"/>
      <c r="G260" s="5" t="n"/>
      <c r="H260" s="8" t="inlineStr"/>
      <c r="I260" s="9">
        <f>IF(H260="", "", H260 + (J260/Config!$B$9))</f>
        <v/>
      </c>
      <c r="J260" s="10">
        <f>IFERROR(XLOOKUP(E260,Config!$D$6:$D$100,Config!$E$6:$E$100),0)</f>
        <v/>
      </c>
      <c r="K260" s="10">
        <f>IF(F260="Completed",100,IF(F260="In Progress",50,IF(F260="Blocked",0,IF(F260="Pending",0,IF(F260="Rework Required",0,IF(F260="Pending Review",50,0))))))</f>
        <v/>
      </c>
      <c r="L260" s="5" t="inlineStr"/>
      <c r="M260" s="5" t="n"/>
    </row>
    <row r="261">
      <c r="F261" s="5" t="n"/>
      <c r="G261" s="5" t="n"/>
      <c r="H261" s="8" t="inlineStr"/>
      <c r="I261" s="9">
        <f>IF(H261="", "", H261 + (J261/Config!$B$9))</f>
        <v/>
      </c>
      <c r="J261" s="10">
        <f>IFERROR(XLOOKUP(E261,Config!$D$6:$D$100,Config!$E$6:$E$100),0)</f>
        <v/>
      </c>
      <c r="K261" s="10">
        <f>IF(F261="Completed",100,IF(F261="In Progress",50,IF(F261="Blocked",0,IF(F261="Pending",0,IF(F261="Rework Required",0,IF(F261="Pending Review",50,0))))))</f>
        <v/>
      </c>
      <c r="L261" s="5" t="inlineStr"/>
      <c r="M261" s="5" t="n"/>
    </row>
    <row r="262">
      <c r="F262" s="5" t="n"/>
      <c r="G262" s="5" t="n"/>
      <c r="H262" s="8" t="inlineStr"/>
      <c r="I262" s="9">
        <f>IF(H262="", "", H262 + (J262/Config!$B$9))</f>
        <v/>
      </c>
      <c r="J262" s="10">
        <f>IFERROR(XLOOKUP(E262,Config!$D$6:$D$100,Config!$E$6:$E$100),0)</f>
        <v/>
      </c>
      <c r="K262" s="10">
        <f>IF(F262="Completed",100,IF(F262="In Progress",50,IF(F262="Blocked",0,IF(F262="Pending",0,IF(F262="Rework Required",0,IF(F262="Pending Review",50,0))))))</f>
        <v/>
      </c>
      <c r="L262" s="5" t="inlineStr"/>
      <c r="M262" s="5" t="n"/>
    </row>
    <row r="263">
      <c r="F263" s="5" t="n"/>
      <c r="G263" s="5" t="n"/>
      <c r="H263" s="8" t="inlineStr"/>
      <c r="I263" s="9">
        <f>IF(H263="", "", H263 + (J263/Config!$B$9))</f>
        <v/>
      </c>
      <c r="J263" s="10">
        <f>IFERROR(XLOOKUP(E263,Config!$D$6:$D$100,Config!$E$6:$E$100),0)</f>
        <v/>
      </c>
      <c r="K263" s="10">
        <f>IF(F263="Completed",100,IF(F263="In Progress",50,IF(F263="Blocked",0,IF(F263="Pending",0,IF(F263="Rework Required",0,IF(F263="Pending Review",50,0))))))</f>
        <v/>
      </c>
      <c r="L263" s="5" t="inlineStr"/>
      <c r="M263" s="5" t="n"/>
    </row>
    <row r="264">
      <c r="F264" s="5" t="n"/>
      <c r="G264" s="5" t="n"/>
      <c r="H264" s="8" t="inlineStr"/>
      <c r="I264" s="9">
        <f>IF(H264="", "", H264 + (J264/Config!$B$9))</f>
        <v/>
      </c>
      <c r="J264" s="10">
        <f>IFERROR(XLOOKUP(E264,Config!$D$6:$D$100,Config!$E$6:$E$100),0)</f>
        <v/>
      </c>
      <c r="K264" s="10">
        <f>IF(F264="Completed",100,IF(F264="In Progress",50,IF(F264="Blocked",0,IF(F264="Pending",0,IF(F264="Rework Required",0,IF(F264="Pending Review",50,0))))))</f>
        <v/>
      </c>
      <c r="L264" s="5" t="inlineStr"/>
      <c r="M264" s="5" t="n"/>
    </row>
    <row r="265">
      <c r="F265" s="5" t="n"/>
      <c r="G265" s="5" t="n"/>
      <c r="H265" s="8" t="inlineStr"/>
      <c r="I265" s="9">
        <f>IF(H265="", "", H265 + (J265/Config!$B$9))</f>
        <v/>
      </c>
      <c r="J265" s="10">
        <f>IFERROR(XLOOKUP(E265,Config!$D$6:$D$100,Config!$E$6:$E$100),0)</f>
        <v/>
      </c>
      <c r="K265" s="10">
        <f>IF(F265="Completed",100,IF(F265="In Progress",50,IF(F265="Blocked",0,IF(F265="Pending",0,IF(F265="Rework Required",0,IF(F265="Pending Review",50,0))))))</f>
        <v/>
      </c>
      <c r="L265" s="5" t="inlineStr"/>
      <c r="M265" s="5" t="n"/>
    </row>
    <row r="266">
      <c r="F266" s="5" t="n"/>
      <c r="G266" s="5" t="n"/>
      <c r="H266" s="8" t="inlineStr"/>
      <c r="I266" s="9">
        <f>IF(H266="", "", H266 + (J266/Config!$B$9))</f>
        <v/>
      </c>
      <c r="J266" s="10">
        <f>IFERROR(XLOOKUP(E266,Config!$D$6:$D$100,Config!$E$6:$E$100),0)</f>
        <v/>
      </c>
      <c r="K266" s="10">
        <f>IF(F266="Completed",100,IF(F266="In Progress",50,IF(F266="Blocked",0,IF(F266="Pending",0,IF(F266="Rework Required",0,IF(F266="Pending Review",50,0))))))</f>
        <v/>
      </c>
      <c r="L266" s="5" t="inlineStr"/>
      <c r="M266" s="5" t="n"/>
    </row>
    <row r="267">
      <c r="F267" s="5" t="n"/>
      <c r="G267" s="5" t="n"/>
      <c r="H267" s="8" t="inlineStr"/>
      <c r="I267" s="9">
        <f>IF(H267="", "", H267 + (J267/Config!$B$9))</f>
        <v/>
      </c>
      <c r="J267" s="10">
        <f>IFERROR(XLOOKUP(E267,Config!$D$6:$D$100,Config!$E$6:$E$100),0)</f>
        <v/>
      </c>
      <c r="K267" s="10">
        <f>IF(F267="Completed",100,IF(F267="In Progress",50,IF(F267="Blocked",0,IF(F267="Pending",0,IF(F267="Rework Required",0,IF(F267="Pending Review",50,0))))))</f>
        <v/>
      </c>
      <c r="L267" s="5" t="inlineStr"/>
      <c r="M267" s="5" t="n"/>
    </row>
    <row r="268">
      <c r="F268" s="5" t="n"/>
      <c r="G268" s="5" t="n"/>
      <c r="H268" s="8" t="inlineStr"/>
      <c r="I268" s="9">
        <f>IF(H268="", "", H268 + (J268/Config!$B$9))</f>
        <v/>
      </c>
      <c r="J268" s="10">
        <f>IFERROR(XLOOKUP(E268,Config!$D$6:$D$100,Config!$E$6:$E$100),0)</f>
        <v/>
      </c>
      <c r="K268" s="10">
        <f>IF(F268="Completed",100,IF(F268="In Progress",50,IF(F268="Blocked",0,IF(F268="Pending",0,IF(F268="Rework Required",0,IF(F268="Pending Review",50,0))))))</f>
        <v/>
      </c>
      <c r="L268" s="5" t="inlineStr"/>
      <c r="M268" s="5" t="n"/>
    </row>
    <row r="269">
      <c r="F269" s="5" t="n"/>
      <c r="G269" s="5" t="n"/>
      <c r="H269" s="8" t="inlineStr"/>
      <c r="I269" s="9">
        <f>IF(H269="", "", H269 + (J269/Config!$B$9))</f>
        <v/>
      </c>
      <c r="J269" s="10">
        <f>IFERROR(XLOOKUP(E269,Config!$D$6:$D$100,Config!$E$6:$E$100),0)</f>
        <v/>
      </c>
      <c r="K269" s="10">
        <f>IF(F269="Completed",100,IF(F269="In Progress",50,IF(F269="Blocked",0,IF(F269="Pending",0,IF(F269="Rework Required",0,IF(F269="Pending Review",50,0))))))</f>
        <v/>
      </c>
      <c r="L269" s="5" t="inlineStr"/>
      <c r="M269" s="5" t="n"/>
    </row>
    <row r="270">
      <c r="F270" s="5" t="n"/>
      <c r="G270" s="5" t="n"/>
      <c r="H270" s="8" t="inlineStr"/>
      <c r="I270" s="9">
        <f>IF(H270="", "", H270 + (J270/Config!$B$9))</f>
        <v/>
      </c>
      <c r="J270" s="10">
        <f>IFERROR(XLOOKUP(E270,Config!$D$6:$D$100,Config!$E$6:$E$100),0)</f>
        <v/>
      </c>
      <c r="K270" s="10">
        <f>IF(F270="Completed",100,IF(F270="In Progress",50,IF(F270="Blocked",0,IF(F270="Pending",0,IF(F270="Rework Required",0,IF(F270="Pending Review",50,0))))))</f>
        <v/>
      </c>
      <c r="L270" s="5" t="inlineStr"/>
      <c r="M270" s="5" t="n"/>
    </row>
    <row r="271">
      <c r="F271" s="5" t="n"/>
      <c r="G271" s="5" t="n"/>
      <c r="H271" s="8" t="inlineStr"/>
      <c r="I271" s="9">
        <f>IF(H271="", "", H271 + (J271/Config!$B$9))</f>
        <v/>
      </c>
      <c r="J271" s="10">
        <f>IFERROR(XLOOKUP(E271,Config!$D$6:$D$100,Config!$E$6:$E$100),0)</f>
        <v/>
      </c>
      <c r="K271" s="10">
        <f>IF(F271="Completed",100,IF(F271="In Progress",50,IF(F271="Blocked",0,IF(F271="Pending",0,IF(F271="Rework Required",0,IF(F271="Pending Review",50,0))))))</f>
        <v/>
      </c>
      <c r="L271" s="5" t="inlineStr"/>
      <c r="M271" s="5" t="n"/>
    </row>
    <row r="272">
      <c r="F272" s="5" t="n"/>
      <c r="G272" s="5" t="n"/>
      <c r="H272" s="8" t="inlineStr"/>
      <c r="I272" s="9">
        <f>IF(H272="", "", H272 + (J272/Config!$B$9))</f>
        <v/>
      </c>
      <c r="J272" s="10">
        <f>IFERROR(XLOOKUP(E272,Config!$D$6:$D$100,Config!$E$6:$E$100),0)</f>
        <v/>
      </c>
      <c r="K272" s="10">
        <f>IF(F272="Completed",100,IF(F272="In Progress",50,IF(F272="Blocked",0,IF(F272="Pending",0,IF(F272="Rework Required",0,IF(F272="Pending Review",50,0))))))</f>
        <v/>
      </c>
      <c r="L272" s="5" t="inlineStr"/>
      <c r="M272" s="5" t="n"/>
    </row>
    <row r="273">
      <c r="F273" s="5" t="n"/>
      <c r="G273" s="5" t="n"/>
      <c r="H273" s="8" t="inlineStr"/>
      <c r="I273" s="9">
        <f>IF(H273="", "", H273 + (J273/Config!$B$9))</f>
        <v/>
      </c>
      <c r="J273" s="10">
        <f>IFERROR(XLOOKUP(E273,Config!$D$6:$D$100,Config!$E$6:$E$100),0)</f>
        <v/>
      </c>
      <c r="K273" s="10">
        <f>IF(F273="Completed",100,IF(F273="In Progress",50,IF(F273="Blocked",0,IF(F273="Pending",0,IF(F273="Rework Required",0,IF(F273="Pending Review",50,0))))))</f>
        <v/>
      </c>
      <c r="L273" s="5" t="inlineStr"/>
      <c r="M273" s="5" t="n"/>
    </row>
    <row r="274">
      <c r="F274" s="5" t="n"/>
      <c r="G274" s="5" t="n"/>
      <c r="H274" s="8" t="inlineStr"/>
      <c r="I274" s="9">
        <f>IF(H274="", "", H274 + (J274/Config!$B$9))</f>
        <v/>
      </c>
      <c r="J274" s="10">
        <f>IFERROR(XLOOKUP(E274,Config!$D$6:$D$100,Config!$E$6:$E$100),0)</f>
        <v/>
      </c>
      <c r="K274" s="10">
        <f>IF(F274="Completed",100,IF(F274="In Progress",50,IF(F274="Blocked",0,IF(F274="Pending",0,IF(F274="Rework Required",0,IF(F274="Pending Review",50,0))))))</f>
        <v/>
      </c>
      <c r="L274" s="5" t="inlineStr"/>
      <c r="M274" s="5" t="n"/>
    </row>
    <row r="275">
      <c r="F275" s="5" t="n"/>
      <c r="G275" s="5" t="n"/>
      <c r="H275" s="8" t="inlineStr"/>
      <c r="I275" s="9">
        <f>IF(H275="", "", H275 + (J275/Config!$B$9))</f>
        <v/>
      </c>
      <c r="J275" s="10">
        <f>IFERROR(XLOOKUP(E275,Config!$D$6:$D$100,Config!$E$6:$E$100),0)</f>
        <v/>
      </c>
      <c r="K275" s="10">
        <f>IF(F275="Completed",100,IF(F275="In Progress",50,IF(F275="Blocked",0,IF(F275="Pending",0,IF(F275="Rework Required",0,IF(F275="Pending Review",50,0))))))</f>
        <v/>
      </c>
      <c r="L275" s="5" t="inlineStr"/>
      <c r="M275" s="5" t="n"/>
    </row>
    <row r="276">
      <c r="F276" s="5" t="n"/>
      <c r="G276" s="5" t="n"/>
      <c r="H276" s="8" t="inlineStr"/>
      <c r="I276" s="9">
        <f>IF(H276="", "", H276 + (J276/Config!$B$9))</f>
        <v/>
      </c>
      <c r="J276" s="10">
        <f>IFERROR(XLOOKUP(E276,Config!$D$6:$D$100,Config!$E$6:$E$100),0)</f>
        <v/>
      </c>
      <c r="K276" s="10">
        <f>IF(F276="Completed",100,IF(F276="In Progress",50,IF(F276="Blocked",0,IF(F276="Pending",0,IF(F276="Rework Required",0,IF(F276="Pending Review",50,0))))))</f>
        <v/>
      </c>
      <c r="L276" s="5" t="inlineStr"/>
      <c r="M276" s="5" t="n"/>
    </row>
    <row r="277">
      <c r="F277" s="5" t="n"/>
      <c r="G277" s="5" t="n"/>
      <c r="H277" s="8" t="inlineStr"/>
      <c r="I277" s="9">
        <f>IF(H277="", "", H277 + (J277/Config!$B$9))</f>
        <v/>
      </c>
      <c r="J277" s="10">
        <f>IFERROR(XLOOKUP(E277,Config!$D$6:$D$100,Config!$E$6:$E$100),0)</f>
        <v/>
      </c>
      <c r="K277" s="10">
        <f>IF(F277="Completed",100,IF(F277="In Progress",50,IF(F277="Blocked",0,IF(F277="Pending",0,IF(F277="Rework Required",0,IF(F277="Pending Review",50,0))))))</f>
        <v/>
      </c>
      <c r="L277" s="5" t="inlineStr"/>
      <c r="M277" s="5" t="n"/>
    </row>
    <row r="278">
      <c r="F278" s="5" t="n"/>
      <c r="G278" s="5" t="n"/>
      <c r="H278" s="8" t="inlineStr"/>
      <c r="I278" s="9">
        <f>IF(H278="", "", H278 + (J278/Config!$B$9))</f>
        <v/>
      </c>
      <c r="J278" s="10">
        <f>IFERROR(XLOOKUP(E278,Config!$D$6:$D$100,Config!$E$6:$E$100),0)</f>
        <v/>
      </c>
      <c r="K278" s="10">
        <f>IF(F278="Completed",100,IF(F278="In Progress",50,IF(F278="Blocked",0,IF(F278="Pending",0,IF(F278="Rework Required",0,IF(F278="Pending Review",50,0))))))</f>
        <v/>
      </c>
      <c r="L278" s="5" t="inlineStr"/>
      <c r="M278" s="5" t="n"/>
    </row>
    <row r="279">
      <c r="F279" s="5" t="n"/>
      <c r="G279" s="5" t="n"/>
      <c r="H279" s="8" t="inlineStr"/>
      <c r="I279" s="9">
        <f>IF(H279="", "", H279 + (J279/Config!$B$9))</f>
        <v/>
      </c>
      <c r="J279" s="10">
        <f>IFERROR(XLOOKUP(E279,Config!$D$6:$D$100,Config!$E$6:$E$100),0)</f>
        <v/>
      </c>
      <c r="K279" s="10">
        <f>IF(F279="Completed",100,IF(F279="In Progress",50,IF(F279="Blocked",0,IF(F279="Pending",0,IF(F279="Rework Required",0,IF(F279="Pending Review",50,0))))))</f>
        <v/>
      </c>
      <c r="L279" s="5" t="inlineStr"/>
      <c r="M279" s="5" t="n"/>
    </row>
    <row r="280">
      <c r="F280" s="5" t="n"/>
      <c r="G280" s="5" t="n"/>
      <c r="H280" s="8" t="inlineStr"/>
      <c r="I280" s="9">
        <f>IF(H280="", "", H280 + (J280/Config!$B$9))</f>
        <v/>
      </c>
      <c r="J280" s="10">
        <f>IFERROR(XLOOKUP(E280,Config!$D$6:$D$100,Config!$E$6:$E$100),0)</f>
        <v/>
      </c>
      <c r="K280" s="10">
        <f>IF(F280="Completed",100,IF(F280="In Progress",50,IF(F280="Blocked",0,IF(F280="Pending",0,IF(F280="Rework Required",0,IF(F280="Pending Review",50,0))))))</f>
        <v/>
      </c>
      <c r="L280" s="5" t="inlineStr"/>
      <c r="M280" s="5" t="n"/>
    </row>
    <row r="281">
      <c r="F281" s="5" t="n"/>
      <c r="G281" s="5" t="n"/>
      <c r="H281" s="8" t="inlineStr"/>
      <c r="I281" s="9">
        <f>IF(H281="", "", H281 + (J281/Config!$B$9))</f>
        <v/>
      </c>
      <c r="J281" s="10">
        <f>IFERROR(XLOOKUP(E281,Config!$D$6:$D$100,Config!$E$6:$E$100),0)</f>
        <v/>
      </c>
      <c r="K281" s="10">
        <f>IF(F281="Completed",100,IF(F281="In Progress",50,IF(F281="Blocked",0,IF(F281="Pending",0,IF(F281="Rework Required",0,IF(F281="Pending Review",50,0))))))</f>
        <v/>
      </c>
      <c r="L281" s="5" t="inlineStr"/>
      <c r="M281" s="5" t="n"/>
    </row>
    <row r="282">
      <c r="F282" s="5" t="n"/>
      <c r="G282" s="5" t="n"/>
      <c r="H282" s="8" t="inlineStr"/>
      <c r="I282" s="9">
        <f>IF(H282="", "", H282 + (J282/Config!$B$9))</f>
        <v/>
      </c>
      <c r="J282" s="10">
        <f>IFERROR(XLOOKUP(E282,Config!$D$6:$D$100,Config!$E$6:$E$100),0)</f>
        <v/>
      </c>
      <c r="K282" s="10">
        <f>IF(F282="Completed",100,IF(F282="In Progress",50,IF(F282="Blocked",0,IF(F282="Pending",0,IF(F282="Rework Required",0,IF(F282="Pending Review",50,0))))))</f>
        <v/>
      </c>
      <c r="L282" s="5" t="inlineStr"/>
      <c r="M282" s="5" t="n"/>
    </row>
    <row r="283">
      <c r="F283" s="5" t="n"/>
      <c r="G283" s="5" t="n"/>
      <c r="H283" s="8" t="inlineStr"/>
      <c r="I283" s="9">
        <f>IF(H283="", "", H283 + (J283/Config!$B$9))</f>
        <v/>
      </c>
      <c r="J283" s="10">
        <f>IFERROR(XLOOKUP(E283,Config!$D$6:$D$100,Config!$E$6:$E$100),0)</f>
        <v/>
      </c>
      <c r="K283" s="10">
        <f>IF(F283="Completed",100,IF(F283="In Progress",50,IF(F283="Blocked",0,IF(F283="Pending",0,IF(F283="Rework Required",0,IF(F283="Pending Review",50,0))))))</f>
        <v/>
      </c>
      <c r="L283" s="5" t="inlineStr"/>
      <c r="M283" s="5" t="n"/>
    </row>
    <row r="284">
      <c r="F284" s="5" t="n"/>
      <c r="G284" s="5" t="n"/>
      <c r="H284" s="8" t="inlineStr"/>
      <c r="I284" s="9">
        <f>IF(H284="", "", H284 + (J284/Config!$B$9))</f>
        <v/>
      </c>
      <c r="J284" s="10">
        <f>IFERROR(XLOOKUP(E284,Config!$D$6:$D$100,Config!$E$6:$E$100),0)</f>
        <v/>
      </c>
      <c r="K284" s="10">
        <f>IF(F284="Completed",100,IF(F284="In Progress",50,IF(F284="Blocked",0,IF(F284="Pending",0,IF(F284="Rework Required",0,IF(F284="Pending Review",50,0))))))</f>
        <v/>
      </c>
      <c r="L284" s="5" t="inlineStr"/>
      <c r="M284" s="5" t="n"/>
    </row>
    <row r="285">
      <c r="F285" s="5" t="n"/>
      <c r="G285" s="5" t="n"/>
      <c r="H285" s="8" t="inlineStr"/>
      <c r="I285" s="9">
        <f>IF(H285="", "", H285 + (J285/Config!$B$9))</f>
        <v/>
      </c>
      <c r="J285" s="10">
        <f>IFERROR(XLOOKUP(E285,Config!$D$6:$D$100,Config!$E$6:$E$100),0)</f>
        <v/>
      </c>
      <c r="K285" s="10">
        <f>IF(F285="Completed",100,IF(F285="In Progress",50,IF(F285="Blocked",0,IF(F285="Pending",0,IF(F285="Rework Required",0,IF(F285="Pending Review",50,0))))))</f>
        <v/>
      </c>
      <c r="L285" s="5" t="inlineStr"/>
      <c r="M285" s="5" t="n"/>
    </row>
    <row r="286">
      <c r="F286" s="5" t="n"/>
      <c r="G286" s="5" t="n"/>
      <c r="H286" s="8" t="inlineStr"/>
      <c r="I286" s="9">
        <f>IF(H286="", "", H286 + (J286/Config!$B$9))</f>
        <v/>
      </c>
      <c r="J286" s="10">
        <f>IFERROR(XLOOKUP(E286,Config!$D$6:$D$100,Config!$E$6:$E$100),0)</f>
        <v/>
      </c>
      <c r="K286" s="10">
        <f>IF(F286="Completed",100,IF(F286="In Progress",50,IF(F286="Blocked",0,IF(F286="Pending",0,IF(F286="Rework Required",0,IF(F286="Pending Review",50,0))))))</f>
        <v/>
      </c>
      <c r="L286" s="5" t="inlineStr"/>
      <c r="M286" s="5" t="n"/>
    </row>
    <row r="287">
      <c r="F287" s="5" t="n"/>
      <c r="G287" s="5" t="n"/>
      <c r="H287" s="8" t="inlineStr"/>
      <c r="I287" s="9">
        <f>IF(H287="", "", H287 + (J287/Config!$B$9))</f>
        <v/>
      </c>
      <c r="J287" s="10">
        <f>IFERROR(XLOOKUP(E287,Config!$D$6:$D$100,Config!$E$6:$E$100),0)</f>
        <v/>
      </c>
      <c r="K287" s="10">
        <f>IF(F287="Completed",100,IF(F287="In Progress",50,IF(F287="Blocked",0,IF(F287="Pending",0,IF(F287="Rework Required",0,IF(F287="Pending Review",50,0))))))</f>
        <v/>
      </c>
      <c r="L287" s="5" t="inlineStr"/>
      <c r="M287" s="5" t="n"/>
    </row>
    <row r="288">
      <c r="F288" s="5" t="n"/>
      <c r="G288" s="5" t="n"/>
      <c r="H288" s="8" t="inlineStr"/>
      <c r="I288" s="9">
        <f>IF(H288="", "", H288 + (J288/Config!$B$9))</f>
        <v/>
      </c>
      <c r="J288" s="10">
        <f>IFERROR(XLOOKUP(E288,Config!$D$6:$D$100,Config!$E$6:$E$100),0)</f>
        <v/>
      </c>
      <c r="K288" s="10">
        <f>IF(F288="Completed",100,IF(F288="In Progress",50,IF(F288="Blocked",0,IF(F288="Pending",0,IF(F288="Rework Required",0,IF(F288="Pending Review",50,0))))))</f>
        <v/>
      </c>
      <c r="L288" s="5" t="inlineStr"/>
      <c r="M288" s="5" t="n"/>
    </row>
    <row r="289">
      <c r="F289" s="5" t="n"/>
      <c r="G289" s="5" t="n"/>
      <c r="H289" s="8" t="inlineStr"/>
      <c r="I289" s="9">
        <f>IF(H289="", "", H289 + (J289/Config!$B$9))</f>
        <v/>
      </c>
      <c r="J289" s="10">
        <f>IFERROR(XLOOKUP(E289,Config!$D$6:$D$100,Config!$E$6:$E$100),0)</f>
        <v/>
      </c>
      <c r="K289" s="10">
        <f>IF(F289="Completed",100,IF(F289="In Progress",50,IF(F289="Blocked",0,IF(F289="Pending",0,IF(F289="Rework Required",0,IF(F289="Pending Review",50,0))))))</f>
        <v/>
      </c>
      <c r="L289" s="5" t="inlineStr"/>
      <c r="M289" s="5" t="n"/>
    </row>
    <row r="290">
      <c r="F290" s="5" t="n"/>
      <c r="G290" s="5" t="n"/>
      <c r="H290" s="8" t="inlineStr"/>
      <c r="I290" s="9">
        <f>IF(H290="", "", H290 + (J290/Config!$B$9))</f>
        <v/>
      </c>
      <c r="J290" s="10">
        <f>IFERROR(XLOOKUP(E290,Config!$D$6:$D$100,Config!$E$6:$E$100),0)</f>
        <v/>
      </c>
      <c r="K290" s="10">
        <f>IF(F290="Completed",100,IF(F290="In Progress",50,IF(F290="Blocked",0,IF(F290="Pending",0,IF(F290="Rework Required",0,IF(F290="Pending Review",50,0))))))</f>
        <v/>
      </c>
      <c r="L290" s="5" t="inlineStr"/>
      <c r="M290" s="5" t="n"/>
    </row>
    <row r="291">
      <c r="F291" s="5" t="n"/>
      <c r="G291" s="5" t="n"/>
      <c r="H291" s="8" t="inlineStr"/>
      <c r="I291" s="9">
        <f>IF(H291="", "", H291 + (J291/Config!$B$9))</f>
        <v/>
      </c>
      <c r="J291" s="10">
        <f>IFERROR(XLOOKUP(E291,Config!$D$6:$D$100,Config!$E$6:$E$100),0)</f>
        <v/>
      </c>
      <c r="K291" s="10">
        <f>IF(F291="Completed",100,IF(F291="In Progress",50,IF(F291="Blocked",0,IF(F291="Pending",0,IF(F291="Rework Required",0,IF(F291="Pending Review",50,0))))))</f>
        <v/>
      </c>
      <c r="L291" s="5" t="inlineStr"/>
      <c r="M291" s="5" t="n"/>
    </row>
    <row r="292">
      <c r="F292" s="5" t="n"/>
      <c r="G292" s="5" t="n"/>
      <c r="H292" s="8" t="inlineStr"/>
      <c r="I292" s="9">
        <f>IF(H292="", "", H292 + (J292/Config!$B$9))</f>
        <v/>
      </c>
      <c r="J292" s="10">
        <f>IFERROR(XLOOKUP(E292,Config!$D$6:$D$100,Config!$E$6:$E$100),0)</f>
        <v/>
      </c>
      <c r="K292" s="10">
        <f>IF(F292="Completed",100,IF(F292="In Progress",50,IF(F292="Blocked",0,IF(F292="Pending",0,IF(F292="Rework Required",0,IF(F292="Pending Review",50,0))))))</f>
        <v/>
      </c>
      <c r="L292" s="5" t="inlineStr"/>
      <c r="M292" s="5" t="n"/>
    </row>
    <row r="293">
      <c r="F293" s="5" t="n"/>
      <c r="G293" s="5" t="n"/>
      <c r="H293" s="8" t="inlineStr"/>
      <c r="I293" s="9">
        <f>IF(H293="", "", H293 + (J293/Config!$B$9))</f>
        <v/>
      </c>
      <c r="J293" s="10">
        <f>IFERROR(XLOOKUP(E293,Config!$D$6:$D$100,Config!$E$6:$E$100),0)</f>
        <v/>
      </c>
      <c r="K293" s="10">
        <f>IF(F293="Completed",100,IF(F293="In Progress",50,IF(F293="Blocked",0,IF(F293="Pending",0,IF(F293="Rework Required",0,IF(F293="Pending Review",50,0))))))</f>
        <v/>
      </c>
      <c r="L293" s="5" t="inlineStr"/>
      <c r="M293" s="5" t="n"/>
    </row>
    <row r="294">
      <c r="F294" s="5" t="n"/>
      <c r="G294" s="5" t="n"/>
      <c r="H294" s="8" t="inlineStr"/>
      <c r="I294" s="9">
        <f>IF(H294="", "", H294 + (J294/Config!$B$9))</f>
        <v/>
      </c>
      <c r="J294" s="10">
        <f>IFERROR(XLOOKUP(E294,Config!$D$6:$D$100,Config!$E$6:$E$100),0)</f>
        <v/>
      </c>
      <c r="K294" s="10">
        <f>IF(F294="Completed",100,IF(F294="In Progress",50,IF(F294="Blocked",0,IF(F294="Pending",0,IF(F294="Rework Required",0,IF(F294="Pending Review",50,0))))))</f>
        <v/>
      </c>
      <c r="L294" s="5" t="inlineStr"/>
      <c r="M294" s="5" t="n"/>
    </row>
    <row r="295">
      <c r="F295" s="5" t="n"/>
      <c r="G295" s="5" t="n"/>
      <c r="H295" s="8" t="inlineStr"/>
      <c r="I295" s="9">
        <f>IF(H295="", "", H295 + (J295/Config!$B$9))</f>
        <v/>
      </c>
      <c r="J295" s="10">
        <f>IFERROR(XLOOKUP(E295,Config!$D$6:$D$100,Config!$E$6:$E$100),0)</f>
        <v/>
      </c>
      <c r="K295" s="10">
        <f>IF(F295="Completed",100,IF(F295="In Progress",50,IF(F295="Blocked",0,IF(F295="Pending",0,IF(F295="Rework Required",0,IF(F295="Pending Review",50,0))))))</f>
        <v/>
      </c>
      <c r="L295" s="5" t="inlineStr"/>
      <c r="M295" s="5" t="n"/>
    </row>
    <row r="296">
      <c r="F296" s="5" t="n"/>
      <c r="G296" s="5" t="n"/>
      <c r="H296" s="8" t="inlineStr"/>
      <c r="I296" s="9">
        <f>IF(H296="", "", H296 + (J296/Config!$B$9))</f>
        <v/>
      </c>
      <c r="J296" s="10">
        <f>IFERROR(XLOOKUP(E296,Config!$D$6:$D$100,Config!$E$6:$E$100),0)</f>
        <v/>
      </c>
      <c r="K296" s="10">
        <f>IF(F296="Completed",100,IF(F296="In Progress",50,IF(F296="Blocked",0,IF(F296="Pending",0,IF(F296="Rework Required",0,IF(F296="Pending Review",50,0))))))</f>
        <v/>
      </c>
      <c r="L296" s="5" t="inlineStr"/>
      <c r="M296" s="5" t="n"/>
    </row>
    <row r="297">
      <c r="F297" s="5" t="n"/>
      <c r="G297" s="5" t="n"/>
      <c r="H297" s="8" t="inlineStr"/>
      <c r="I297" s="9">
        <f>IF(H297="", "", H297 + (J297/Config!$B$9))</f>
        <v/>
      </c>
      <c r="J297" s="10">
        <f>IFERROR(XLOOKUP(E297,Config!$D$6:$D$100,Config!$E$6:$E$100),0)</f>
        <v/>
      </c>
      <c r="K297" s="10">
        <f>IF(F297="Completed",100,IF(F297="In Progress",50,IF(F297="Blocked",0,IF(F297="Pending",0,IF(F297="Rework Required",0,IF(F297="Pending Review",50,0))))))</f>
        <v/>
      </c>
      <c r="L297" s="5" t="inlineStr"/>
      <c r="M297" s="5" t="n"/>
    </row>
    <row r="298">
      <c r="F298" s="5" t="n"/>
      <c r="G298" s="5" t="n"/>
      <c r="H298" s="8" t="inlineStr"/>
      <c r="I298" s="9">
        <f>IF(H298="", "", H298 + (J298/Config!$B$9))</f>
        <v/>
      </c>
      <c r="J298" s="10">
        <f>IFERROR(XLOOKUP(E298,Config!$D$6:$D$100,Config!$E$6:$E$100),0)</f>
        <v/>
      </c>
      <c r="K298" s="10">
        <f>IF(F298="Completed",100,IF(F298="In Progress",50,IF(F298="Blocked",0,IF(F298="Pending",0,IF(F298="Rework Required",0,IF(F298="Pending Review",50,0))))))</f>
        <v/>
      </c>
      <c r="L298" s="5" t="inlineStr"/>
      <c r="M298" s="5" t="n"/>
    </row>
    <row r="299">
      <c r="F299" s="5" t="n"/>
      <c r="G299" s="5" t="n"/>
      <c r="H299" s="8" t="inlineStr"/>
      <c r="I299" s="9">
        <f>IF(H299="", "", H299 + (J299/Config!$B$9))</f>
        <v/>
      </c>
      <c r="J299" s="10">
        <f>IFERROR(XLOOKUP(E299,Config!$D$6:$D$100,Config!$E$6:$E$100),0)</f>
        <v/>
      </c>
      <c r="K299" s="10">
        <f>IF(F299="Completed",100,IF(F299="In Progress",50,IF(F299="Blocked",0,IF(F299="Pending",0,IF(F299="Rework Required",0,IF(F299="Pending Review",50,0))))))</f>
        <v/>
      </c>
      <c r="L299" s="5" t="inlineStr"/>
      <c r="M299" s="5" t="n"/>
    </row>
    <row r="300">
      <c r="F300" s="5" t="n"/>
      <c r="G300" s="5" t="n"/>
      <c r="H300" s="8" t="inlineStr"/>
      <c r="I300" s="9">
        <f>IF(H300="", "", H300 + (J300/Config!$B$9))</f>
        <v/>
      </c>
      <c r="J300" s="10">
        <f>IFERROR(XLOOKUP(E300,Config!$D$6:$D$100,Config!$E$6:$E$100),0)</f>
        <v/>
      </c>
      <c r="K300" s="10">
        <f>IF(F300="Completed",100,IF(F300="In Progress",50,IF(F300="Blocked",0,IF(F300="Pending",0,IF(F300="Rework Required",0,IF(F300="Pending Review",50,0))))))</f>
        <v/>
      </c>
      <c r="L300" s="5" t="inlineStr"/>
      <c r="M300" s="5" t="n"/>
    </row>
    <row r="301">
      <c r="F301" s="5" t="n"/>
      <c r="G301" s="5" t="n"/>
      <c r="H301" s="8" t="inlineStr"/>
      <c r="I301" s="9">
        <f>IF(H301="", "", H301 + (J301/Config!$B$9))</f>
        <v/>
      </c>
      <c r="J301" s="10">
        <f>IFERROR(XLOOKUP(E301,Config!$D$6:$D$100,Config!$E$6:$E$100),0)</f>
        <v/>
      </c>
      <c r="K301" s="10">
        <f>IF(F301="Completed",100,IF(F301="In Progress",50,IF(F301="Blocked",0,IF(F301="Pending",0,IF(F301="Rework Required",0,IF(F301="Pending Review",50,0))))))</f>
        <v/>
      </c>
      <c r="L301" s="5" t="inlineStr"/>
      <c r="M301" s="5" t="n"/>
    </row>
    <row r="302">
      <c r="F302" s="5" t="n"/>
      <c r="G302" s="5" t="n"/>
      <c r="H302" s="8" t="inlineStr"/>
      <c r="I302" s="9">
        <f>IF(H302="", "", H302 + (J302/Config!$B$9))</f>
        <v/>
      </c>
      <c r="J302" s="10">
        <f>IFERROR(XLOOKUP(E302,Config!$D$6:$D$100,Config!$E$6:$E$100),0)</f>
        <v/>
      </c>
      <c r="K302" s="10">
        <f>IF(F302="Completed",100,IF(F302="In Progress",50,IF(F302="Blocked",0,IF(F302="Pending",0,IF(F302="Rework Required",0,IF(F302="Pending Review",50,0))))))</f>
        <v/>
      </c>
      <c r="L302" s="5" t="inlineStr"/>
      <c r="M302" s="5" t="n"/>
    </row>
    <row r="303">
      <c r="F303" s="5" t="n"/>
      <c r="G303" s="5" t="n"/>
      <c r="H303" s="8" t="inlineStr"/>
      <c r="I303" s="9">
        <f>IF(H303="", "", H303 + (J303/Config!$B$9))</f>
        <v/>
      </c>
      <c r="J303" s="10">
        <f>IFERROR(XLOOKUP(E303,Config!$D$6:$D$100,Config!$E$6:$E$100),0)</f>
        <v/>
      </c>
      <c r="K303" s="10">
        <f>IF(F303="Completed",100,IF(F303="In Progress",50,IF(F303="Blocked",0,IF(F303="Pending",0,IF(F303="Rework Required",0,IF(F303="Pending Review",50,0))))))</f>
        <v/>
      </c>
      <c r="L303" s="5" t="inlineStr"/>
      <c r="M303" s="5" t="n"/>
    </row>
    <row r="304">
      <c r="F304" s="5" t="n"/>
      <c r="G304" s="5" t="n"/>
      <c r="H304" s="8" t="inlineStr"/>
      <c r="I304" s="9">
        <f>IF(H304="", "", H304 + (J304/Config!$B$9))</f>
        <v/>
      </c>
      <c r="J304" s="10">
        <f>IFERROR(XLOOKUP(E304,Config!$D$6:$D$100,Config!$E$6:$E$100),0)</f>
        <v/>
      </c>
      <c r="K304" s="10">
        <f>IF(F304="Completed",100,IF(F304="In Progress",50,IF(F304="Blocked",0,IF(F304="Pending",0,IF(F304="Rework Required",0,IF(F304="Pending Review",50,0))))))</f>
        <v/>
      </c>
      <c r="L304" s="5" t="inlineStr"/>
      <c r="M304" s="5" t="n"/>
    </row>
    <row r="305">
      <c r="F305" s="5" t="n"/>
      <c r="G305" s="5" t="n"/>
      <c r="H305" s="8" t="inlineStr"/>
      <c r="I305" s="9">
        <f>IF(H305="", "", H305 + (J305/Config!$B$9))</f>
        <v/>
      </c>
      <c r="J305" s="10">
        <f>IFERROR(XLOOKUP(E305,Config!$D$6:$D$100,Config!$E$6:$E$100),0)</f>
        <v/>
      </c>
      <c r="K305" s="10">
        <f>IF(F305="Completed",100,IF(F305="In Progress",50,IF(F305="Blocked",0,IF(F305="Pending",0,IF(F305="Rework Required",0,IF(F305="Pending Review",50,0))))))</f>
        <v/>
      </c>
      <c r="L305" s="5" t="inlineStr"/>
      <c r="M305" s="5" t="n"/>
    </row>
    <row r="306">
      <c r="F306" s="5" t="n"/>
      <c r="G306" s="5" t="n"/>
      <c r="H306" s="8" t="inlineStr"/>
      <c r="I306" s="9">
        <f>IF(H306="", "", H306 + (J306/Config!$B$9))</f>
        <v/>
      </c>
      <c r="J306" s="10">
        <f>IFERROR(XLOOKUP(E306,Config!$D$6:$D$100,Config!$E$6:$E$100),0)</f>
        <v/>
      </c>
      <c r="K306" s="10">
        <f>IF(F306="Completed",100,IF(F306="In Progress",50,IF(F306="Blocked",0,IF(F306="Pending",0,IF(F306="Rework Required",0,IF(F306="Pending Review",50,0))))))</f>
        <v/>
      </c>
      <c r="L306" s="5" t="inlineStr"/>
      <c r="M306" s="5" t="n"/>
    </row>
    <row r="307">
      <c r="F307" s="5" t="n"/>
      <c r="G307" s="5" t="n"/>
      <c r="H307" s="8" t="inlineStr"/>
      <c r="I307" s="9">
        <f>IF(H307="", "", H307 + (J307/Config!$B$9))</f>
        <v/>
      </c>
      <c r="J307" s="10">
        <f>IFERROR(XLOOKUP(E307,Config!$D$6:$D$100,Config!$E$6:$E$100),0)</f>
        <v/>
      </c>
      <c r="K307" s="10">
        <f>IF(F307="Completed",100,IF(F307="In Progress",50,IF(F307="Blocked",0,IF(F307="Pending",0,IF(F307="Rework Required",0,IF(F307="Pending Review",50,0))))))</f>
        <v/>
      </c>
      <c r="L307" s="5" t="inlineStr"/>
      <c r="M307" s="5" t="n"/>
    </row>
    <row r="308">
      <c r="F308" s="5" t="n"/>
      <c r="G308" s="5" t="n"/>
      <c r="H308" s="8" t="inlineStr"/>
      <c r="I308" s="9">
        <f>IF(H308="", "", H308 + (J308/Config!$B$9))</f>
        <v/>
      </c>
      <c r="J308" s="10">
        <f>IFERROR(XLOOKUP(E308,Config!$D$6:$D$100,Config!$E$6:$E$100),0)</f>
        <v/>
      </c>
      <c r="K308" s="10">
        <f>IF(F308="Completed",100,IF(F308="In Progress",50,IF(F308="Blocked",0,IF(F308="Pending",0,IF(F308="Rework Required",0,IF(F308="Pending Review",50,0))))))</f>
        <v/>
      </c>
      <c r="L308" s="5" t="inlineStr"/>
      <c r="M308" s="5" t="n"/>
    </row>
    <row r="309">
      <c r="F309" s="5" t="n"/>
      <c r="G309" s="5" t="n"/>
      <c r="H309" s="8" t="inlineStr"/>
      <c r="I309" s="9">
        <f>IF(H309="", "", H309 + (J309/Config!$B$9))</f>
        <v/>
      </c>
      <c r="J309" s="10">
        <f>IFERROR(XLOOKUP(E309,Config!$D$6:$D$100,Config!$E$6:$E$100),0)</f>
        <v/>
      </c>
      <c r="K309" s="10">
        <f>IF(F309="Completed",100,IF(F309="In Progress",50,IF(F309="Blocked",0,IF(F309="Pending",0,IF(F309="Rework Required",0,IF(F309="Pending Review",50,0))))))</f>
        <v/>
      </c>
      <c r="L309" s="5" t="inlineStr"/>
      <c r="M309" s="5" t="n"/>
    </row>
    <row r="310">
      <c r="F310" s="5" t="n"/>
      <c r="G310" s="5" t="n"/>
      <c r="H310" s="8" t="inlineStr"/>
      <c r="I310" s="9">
        <f>IF(H310="", "", H310 + (J310/Config!$B$9))</f>
        <v/>
      </c>
      <c r="J310" s="10">
        <f>IFERROR(XLOOKUP(E310,Config!$D$6:$D$100,Config!$E$6:$E$100),0)</f>
        <v/>
      </c>
      <c r="K310" s="10">
        <f>IF(F310="Completed",100,IF(F310="In Progress",50,IF(F310="Blocked",0,IF(F310="Pending",0,IF(F310="Rework Required",0,IF(F310="Pending Review",50,0))))))</f>
        <v/>
      </c>
      <c r="L310" s="5" t="inlineStr"/>
      <c r="M310" s="5" t="n"/>
    </row>
    <row r="311">
      <c r="F311" s="5" t="n"/>
      <c r="G311" s="5" t="n"/>
      <c r="H311" s="8" t="inlineStr"/>
      <c r="I311" s="9">
        <f>IF(H311="", "", H311 + (J311/Config!$B$9))</f>
        <v/>
      </c>
      <c r="J311" s="10">
        <f>IFERROR(XLOOKUP(E311,Config!$D$6:$D$100,Config!$E$6:$E$100),0)</f>
        <v/>
      </c>
      <c r="K311" s="10">
        <f>IF(F311="Completed",100,IF(F311="In Progress",50,IF(F311="Blocked",0,IF(F311="Pending",0,IF(F311="Rework Required",0,IF(F311="Pending Review",50,0))))))</f>
        <v/>
      </c>
      <c r="L311" s="5" t="inlineStr"/>
      <c r="M311" s="5" t="n"/>
    </row>
    <row r="312">
      <c r="F312" s="5" t="n"/>
      <c r="G312" s="5" t="n"/>
      <c r="H312" s="8" t="inlineStr"/>
      <c r="I312" s="9">
        <f>IF(H312="", "", H312 + (J312/Config!$B$9))</f>
        <v/>
      </c>
      <c r="J312" s="10">
        <f>IFERROR(XLOOKUP(E312,Config!$D$6:$D$100,Config!$E$6:$E$100),0)</f>
        <v/>
      </c>
      <c r="K312" s="10">
        <f>IF(F312="Completed",100,IF(F312="In Progress",50,IF(F312="Blocked",0,IF(F312="Pending",0,IF(F312="Rework Required",0,IF(F312="Pending Review",50,0))))))</f>
        <v/>
      </c>
      <c r="L312" s="5" t="inlineStr"/>
      <c r="M312" s="5" t="n"/>
    </row>
    <row r="313">
      <c r="F313" s="5" t="n"/>
      <c r="G313" s="5" t="n"/>
      <c r="H313" s="8" t="inlineStr"/>
      <c r="I313" s="9">
        <f>IF(H313="", "", H313 + (J313/Config!$B$9))</f>
        <v/>
      </c>
      <c r="J313" s="10">
        <f>IFERROR(XLOOKUP(E313,Config!$D$6:$D$100,Config!$E$6:$E$100),0)</f>
        <v/>
      </c>
      <c r="K313" s="10">
        <f>IF(F313="Completed",100,IF(F313="In Progress",50,IF(F313="Blocked",0,IF(F313="Pending",0,IF(F313="Rework Required",0,IF(F313="Pending Review",50,0))))))</f>
        <v/>
      </c>
      <c r="L313" s="5" t="inlineStr"/>
      <c r="M313" s="5" t="n"/>
    </row>
    <row r="314">
      <c r="F314" s="5" t="n"/>
      <c r="G314" s="5" t="n"/>
      <c r="H314" s="8" t="inlineStr"/>
      <c r="I314" s="9">
        <f>IF(H314="", "", H314 + (J314/Config!$B$9))</f>
        <v/>
      </c>
      <c r="J314" s="10">
        <f>IFERROR(XLOOKUP(E314,Config!$D$6:$D$100,Config!$E$6:$E$100),0)</f>
        <v/>
      </c>
      <c r="K314" s="10">
        <f>IF(F314="Completed",100,IF(F314="In Progress",50,IF(F314="Blocked",0,IF(F314="Pending",0,IF(F314="Rework Required",0,IF(F314="Pending Review",50,0))))))</f>
        <v/>
      </c>
      <c r="L314" s="5" t="inlineStr"/>
      <c r="M314" s="5" t="n"/>
    </row>
    <row r="315">
      <c r="F315" s="5" t="n"/>
      <c r="G315" s="5" t="n"/>
      <c r="H315" s="8" t="inlineStr"/>
      <c r="I315" s="9">
        <f>IF(H315="", "", H315 + (J315/Config!$B$9))</f>
        <v/>
      </c>
      <c r="J315" s="10">
        <f>IFERROR(XLOOKUP(E315,Config!$D$6:$D$100,Config!$E$6:$E$100),0)</f>
        <v/>
      </c>
      <c r="K315" s="10">
        <f>IF(F315="Completed",100,IF(F315="In Progress",50,IF(F315="Blocked",0,IF(F315="Pending",0,IF(F315="Rework Required",0,IF(F315="Pending Review",50,0))))))</f>
        <v/>
      </c>
      <c r="L315" s="5" t="inlineStr"/>
      <c r="M315" s="5" t="n"/>
    </row>
    <row r="316">
      <c r="F316" s="5" t="n"/>
      <c r="G316" s="5" t="n"/>
      <c r="H316" s="8" t="inlineStr"/>
      <c r="I316" s="9">
        <f>IF(H316="", "", H316 + (J316/Config!$B$9))</f>
        <v/>
      </c>
      <c r="J316" s="10">
        <f>IFERROR(XLOOKUP(E316,Config!$D$6:$D$100,Config!$E$6:$E$100),0)</f>
        <v/>
      </c>
      <c r="K316" s="10">
        <f>IF(F316="Completed",100,IF(F316="In Progress",50,IF(F316="Blocked",0,IF(F316="Pending",0,IF(F316="Rework Required",0,IF(F316="Pending Review",50,0))))))</f>
        <v/>
      </c>
      <c r="L316" s="5" t="inlineStr"/>
      <c r="M316" s="5" t="n"/>
    </row>
    <row r="317">
      <c r="F317" s="5" t="n"/>
      <c r="G317" s="5" t="n"/>
      <c r="H317" s="8" t="inlineStr"/>
      <c r="I317" s="9">
        <f>IF(H317="", "", H317 + (J317/Config!$B$9))</f>
        <v/>
      </c>
      <c r="J317" s="10">
        <f>IFERROR(XLOOKUP(E317,Config!$D$6:$D$100,Config!$E$6:$E$100),0)</f>
        <v/>
      </c>
      <c r="K317" s="10">
        <f>IF(F317="Completed",100,IF(F317="In Progress",50,IF(F317="Blocked",0,IF(F317="Pending",0,IF(F317="Rework Required",0,IF(F317="Pending Review",50,0))))))</f>
        <v/>
      </c>
      <c r="L317" s="5" t="inlineStr"/>
      <c r="M317" s="5" t="n"/>
    </row>
    <row r="318">
      <c r="F318" s="5" t="n"/>
      <c r="G318" s="5" t="n"/>
      <c r="H318" s="8" t="inlineStr"/>
      <c r="I318" s="9">
        <f>IF(H318="", "", H318 + (J318/Config!$B$9))</f>
        <v/>
      </c>
      <c r="J318" s="10">
        <f>IFERROR(XLOOKUP(E318,Config!$D$6:$D$100,Config!$E$6:$E$100),0)</f>
        <v/>
      </c>
      <c r="K318" s="10">
        <f>IF(F318="Completed",100,IF(F318="In Progress",50,IF(F318="Blocked",0,IF(F318="Pending",0,IF(F318="Rework Required",0,IF(F318="Pending Review",50,0))))))</f>
        <v/>
      </c>
      <c r="L318" s="5" t="inlineStr"/>
      <c r="M318" s="5" t="n"/>
    </row>
    <row r="319">
      <c r="F319" s="5" t="n"/>
      <c r="G319" s="5" t="n"/>
      <c r="H319" s="8" t="inlineStr"/>
      <c r="I319" s="9">
        <f>IF(H319="", "", H319 + (J319/Config!$B$9))</f>
        <v/>
      </c>
      <c r="J319" s="10">
        <f>IFERROR(XLOOKUP(E319,Config!$D$6:$D$100,Config!$E$6:$E$100),0)</f>
        <v/>
      </c>
      <c r="K319" s="10">
        <f>IF(F319="Completed",100,IF(F319="In Progress",50,IF(F319="Blocked",0,IF(F319="Pending",0,IF(F319="Rework Required",0,IF(F319="Pending Review",50,0))))))</f>
        <v/>
      </c>
      <c r="L319" s="5" t="inlineStr"/>
      <c r="M319" s="5" t="n"/>
    </row>
    <row r="320">
      <c r="F320" s="5" t="n"/>
      <c r="G320" s="5" t="n"/>
      <c r="H320" s="8" t="inlineStr"/>
      <c r="I320" s="9">
        <f>IF(H320="", "", H320 + (J320/Config!$B$9))</f>
        <v/>
      </c>
      <c r="J320" s="10">
        <f>IFERROR(XLOOKUP(E320,Config!$D$6:$D$100,Config!$E$6:$E$100),0)</f>
        <v/>
      </c>
      <c r="K320" s="10">
        <f>IF(F320="Completed",100,IF(F320="In Progress",50,IF(F320="Blocked",0,IF(F320="Pending",0,IF(F320="Rework Required",0,IF(F320="Pending Review",50,0))))))</f>
        <v/>
      </c>
      <c r="L320" s="5" t="inlineStr"/>
      <c r="M320" s="5" t="n"/>
    </row>
    <row r="321">
      <c r="F321" s="5" t="n"/>
      <c r="G321" s="5" t="n"/>
      <c r="H321" s="8" t="inlineStr"/>
      <c r="I321" s="9">
        <f>IF(H321="", "", H321 + (J321/Config!$B$9))</f>
        <v/>
      </c>
      <c r="J321" s="10">
        <f>IFERROR(XLOOKUP(E321,Config!$D$6:$D$100,Config!$E$6:$E$100),0)</f>
        <v/>
      </c>
      <c r="K321" s="10">
        <f>IF(F321="Completed",100,IF(F321="In Progress",50,IF(F321="Blocked",0,IF(F321="Pending",0,IF(F321="Rework Required",0,IF(F321="Pending Review",50,0))))))</f>
        <v/>
      </c>
      <c r="L321" s="5" t="inlineStr"/>
      <c r="M321" s="5" t="n"/>
    </row>
    <row r="322">
      <c r="F322" s="5" t="n"/>
      <c r="G322" s="5" t="n"/>
      <c r="H322" s="8" t="inlineStr"/>
      <c r="I322" s="9">
        <f>IF(H322="", "", H322 + (J322/Config!$B$9))</f>
        <v/>
      </c>
      <c r="J322" s="10">
        <f>IFERROR(XLOOKUP(E322,Config!$D$6:$D$100,Config!$E$6:$E$100),0)</f>
        <v/>
      </c>
      <c r="K322" s="10">
        <f>IF(F322="Completed",100,IF(F322="In Progress",50,IF(F322="Blocked",0,IF(F322="Pending",0,IF(F322="Rework Required",0,IF(F322="Pending Review",50,0))))))</f>
        <v/>
      </c>
      <c r="L322" s="5" t="inlineStr"/>
      <c r="M322" s="5" t="n"/>
    </row>
    <row r="323">
      <c r="F323" s="5" t="n"/>
      <c r="G323" s="5" t="n"/>
      <c r="H323" s="8" t="inlineStr"/>
      <c r="I323" s="9">
        <f>IF(H323="", "", H323 + (J323/Config!$B$9))</f>
        <v/>
      </c>
      <c r="J323" s="10">
        <f>IFERROR(XLOOKUP(E323,Config!$D$6:$D$100,Config!$E$6:$E$100),0)</f>
        <v/>
      </c>
      <c r="K323" s="10">
        <f>IF(F323="Completed",100,IF(F323="In Progress",50,IF(F323="Blocked",0,IF(F323="Pending",0,IF(F323="Rework Required",0,IF(F323="Pending Review",50,0))))))</f>
        <v/>
      </c>
      <c r="L323" s="5" t="inlineStr"/>
      <c r="M323" s="5" t="n"/>
    </row>
    <row r="324">
      <c r="F324" s="5" t="n"/>
      <c r="G324" s="5" t="n"/>
      <c r="H324" s="8" t="inlineStr"/>
      <c r="I324" s="9">
        <f>IF(H324="", "", H324 + (J324/Config!$B$9))</f>
        <v/>
      </c>
      <c r="J324" s="10">
        <f>IFERROR(XLOOKUP(E324,Config!$D$6:$D$100,Config!$E$6:$E$100),0)</f>
        <v/>
      </c>
      <c r="K324" s="10">
        <f>IF(F324="Completed",100,IF(F324="In Progress",50,IF(F324="Blocked",0,IF(F324="Pending",0,IF(F324="Rework Required",0,IF(F324="Pending Review",50,0))))))</f>
        <v/>
      </c>
      <c r="L324" s="5" t="inlineStr"/>
      <c r="M324" s="5" t="n"/>
    </row>
    <row r="325">
      <c r="F325" s="5" t="n"/>
      <c r="G325" s="5" t="n"/>
      <c r="H325" s="8" t="inlineStr"/>
      <c r="I325" s="9">
        <f>IF(H325="", "", H325 + (J325/Config!$B$9))</f>
        <v/>
      </c>
      <c r="J325" s="10">
        <f>IFERROR(XLOOKUP(E325,Config!$D$6:$D$100,Config!$E$6:$E$100),0)</f>
        <v/>
      </c>
      <c r="K325" s="10">
        <f>IF(F325="Completed",100,IF(F325="In Progress",50,IF(F325="Blocked",0,IF(F325="Pending",0,IF(F325="Rework Required",0,IF(F325="Pending Review",50,0))))))</f>
        <v/>
      </c>
      <c r="L325" s="5" t="inlineStr"/>
      <c r="M325" s="5" t="n"/>
    </row>
    <row r="326">
      <c r="F326" s="5" t="n"/>
      <c r="G326" s="5" t="n"/>
      <c r="H326" s="8" t="inlineStr"/>
      <c r="I326" s="9">
        <f>IF(H326="", "", H326 + (J326/Config!$B$9))</f>
        <v/>
      </c>
      <c r="J326" s="10">
        <f>IFERROR(XLOOKUP(E326,Config!$D$6:$D$100,Config!$E$6:$E$100),0)</f>
        <v/>
      </c>
      <c r="K326" s="10">
        <f>IF(F326="Completed",100,IF(F326="In Progress",50,IF(F326="Blocked",0,IF(F326="Pending",0,IF(F326="Rework Required",0,IF(F326="Pending Review",50,0))))))</f>
        <v/>
      </c>
      <c r="L326" s="5" t="inlineStr"/>
      <c r="M326" s="5" t="n"/>
    </row>
    <row r="327">
      <c r="F327" s="5" t="n"/>
      <c r="G327" s="5" t="n"/>
      <c r="H327" s="8" t="inlineStr"/>
      <c r="I327" s="9">
        <f>IF(H327="", "", H327 + (J327/Config!$B$9))</f>
        <v/>
      </c>
      <c r="J327" s="10">
        <f>IFERROR(XLOOKUP(E327,Config!$D$6:$D$100,Config!$E$6:$E$100),0)</f>
        <v/>
      </c>
      <c r="K327" s="10">
        <f>IF(F327="Completed",100,IF(F327="In Progress",50,IF(F327="Blocked",0,IF(F327="Pending",0,IF(F327="Rework Required",0,IF(F327="Pending Review",50,0))))))</f>
        <v/>
      </c>
      <c r="L327" s="5" t="inlineStr"/>
      <c r="M327" s="5" t="n"/>
    </row>
    <row r="328">
      <c r="F328" s="5" t="n"/>
      <c r="G328" s="5" t="n"/>
      <c r="H328" s="8" t="inlineStr"/>
      <c r="I328" s="9">
        <f>IF(H328="", "", H328 + (J328/Config!$B$9))</f>
        <v/>
      </c>
      <c r="J328" s="10">
        <f>IFERROR(XLOOKUP(E328,Config!$D$6:$D$100,Config!$E$6:$E$100),0)</f>
        <v/>
      </c>
      <c r="K328" s="10">
        <f>IF(F328="Completed",100,IF(F328="In Progress",50,IF(F328="Blocked",0,IF(F328="Pending",0,IF(F328="Rework Required",0,IF(F328="Pending Review",50,0))))))</f>
        <v/>
      </c>
      <c r="L328" s="5" t="inlineStr"/>
      <c r="M328" s="5" t="n"/>
    </row>
    <row r="329">
      <c r="F329" s="5" t="n"/>
      <c r="G329" s="5" t="n"/>
      <c r="H329" s="8" t="inlineStr"/>
      <c r="I329" s="9">
        <f>IF(H329="", "", H329 + (J329/Config!$B$9))</f>
        <v/>
      </c>
      <c r="J329" s="10">
        <f>IFERROR(XLOOKUP(E329,Config!$D$6:$D$100,Config!$E$6:$E$100),0)</f>
        <v/>
      </c>
      <c r="K329" s="10">
        <f>IF(F329="Completed",100,IF(F329="In Progress",50,IF(F329="Blocked",0,IF(F329="Pending",0,IF(F329="Rework Required",0,IF(F329="Pending Review",50,0))))))</f>
        <v/>
      </c>
      <c r="L329" s="5" t="inlineStr"/>
      <c r="M329" s="5" t="n"/>
    </row>
    <row r="330">
      <c r="F330" s="5" t="n"/>
      <c r="G330" s="5" t="n"/>
      <c r="H330" s="8" t="inlineStr"/>
      <c r="I330" s="9">
        <f>IF(H330="", "", H330 + (J330/Config!$B$9))</f>
        <v/>
      </c>
      <c r="J330" s="10">
        <f>IFERROR(XLOOKUP(E330,Config!$D$6:$D$100,Config!$E$6:$E$100),0)</f>
        <v/>
      </c>
      <c r="K330" s="10">
        <f>IF(F330="Completed",100,IF(F330="In Progress",50,IF(F330="Blocked",0,IF(F330="Pending",0,IF(F330="Rework Required",0,IF(F330="Pending Review",50,0))))))</f>
        <v/>
      </c>
      <c r="L330" s="5" t="inlineStr"/>
      <c r="M330" s="5" t="n"/>
    </row>
    <row r="331">
      <c r="F331" s="5" t="n"/>
      <c r="G331" s="5" t="n"/>
      <c r="H331" s="8" t="inlineStr"/>
      <c r="I331" s="9">
        <f>IF(H331="", "", H331 + (J331/Config!$B$9))</f>
        <v/>
      </c>
      <c r="J331" s="10">
        <f>IFERROR(XLOOKUP(E331,Config!$D$6:$D$100,Config!$E$6:$E$100),0)</f>
        <v/>
      </c>
      <c r="K331" s="10">
        <f>IF(F331="Completed",100,IF(F331="In Progress",50,IF(F331="Blocked",0,IF(F331="Pending",0,IF(F331="Rework Required",0,IF(F331="Pending Review",50,0))))))</f>
        <v/>
      </c>
      <c r="L331" s="5" t="inlineStr"/>
      <c r="M331" s="5" t="n"/>
    </row>
    <row r="332">
      <c r="F332" s="5" t="n"/>
      <c r="G332" s="5" t="n"/>
      <c r="H332" s="8" t="inlineStr"/>
      <c r="I332" s="9">
        <f>IF(H332="", "", H332 + (J332/Config!$B$9))</f>
        <v/>
      </c>
      <c r="J332" s="10">
        <f>IFERROR(XLOOKUP(E332,Config!$D$6:$D$100,Config!$E$6:$E$100),0)</f>
        <v/>
      </c>
      <c r="K332" s="10">
        <f>IF(F332="Completed",100,IF(F332="In Progress",50,IF(F332="Blocked",0,IF(F332="Pending",0,IF(F332="Rework Required",0,IF(F332="Pending Review",50,0))))))</f>
        <v/>
      </c>
      <c r="L332" s="5" t="inlineStr"/>
      <c r="M332" s="5" t="n"/>
    </row>
    <row r="333">
      <c r="F333" s="5" t="n"/>
      <c r="G333" s="5" t="n"/>
      <c r="H333" s="8" t="inlineStr"/>
      <c r="I333" s="9">
        <f>IF(H333="", "", H333 + (J333/Config!$B$9))</f>
        <v/>
      </c>
      <c r="J333" s="10">
        <f>IFERROR(XLOOKUP(E333,Config!$D$6:$D$100,Config!$E$6:$E$100),0)</f>
        <v/>
      </c>
      <c r="K333" s="10">
        <f>IF(F333="Completed",100,IF(F333="In Progress",50,IF(F333="Blocked",0,IF(F333="Pending",0,IF(F333="Rework Required",0,IF(F333="Pending Review",50,0))))))</f>
        <v/>
      </c>
      <c r="L333" s="5" t="inlineStr"/>
      <c r="M333" s="5" t="n"/>
    </row>
    <row r="334">
      <c r="F334" s="5" t="n"/>
      <c r="G334" s="5" t="n"/>
      <c r="H334" s="8" t="inlineStr"/>
      <c r="I334" s="9">
        <f>IF(H334="", "", H334 + (J334/Config!$B$9))</f>
        <v/>
      </c>
      <c r="J334" s="10">
        <f>IFERROR(XLOOKUP(E334,Config!$D$6:$D$100,Config!$E$6:$E$100),0)</f>
        <v/>
      </c>
      <c r="K334" s="10">
        <f>IF(F334="Completed",100,IF(F334="In Progress",50,IF(F334="Blocked",0,IF(F334="Pending",0,IF(F334="Rework Required",0,IF(F334="Pending Review",50,0))))))</f>
        <v/>
      </c>
      <c r="L334" s="5" t="inlineStr"/>
      <c r="M334" s="5" t="n"/>
    </row>
    <row r="335">
      <c r="F335" s="5" t="n"/>
      <c r="G335" s="5" t="n"/>
      <c r="H335" s="8" t="inlineStr"/>
      <c r="I335" s="9">
        <f>IF(H335="", "", H335 + (J335/Config!$B$9))</f>
        <v/>
      </c>
      <c r="J335" s="10">
        <f>IFERROR(XLOOKUP(E335,Config!$D$6:$D$100,Config!$E$6:$E$100),0)</f>
        <v/>
      </c>
      <c r="K335" s="10">
        <f>IF(F335="Completed",100,IF(F335="In Progress",50,IF(F335="Blocked",0,IF(F335="Pending",0,IF(F335="Rework Required",0,IF(F335="Pending Review",50,0))))))</f>
        <v/>
      </c>
      <c r="L335" s="5" t="inlineStr"/>
      <c r="M335" s="5" t="n"/>
    </row>
    <row r="336">
      <c r="F336" s="5" t="n"/>
      <c r="G336" s="5" t="n"/>
      <c r="H336" s="8" t="inlineStr"/>
      <c r="I336" s="9">
        <f>IF(H336="", "", H336 + (J336/Config!$B$9))</f>
        <v/>
      </c>
      <c r="J336" s="10">
        <f>IFERROR(XLOOKUP(E336,Config!$D$6:$D$100,Config!$E$6:$E$100),0)</f>
        <v/>
      </c>
      <c r="K336" s="10">
        <f>IF(F336="Completed",100,IF(F336="In Progress",50,IF(F336="Blocked",0,IF(F336="Pending",0,IF(F336="Rework Required",0,IF(F336="Pending Review",50,0))))))</f>
        <v/>
      </c>
      <c r="L336" s="5" t="inlineStr"/>
      <c r="M336" s="5" t="n"/>
    </row>
    <row r="337">
      <c r="F337" s="5" t="n"/>
      <c r="G337" s="5" t="n"/>
      <c r="H337" s="8" t="inlineStr"/>
      <c r="I337" s="9">
        <f>IF(H337="", "", H337 + (J337/Config!$B$9))</f>
        <v/>
      </c>
      <c r="J337" s="10">
        <f>IFERROR(XLOOKUP(E337,Config!$D$6:$D$100,Config!$E$6:$E$100),0)</f>
        <v/>
      </c>
      <c r="K337" s="10">
        <f>IF(F337="Completed",100,IF(F337="In Progress",50,IF(F337="Blocked",0,IF(F337="Pending",0,IF(F337="Rework Required",0,IF(F337="Pending Review",50,0))))))</f>
        <v/>
      </c>
      <c r="L337" s="5" t="inlineStr"/>
      <c r="M337" s="5" t="n"/>
    </row>
    <row r="338">
      <c r="F338" s="5" t="n"/>
      <c r="G338" s="5" t="n"/>
      <c r="H338" s="8" t="inlineStr"/>
      <c r="I338" s="9">
        <f>IF(H338="", "", H338 + (J338/Config!$B$9))</f>
        <v/>
      </c>
      <c r="J338" s="10">
        <f>IFERROR(XLOOKUP(E338,Config!$D$6:$D$100,Config!$E$6:$E$100),0)</f>
        <v/>
      </c>
      <c r="K338" s="10">
        <f>IF(F338="Completed",100,IF(F338="In Progress",50,IF(F338="Blocked",0,IF(F338="Pending",0,IF(F338="Rework Required",0,IF(F338="Pending Review",50,0))))))</f>
        <v/>
      </c>
      <c r="L338" s="5" t="inlineStr"/>
      <c r="M338" s="5" t="n"/>
    </row>
    <row r="339">
      <c r="F339" s="5" t="n"/>
      <c r="G339" s="5" t="n"/>
      <c r="H339" s="8" t="inlineStr"/>
      <c r="I339" s="9">
        <f>IF(H339="", "", H339 + (J339/Config!$B$9))</f>
        <v/>
      </c>
      <c r="J339" s="10">
        <f>IFERROR(XLOOKUP(E339,Config!$D$6:$D$100,Config!$E$6:$E$100),0)</f>
        <v/>
      </c>
      <c r="K339" s="10">
        <f>IF(F339="Completed",100,IF(F339="In Progress",50,IF(F339="Blocked",0,IF(F339="Pending",0,IF(F339="Rework Required",0,IF(F339="Pending Review",50,0))))))</f>
        <v/>
      </c>
      <c r="L339" s="5" t="inlineStr"/>
      <c r="M339" s="5" t="n"/>
    </row>
    <row r="340">
      <c r="F340" s="5" t="n"/>
      <c r="G340" s="5" t="n"/>
      <c r="H340" s="8" t="inlineStr"/>
      <c r="I340" s="9">
        <f>IF(H340="", "", H340 + (J340/Config!$B$9))</f>
        <v/>
      </c>
      <c r="J340" s="10">
        <f>IFERROR(XLOOKUP(E340,Config!$D$6:$D$100,Config!$E$6:$E$100),0)</f>
        <v/>
      </c>
      <c r="K340" s="10">
        <f>IF(F340="Completed",100,IF(F340="In Progress",50,IF(F340="Blocked",0,IF(F340="Pending",0,IF(F340="Rework Required",0,IF(F340="Pending Review",50,0))))))</f>
        <v/>
      </c>
      <c r="L340" s="5" t="inlineStr"/>
      <c r="M340" s="5" t="n"/>
    </row>
    <row r="341">
      <c r="F341" s="5" t="n"/>
      <c r="G341" s="5" t="n"/>
      <c r="H341" s="8" t="inlineStr"/>
      <c r="I341" s="9">
        <f>IF(H341="", "", H341 + (J341/Config!$B$9))</f>
        <v/>
      </c>
      <c r="J341" s="10">
        <f>IFERROR(XLOOKUP(E341,Config!$D$6:$D$100,Config!$E$6:$E$100),0)</f>
        <v/>
      </c>
      <c r="K341" s="10">
        <f>IF(F341="Completed",100,IF(F341="In Progress",50,IF(F341="Blocked",0,IF(F341="Pending",0,IF(F341="Rework Required",0,IF(F341="Pending Review",50,0))))))</f>
        <v/>
      </c>
      <c r="L341" s="5" t="inlineStr"/>
      <c r="M341" s="5" t="n"/>
    </row>
    <row r="342">
      <c r="F342" s="5" t="n"/>
      <c r="G342" s="5" t="n"/>
      <c r="H342" s="8" t="inlineStr"/>
      <c r="I342" s="9">
        <f>IF(H342="", "", H342 + (J342/Config!$B$9))</f>
        <v/>
      </c>
      <c r="J342" s="10">
        <f>IFERROR(XLOOKUP(E342,Config!$D$6:$D$100,Config!$E$6:$E$100),0)</f>
        <v/>
      </c>
      <c r="K342" s="10">
        <f>IF(F342="Completed",100,IF(F342="In Progress",50,IF(F342="Blocked",0,IF(F342="Pending",0,IF(F342="Rework Required",0,IF(F342="Pending Review",50,0))))))</f>
        <v/>
      </c>
      <c r="L342" s="5" t="inlineStr"/>
      <c r="M342" s="5" t="n"/>
    </row>
    <row r="343">
      <c r="F343" s="5" t="n"/>
      <c r="G343" s="5" t="n"/>
      <c r="H343" s="8" t="inlineStr"/>
      <c r="I343" s="9">
        <f>IF(H343="", "", H343 + (J343/Config!$B$9))</f>
        <v/>
      </c>
      <c r="J343" s="10">
        <f>IFERROR(XLOOKUP(E343,Config!$D$6:$D$100,Config!$E$6:$E$100),0)</f>
        <v/>
      </c>
      <c r="K343" s="10">
        <f>IF(F343="Completed",100,IF(F343="In Progress",50,IF(F343="Blocked",0,IF(F343="Pending",0,IF(F343="Rework Required",0,IF(F343="Pending Review",50,0))))))</f>
        <v/>
      </c>
      <c r="L343" s="5" t="inlineStr"/>
      <c r="M343" s="5" t="n"/>
    </row>
    <row r="344">
      <c r="F344" s="5" t="n"/>
      <c r="G344" s="5" t="n"/>
      <c r="H344" s="8" t="inlineStr"/>
      <c r="I344" s="9">
        <f>IF(H344="", "", H344 + (J344/Config!$B$9))</f>
        <v/>
      </c>
      <c r="J344" s="10">
        <f>IFERROR(XLOOKUP(E344,Config!$D$6:$D$100,Config!$E$6:$E$100),0)</f>
        <v/>
      </c>
      <c r="K344" s="10">
        <f>IF(F344="Completed",100,IF(F344="In Progress",50,IF(F344="Blocked",0,IF(F344="Pending",0,IF(F344="Rework Required",0,IF(F344="Pending Review",50,0))))))</f>
        <v/>
      </c>
      <c r="L344" s="5" t="inlineStr"/>
      <c r="M344" s="5" t="n"/>
    </row>
    <row r="345">
      <c r="F345" s="5" t="n"/>
      <c r="G345" s="5" t="n"/>
      <c r="H345" s="8" t="inlineStr"/>
      <c r="I345" s="9">
        <f>IF(H345="", "", H345 + (J345/Config!$B$9))</f>
        <v/>
      </c>
      <c r="J345" s="10">
        <f>IFERROR(XLOOKUP(E345,Config!$D$6:$D$100,Config!$E$6:$E$100),0)</f>
        <v/>
      </c>
      <c r="K345" s="10">
        <f>IF(F345="Completed",100,IF(F345="In Progress",50,IF(F345="Blocked",0,IF(F345="Pending",0,IF(F345="Rework Required",0,IF(F345="Pending Review",50,0))))))</f>
        <v/>
      </c>
      <c r="L345" s="5" t="inlineStr"/>
      <c r="M345" s="5" t="n"/>
    </row>
    <row r="346">
      <c r="F346" s="5" t="n"/>
      <c r="G346" s="5" t="n"/>
      <c r="H346" s="8" t="inlineStr"/>
      <c r="I346" s="9">
        <f>IF(H346="", "", H346 + (J346/Config!$B$9))</f>
        <v/>
      </c>
      <c r="J346" s="10">
        <f>IFERROR(XLOOKUP(E346,Config!$D$6:$D$100,Config!$E$6:$E$100),0)</f>
        <v/>
      </c>
      <c r="K346" s="10">
        <f>IF(F346="Completed",100,IF(F346="In Progress",50,IF(F346="Blocked",0,IF(F346="Pending",0,IF(F346="Rework Required",0,IF(F346="Pending Review",50,0))))))</f>
        <v/>
      </c>
      <c r="L346" s="5" t="inlineStr"/>
      <c r="M346" s="5" t="n"/>
    </row>
    <row r="347">
      <c r="F347" s="5" t="n"/>
      <c r="G347" s="5" t="n"/>
      <c r="H347" s="8" t="inlineStr"/>
      <c r="I347" s="9">
        <f>IF(H347="", "", H347 + (J347/Config!$B$9))</f>
        <v/>
      </c>
      <c r="J347" s="10">
        <f>IFERROR(XLOOKUP(E347,Config!$D$6:$D$100,Config!$E$6:$E$100),0)</f>
        <v/>
      </c>
      <c r="K347" s="10">
        <f>IF(F347="Completed",100,IF(F347="In Progress",50,IF(F347="Blocked",0,IF(F347="Pending",0,IF(F347="Rework Required",0,IF(F347="Pending Review",50,0))))))</f>
        <v/>
      </c>
      <c r="L347" s="5" t="inlineStr"/>
      <c r="M347" s="5" t="n"/>
    </row>
    <row r="348">
      <c r="F348" s="5" t="n"/>
      <c r="G348" s="5" t="n"/>
      <c r="H348" s="8" t="inlineStr"/>
      <c r="I348" s="9">
        <f>IF(H348="", "", H348 + (J348/Config!$B$9))</f>
        <v/>
      </c>
      <c r="J348" s="10">
        <f>IFERROR(XLOOKUP(E348,Config!$D$6:$D$100,Config!$E$6:$E$100),0)</f>
        <v/>
      </c>
      <c r="K348" s="10">
        <f>IF(F348="Completed",100,IF(F348="In Progress",50,IF(F348="Blocked",0,IF(F348="Pending",0,IF(F348="Rework Required",0,IF(F348="Pending Review",50,0))))))</f>
        <v/>
      </c>
      <c r="L348" s="5" t="inlineStr"/>
      <c r="M348" s="5" t="n"/>
    </row>
    <row r="349">
      <c r="F349" s="5" t="n"/>
      <c r="G349" s="5" t="n"/>
      <c r="H349" s="8" t="inlineStr"/>
      <c r="I349" s="9">
        <f>IF(H349="", "", H349 + (J349/Config!$B$9))</f>
        <v/>
      </c>
      <c r="J349" s="10">
        <f>IFERROR(XLOOKUP(E349,Config!$D$6:$D$100,Config!$E$6:$E$100),0)</f>
        <v/>
      </c>
      <c r="K349" s="10">
        <f>IF(F349="Completed",100,IF(F349="In Progress",50,IF(F349="Blocked",0,IF(F349="Pending",0,IF(F349="Rework Required",0,IF(F349="Pending Review",50,0))))))</f>
        <v/>
      </c>
      <c r="L349" s="5" t="inlineStr"/>
      <c r="M349" s="5" t="n"/>
    </row>
    <row r="350">
      <c r="F350" s="5" t="n"/>
      <c r="G350" s="5" t="n"/>
      <c r="H350" s="8" t="inlineStr"/>
      <c r="I350" s="9">
        <f>IF(H350="", "", H350 + (J350/Config!$B$9))</f>
        <v/>
      </c>
      <c r="J350" s="10">
        <f>IFERROR(XLOOKUP(E350,Config!$D$6:$D$100,Config!$E$6:$E$100),0)</f>
        <v/>
      </c>
      <c r="K350" s="10">
        <f>IF(F350="Completed",100,IF(F350="In Progress",50,IF(F350="Blocked",0,IF(F350="Pending",0,IF(F350="Rework Required",0,IF(F350="Pending Review",50,0))))))</f>
        <v/>
      </c>
      <c r="L350" s="5" t="inlineStr"/>
      <c r="M350" s="5" t="n"/>
    </row>
    <row r="351">
      <c r="F351" s="5" t="n"/>
      <c r="G351" s="5" t="n"/>
      <c r="H351" s="8" t="inlineStr"/>
      <c r="I351" s="9">
        <f>IF(H351="", "", H351 + (J351/Config!$B$9))</f>
        <v/>
      </c>
      <c r="J351" s="10">
        <f>IFERROR(XLOOKUP(E351,Config!$D$6:$D$100,Config!$E$6:$E$100),0)</f>
        <v/>
      </c>
      <c r="K351" s="10">
        <f>IF(F351="Completed",100,IF(F351="In Progress",50,IF(F351="Blocked",0,IF(F351="Pending",0,IF(F351="Rework Required",0,IF(F351="Pending Review",50,0))))))</f>
        <v/>
      </c>
      <c r="L351" s="5" t="inlineStr"/>
      <c r="M351" s="5" t="n"/>
    </row>
    <row r="352">
      <c r="F352" s="5" t="n"/>
      <c r="G352" s="5" t="n"/>
      <c r="H352" s="8" t="inlineStr"/>
      <c r="I352" s="9">
        <f>IF(H352="", "", H352 + (J352/Config!$B$9))</f>
        <v/>
      </c>
      <c r="J352" s="10">
        <f>IFERROR(XLOOKUP(E352,Config!$D$6:$D$100,Config!$E$6:$E$100),0)</f>
        <v/>
      </c>
      <c r="K352" s="10">
        <f>IF(F352="Completed",100,IF(F352="In Progress",50,IF(F352="Blocked",0,IF(F352="Pending",0,IF(F352="Rework Required",0,IF(F352="Pending Review",50,0))))))</f>
        <v/>
      </c>
      <c r="L352" s="5" t="inlineStr"/>
      <c r="M352" s="5" t="n"/>
    </row>
    <row r="353">
      <c r="F353" s="5" t="n"/>
      <c r="G353" s="5" t="n"/>
      <c r="H353" s="8" t="inlineStr"/>
      <c r="I353" s="9">
        <f>IF(H353="", "", H353 + (J353/Config!$B$9))</f>
        <v/>
      </c>
      <c r="J353" s="10">
        <f>IFERROR(XLOOKUP(E353,Config!$D$6:$D$100,Config!$E$6:$E$100),0)</f>
        <v/>
      </c>
      <c r="K353" s="10">
        <f>IF(F353="Completed",100,IF(F353="In Progress",50,IF(F353="Blocked",0,IF(F353="Pending",0,IF(F353="Rework Required",0,IF(F353="Pending Review",50,0))))))</f>
        <v/>
      </c>
      <c r="L353" s="5" t="inlineStr"/>
      <c r="M353" s="5" t="n"/>
    </row>
    <row r="354">
      <c r="F354" s="5" t="n"/>
      <c r="G354" s="5" t="n"/>
      <c r="H354" s="8" t="inlineStr"/>
      <c r="I354" s="9">
        <f>IF(H354="", "", H354 + (J354/Config!$B$9))</f>
        <v/>
      </c>
      <c r="J354" s="10">
        <f>IFERROR(XLOOKUP(E354,Config!$D$6:$D$100,Config!$E$6:$E$100),0)</f>
        <v/>
      </c>
      <c r="K354" s="10">
        <f>IF(F354="Completed",100,IF(F354="In Progress",50,IF(F354="Blocked",0,IF(F354="Pending",0,IF(F354="Rework Required",0,IF(F354="Pending Review",50,0))))))</f>
        <v/>
      </c>
      <c r="L354" s="5" t="inlineStr"/>
      <c r="M354" s="5" t="n"/>
    </row>
    <row r="355">
      <c r="F355" s="5" t="n"/>
      <c r="G355" s="5" t="n"/>
      <c r="H355" s="8" t="inlineStr"/>
      <c r="I355" s="9">
        <f>IF(H355="", "", H355 + (J355/Config!$B$9))</f>
        <v/>
      </c>
      <c r="J355" s="10">
        <f>IFERROR(XLOOKUP(E355,Config!$D$6:$D$100,Config!$E$6:$E$100),0)</f>
        <v/>
      </c>
      <c r="K355" s="10">
        <f>IF(F355="Completed",100,IF(F355="In Progress",50,IF(F355="Blocked",0,IF(F355="Pending",0,IF(F355="Rework Required",0,IF(F355="Pending Review",50,0))))))</f>
        <v/>
      </c>
      <c r="L355" s="5" t="inlineStr"/>
      <c r="M355" s="5" t="n"/>
    </row>
    <row r="356">
      <c r="F356" s="5" t="n"/>
      <c r="G356" s="5" t="n"/>
      <c r="H356" s="8" t="inlineStr"/>
      <c r="I356" s="9">
        <f>IF(H356="", "", H356 + (J356/Config!$B$9))</f>
        <v/>
      </c>
      <c r="J356" s="10">
        <f>IFERROR(XLOOKUP(E356,Config!$D$6:$D$100,Config!$E$6:$E$100),0)</f>
        <v/>
      </c>
      <c r="K356" s="10">
        <f>IF(F356="Completed",100,IF(F356="In Progress",50,IF(F356="Blocked",0,IF(F356="Pending",0,IF(F356="Rework Required",0,IF(F356="Pending Review",50,0))))))</f>
        <v/>
      </c>
      <c r="L356" s="5" t="inlineStr"/>
      <c r="M356" s="5" t="n"/>
    </row>
    <row r="357">
      <c r="F357" s="5" t="n"/>
      <c r="G357" s="5" t="n"/>
      <c r="H357" s="8" t="inlineStr"/>
      <c r="I357" s="9">
        <f>IF(H357="", "", H357 + (J357/Config!$B$9))</f>
        <v/>
      </c>
      <c r="J357" s="10">
        <f>IFERROR(XLOOKUP(E357,Config!$D$6:$D$100,Config!$E$6:$E$100),0)</f>
        <v/>
      </c>
      <c r="K357" s="10">
        <f>IF(F357="Completed",100,IF(F357="In Progress",50,IF(F357="Blocked",0,IF(F357="Pending",0,IF(F357="Rework Required",0,IF(F357="Pending Review",50,0))))))</f>
        <v/>
      </c>
      <c r="L357" s="5" t="inlineStr"/>
      <c r="M357" s="5" t="n"/>
    </row>
    <row r="358">
      <c r="F358" s="5" t="n"/>
      <c r="G358" s="5" t="n"/>
      <c r="H358" s="8" t="inlineStr"/>
      <c r="I358" s="9">
        <f>IF(H358="", "", H358 + (J358/Config!$B$9))</f>
        <v/>
      </c>
      <c r="J358" s="10">
        <f>IFERROR(XLOOKUP(E358,Config!$D$6:$D$100,Config!$E$6:$E$100),0)</f>
        <v/>
      </c>
      <c r="K358" s="10">
        <f>IF(F358="Completed",100,IF(F358="In Progress",50,IF(F358="Blocked",0,IF(F358="Pending",0,IF(F358="Rework Required",0,IF(F358="Pending Review",50,0))))))</f>
        <v/>
      </c>
      <c r="L358" s="5" t="inlineStr"/>
      <c r="M358" s="5" t="n"/>
    </row>
    <row r="359">
      <c r="F359" s="5" t="n"/>
      <c r="G359" s="5" t="n"/>
      <c r="H359" s="8" t="inlineStr"/>
      <c r="I359" s="9">
        <f>IF(H359="", "", H359 + (J359/Config!$B$9))</f>
        <v/>
      </c>
      <c r="J359" s="10">
        <f>IFERROR(XLOOKUP(E359,Config!$D$6:$D$100,Config!$E$6:$E$100),0)</f>
        <v/>
      </c>
      <c r="K359" s="10">
        <f>IF(F359="Completed",100,IF(F359="In Progress",50,IF(F359="Blocked",0,IF(F359="Pending",0,IF(F359="Rework Required",0,IF(F359="Pending Review",50,0))))))</f>
        <v/>
      </c>
      <c r="L359" s="5" t="inlineStr"/>
      <c r="M359" s="5" t="n"/>
    </row>
    <row r="360">
      <c r="F360" s="5" t="n"/>
      <c r="G360" s="5" t="n"/>
      <c r="H360" s="8" t="inlineStr"/>
      <c r="I360" s="9">
        <f>IF(H360="", "", H360 + (J360/Config!$B$9))</f>
        <v/>
      </c>
      <c r="J360" s="10">
        <f>IFERROR(XLOOKUP(E360,Config!$D$6:$D$100,Config!$E$6:$E$100),0)</f>
        <v/>
      </c>
      <c r="K360" s="10">
        <f>IF(F360="Completed",100,IF(F360="In Progress",50,IF(F360="Blocked",0,IF(F360="Pending",0,IF(F360="Rework Required",0,IF(F360="Pending Review",50,0))))))</f>
        <v/>
      </c>
      <c r="L360" s="5" t="inlineStr"/>
      <c r="M360" s="5" t="n"/>
    </row>
    <row r="361">
      <c r="F361" s="5" t="n"/>
      <c r="G361" s="5" t="n"/>
      <c r="H361" s="8" t="inlineStr"/>
      <c r="I361" s="9">
        <f>IF(H361="", "", H361 + (J361/Config!$B$9))</f>
        <v/>
      </c>
      <c r="J361" s="10">
        <f>IFERROR(XLOOKUP(E361,Config!$D$6:$D$100,Config!$E$6:$E$100),0)</f>
        <v/>
      </c>
      <c r="K361" s="10">
        <f>IF(F361="Completed",100,IF(F361="In Progress",50,IF(F361="Blocked",0,IF(F361="Pending",0,IF(F361="Rework Required",0,IF(F361="Pending Review",50,0))))))</f>
        <v/>
      </c>
      <c r="L361" s="5" t="inlineStr"/>
      <c r="M361" s="5" t="n"/>
    </row>
    <row r="362">
      <c r="F362" s="5" t="n"/>
      <c r="G362" s="5" t="n"/>
      <c r="H362" s="8" t="inlineStr"/>
      <c r="I362" s="9">
        <f>IF(H362="", "", H362 + (J362/Config!$B$9))</f>
        <v/>
      </c>
      <c r="J362" s="10">
        <f>IFERROR(XLOOKUP(E362,Config!$D$6:$D$100,Config!$E$6:$E$100),0)</f>
        <v/>
      </c>
      <c r="K362" s="10">
        <f>IF(F362="Completed",100,IF(F362="In Progress",50,IF(F362="Blocked",0,IF(F362="Pending",0,IF(F362="Rework Required",0,IF(F362="Pending Review",50,0))))))</f>
        <v/>
      </c>
      <c r="L362" s="5" t="inlineStr"/>
      <c r="M362" s="5" t="n"/>
    </row>
    <row r="363">
      <c r="F363" s="5" t="n"/>
      <c r="G363" s="5" t="n"/>
      <c r="H363" s="8" t="inlineStr"/>
      <c r="I363" s="9">
        <f>IF(H363="", "", H363 + (J363/Config!$B$9))</f>
        <v/>
      </c>
      <c r="J363" s="10">
        <f>IFERROR(XLOOKUP(E363,Config!$D$6:$D$100,Config!$E$6:$E$100),0)</f>
        <v/>
      </c>
      <c r="K363" s="10">
        <f>IF(F363="Completed",100,IF(F363="In Progress",50,IF(F363="Blocked",0,IF(F363="Pending",0,IF(F363="Rework Required",0,IF(F363="Pending Review",50,0))))))</f>
        <v/>
      </c>
      <c r="L363" s="5" t="inlineStr"/>
      <c r="M363" s="5" t="n"/>
    </row>
    <row r="364">
      <c r="F364" s="5" t="n"/>
      <c r="G364" s="5" t="n"/>
      <c r="H364" s="8" t="inlineStr"/>
      <c r="I364" s="9">
        <f>IF(H364="", "", H364 + (J364/Config!$B$9))</f>
        <v/>
      </c>
      <c r="J364" s="10">
        <f>IFERROR(XLOOKUP(E364,Config!$D$6:$D$100,Config!$E$6:$E$100),0)</f>
        <v/>
      </c>
      <c r="K364" s="10">
        <f>IF(F364="Completed",100,IF(F364="In Progress",50,IF(F364="Blocked",0,IF(F364="Pending",0,IF(F364="Rework Required",0,IF(F364="Pending Review",50,0))))))</f>
        <v/>
      </c>
      <c r="L364" s="5" t="inlineStr"/>
      <c r="M364" s="5" t="n"/>
    </row>
    <row r="365">
      <c r="F365" s="5" t="n"/>
      <c r="G365" s="5" t="n"/>
      <c r="H365" s="8" t="inlineStr"/>
      <c r="I365" s="9">
        <f>IF(H365="", "", H365 + (J365/Config!$B$9))</f>
        <v/>
      </c>
      <c r="J365" s="10">
        <f>IFERROR(XLOOKUP(E365,Config!$D$6:$D$100,Config!$E$6:$E$100),0)</f>
        <v/>
      </c>
      <c r="K365" s="10">
        <f>IF(F365="Completed",100,IF(F365="In Progress",50,IF(F365="Blocked",0,IF(F365="Pending",0,IF(F365="Rework Required",0,IF(F365="Pending Review",50,0))))))</f>
        <v/>
      </c>
      <c r="L365" s="5" t="inlineStr"/>
      <c r="M365" s="5" t="n"/>
    </row>
    <row r="366">
      <c r="F366" s="5" t="n"/>
      <c r="G366" s="5" t="n"/>
      <c r="H366" s="8" t="inlineStr"/>
      <c r="I366" s="9">
        <f>IF(H366="", "", H366 + (J366/Config!$B$9))</f>
        <v/>
      </c>
      <c r="J366" s="10">
        <f>IFERROR(XLOOKUP(E366,Config!$D$6:$D$100,Config!$E$6:$E$100),0)</f>
        <v/>
      </c>
      <c r="K366" s="10">
        <f>IF(F366="Completed",100,IF(F366="In Progress",50,IF(F366="Blocked",0,IF(F366="Pending",0,IF(F366="Rework Required",0,IF(F366="Pending Review",50,0))))))</f>
        <v/>
      </c>
      <c r="L366" s="5" t="inlineStr"/>
      <c r="M366" s="5" t="n"/>
    </row>
    <row r="367">
      <c r="F367" s="5" t="n"/>
      <c r="G367" s="5" t="n"/>
      <c r="H367" s="8" t="inlineStr"/>
      <c r="I367" s="9">
        <f>IF(H367="", "", H367 + (J367/Config!$B$9))</f>
        <v/>
      </c>
      <c r="J367" s="10">
        <f>IFERROR(XLOOKUP(E367,Config!$D$6:$D$100,Config!$E$6:$E$100),0)</f>
        <v/>
      </c>
      <c r="K367" s="10">
        <f>IF(F367="Completed",100,IF(F367="In Progress",50,IF(F367="Blocked",0,IF(F367="Pending",0,IF(F367="Rework Required",0,IF(F367="Pending Review",50,0))))))</f>
        <v/>
      </c>
      <c r="L367" s="5" t="inlineStr"/>
      <c r="M367" s="5" t="n"/>
    </row>
    <row r="368">
      <c r="F368" s="5" t="n"/>
      <c r="G368" s="5" t="n"/>
      <c r="H368" s="8" t="inlineStr"/>
      <c r="I368" s="9">
        <f>IF(H368="", "", H368 + (J368/Config!$B$9))</f>
        <v/>
      </c>
      <c r="J368" s="10">
        <f>IFERROR(XLOOKUP(E368,Config!$D$6:$D$100,Config!$E$6:$E$100),0)</f>
        <v/>
      </c>
      <c r="K368" s="10">
        <f>IF(F368="Completed",100,IF(F368="In Progress",50,IF(F368="Blocked",0,IF(F368="Pending",0,IF(F368="Rework Required",0,IF(F368="Pending Review",50,0))))))</f>
        <v/>
      </c>
      <c r="L368" s="5" t="inlineStr"/>
      <c r="M368" s="5" t="n"/>
    </row>
    <row r="369">
      <c r="F369" s="5" t="n"/>
      <c r="G369" s="5" t="n"/>
      <c r="H369" s="8" t="inlineStr"/>
      <c r="I369" s="9">
        <f>IF(H369="", "", H369 + (J369/Config!$B$9))</f>
        <v/>
      </c>
      <c r="J369" s="10">
        <f>IFERROR(XLOOKUP(E369,Config!$D$6:$D$100,Config!$E$6:$E$100),0)</f>
        <v/>
      </c>
      <c r="K369" s="10">
        <f>IF(F369="Completed",100,IF(F369="In Progress",50,IF(F369="Blocked",0,IF(F369="Pending",0,IF(F369="Rework Required",0,IF(F369="Pending Review",50,0))))))</f>
        <v/>
      </c>
      <c r="L369" s="5" t="inlineStr"/>
      <c r="M369" s="5" t="n"/>
    </row>
    <row r="370">
      <c r="F370" s="5" t="n"/>
      <c r="G370" s="5" t="n"/>
      <c r="H370" s="8" t="inlineStr"/>
      <c r="I370" s="9">
        <f>IF(H370="", "", H370 + (J370/Config!$B$9))</f>
        <v/>
      </c>
      <c r="J370" s="10">
        <f>IFERROR(XLOOKUP(E370,Config!$D$6:$D$100,Config!$E$6:$E$100),0)</f>
        <v/>
      </c>
      <c r="K370" s="10">
        <f>IF(F370="Completed",100,IF(F370="In Progress",50,IF(F370="Blocked",0,IF(F370="Pending",0,IF(F370="Rework Required",0,IF(F370="Pending Review",50,0))))))</f>
        <v/>
      </c>
      <c r="L370" s="5" t="inlineStr"/>
      <c r="M370" s="5" t="n"/>
    </row>
    <row r="371">
      <c r="F371" s="5" t="n"/>
      <c r="G371" s="5" t="n"/>
      <c r="H371" s="8" t="inlineStr"/>
      <c r="I371" s="9">
        <f>IF(H371="", "", H371 + (J371/Config!$B$9))</f>
        <v/>
      </c>
      <c r="J371" s="10">
        <f>IFERROR(XLOOKUP(E371,Config!$D$6:$D$100,Config!$E$6:$E$100),0)</f>
        <v/>
      </c>
      <c r="K371" s="10">
        <f>IF(F371="Completed",100,IF(F371="In Progress",50,IF(F371="Blocked",0,IF(F371="Pending",0,IF(F371="Rework Required",0,IF(F371="Pending Review",50,0))))))</f>
        <v/>
      </c>
      <c r="L371" s="5" t="inlineStr"/>
      <c r="M371" s="5" t="n"/>
    </row>
    <row r="372">
      <c r="F372" s="5" t="n"/>
      <c r="G372" s="5" t="n"/>
      <c r="H372" s="8" t="inlineStr"/>
      <c r="I372" s="9">
        <f>IF(H372="", "", H372 + (J372/Config!$B$9))</f>
        <v/>
      </c>
      <c r="J372" s="10">
        <f>IFERROR(XLOOKUP(E372,Config!$D$6:$D$100,Config!$E$6:$E$100),0)</f>
        <v/>
      </c>
      <c r="K372" s="10">
        <f>IF(F372="Completed",100,IF(F372="In Progress",50,IF(F372="Blocked",0,IF(F372="Pending",0,IF(F372="Rework Required",0,IF(F372="Pending Review",50,0))))))</f>
        <v/>
      </c>
      <c r="L372" s="5" t="inlineStr"/>
      <c r="M372" s="5" t="n"/>
    </row>
    <row r="373">
      <c r="F373" s="5" t="n"/>
      <c r="G373" s="5" t="n"/>
      <c r="H373" s="8" t="inlineStr"/>
      <c r="I373" s="9">
        <f>IF(H373="", "", H373 + (J373/Config!$B$9))</f>
        <v/>
      </c>
      <c r="J373" s="10">
        <f>IFERROR(XLOOKUP(E373,Config!$D$6:$D$100,Config!$E$6:$E$100),0)</f>
        <v/>
      </c>
      <c r="K373" s="10">
        <f>IF(F373="Completed",100,IF(F373="In Progress",50,IF(F373="Blocked",0,IF(F373="Pending",0,IF(F373="Rework Required",0,IF(F373="Pending Review",50,0))))))</f>
        <v/>
      </c>
      <c r="L373" s="5" t="inlineStr"/>
      <c r="M373" s="5" t="n"/>
    </row>
    <row r="374">
      <c r="F374" s="5" t="n"/>
      <c r="G374" s="5" t="n"/>
      <c r="H374" s="8" t="inlineStr"/>
      <c r="I374" s="9">
        <f>IF(H374="", "", H374 + (J374/Config!$B$9))</f>
        <v/>
      </c>
      <c r="J374" s="10">
        <f>IFERROR(XLOOKUP(E374,Config!$D$6:$D$100,Config!$E$6:$E$100),0)</f>
        <v/>
      </c>
      <c r="K374" s="10">
        <f>IF(F374="Completed",100,IF(F374="In Progress",50,IF(F374="Blocked",0,IF(F374="Pending",0,IF(F374="Rework Required",0,IF(F374="Pending Review",50,0))))))</f>
        <v/>
      </c>
      <c r="L374" s="5" t="inlineStr"/>
      <c r="M374" s="5" t="n"/>
    </row>
    <row r="375">
      <c r="F375" s="5" t="n"/>
      <c r="G375" s="5" t="n"/>
      <c r="H375" s="8" t="inlineStr"/>
      <c r="I375" s="9">
        <f>IF(H375="", "", H375 + (J375/Config!$B$9))</f>
        <v/>
      </c>
      <c r="J375" s="10">
        <f>IFERROR(XLOOKUP(E375,Config!$D$6:$D$100,Config!$E$6:$E$100),0)</f>
        <v/>
      </c>
      <c r="K375" s="10">
        <f>IF(F375="Completed",100,IF(F375="In Progress",50,IF(F375="Blocked",0,IF(F375="Pending",0,IF(F375="Rework Required",0,IF(F375="Pending Review",50,0))))))</f>
        <v/>
      </c>
      <c r="L375" s="5" t="inlineStr"/>
      <c r="M375" s="5" t="n"/>
    </row>
    <row r="376">
      <c r="F376" s="5" t="n"/>
      <c r="G376" s="5" t="n"/>
      <c r="H376" s="8" t="inlineStr"/>
      <c r="I376" s="9">
        <f>IF(H376="", "", H376 + (J376/Config!$B$9))</f>
        <v/>
      </c>
      <c r="J376" s="10">
        <f>IFERROR(XLOOKUP(E376,Config!$D$6:$D$100,Config!$E$6:$E$100),0)</f>
        <v/>
      </c>
      <c r="K376" s="10">
        <f>IF(F376="Completed",100,IF(F376="In Progress",50,IF(F376="Blocked",0,IF(F376="Pending",0,IF(F376="Rework Required",0,IF(F376="Pending Review",50,0))))))</f>
        <v/>
      </c>
      <c r="L376" s="5" t="inlineStr"/>
      <c r="M376" s="5" t="n"/>
    </row>
    <row r="377">
      <c r="F377" s="5" t="n"/>
      <c r="G377" s="5" t="n"/>
      <c r="H377" s="8" t="inlineStr"/>
      <c r="I377" s="9">
        <f>IF(H377="", "", H377 + (J377/Config!$B$9))</f>
        <v/>
      </c>
      <c r="J377" s="10">
        <f>IFERROR(XLOOKUP(E377,Config!$D$6:$D$100,Config!$E$6:$E$100),0)</f>
        <v/>
      </c>
      <c r="K377" s="10">
        <f>IF(F377="Completed",100,IF(F377="In Progress",50,IF(F377="Blocked",0,IF(F377="Pending",0,IF(F377="Rework Required",0,IF(F377="Pending Review",50,0))))))</f>
        <v/>
      </c>
      <c r="L377" s="5" t="inlineStr"/>
      <c r="M377" s="5" t="n"/>
    </row>
    <row r="378">
      <c r="F378" s="5" t="n"/>
      <c r="G378" s="5" t="n"/>
      <c r="H378" s="8" t="inlineStr"/>
      <c r="I378" s="9">
        <f>IF(H378="", "", H378 + (J378/Config!$B$9))</f>
        <v/>
      </c>
      <c r="J378" s="10">
        <f>IFERROR(XLOOKUP(E378,Config!$D$6:$D$100,Config!$E$6:$E$100),0)</f>
        <v/>
      </c>
      <c r="K378" s="10">
        <f>IF(F378="Completed",100,IF(F378="In Progress",50,IF(F378="Blocked",0,IF(F378="Pending",0,IF(F378="Rework Required",0,IF(F378="Pending Review",50,0))))))</f>
        <v/>
      </c>
      <c r="L378" s="5" t="inlineStr"/>
      <c r="M378" s="5" t="n"/>
    </row>
    <row r="379">
      <c r="F379" s="5" t="n"/>
      <c r="G379" s="5" t="n"/>
      <c r="H379" s="8" t="inlineStr"/>
      <c r="I379" s="9">
        <f>IF(H379="", "", H379 + (J379/Config!$B$9))</f>
        <v/>
      </c>
      <c r="J379" s="10">
        <f>IFERROR(XLOOKUP(E379,Config!$D$6:$D$100,Config!$E$6:$E$100),0)</f>
        <v/>
      </c>
      <c r="K379" s="10">
        <f>IF(F379="Completed",100,IF(F379="In Progress",50,IF(F379="Blocked",0,IF(F379="Pending",0,IF(F379="Rework Required",0,IF(F379="Pending Review",50,0))))))</f>
        <v/>
      </c>
      <c r="L379" s="5" t="inlineStr"/>
      <c r="M379" s="5" t="n"/>
    </row>
    <row r="380">
      <c r="F380" s="5" t="n"/>
      <c r="G380" s="5" t="n"/>
      <c r="H380" s="8" t="inlineStr"/>
      <c r="I380" s="9">
        <f>IF(H380="", "", H380 + (J380/Config!$B$9))</f>
        <v/>
      </c>
      <c r="J380" s="10">
        <f>IFERROR(XLOOKUP(E380,Config!$D$6:$D$100,Config!$E$6:$E$100),0)</f>
        <v/>
      </c>
      <c r="K380" s="10">
        <f>IF(F380="Completed",100,IF(F380="In Progress",50,IF(F380="Blocked",0,IF(F380="Pending",0,IF(F380="Rework Required",0,IF(F380="Pending Review",50,0))))))</f>
        <v/>
      </c>
      <c r="L380" s="5" t="inlineStr"/>
      <c r="M380" s="5" t="n"/>
    </row>
    <row r="381">
      <c r="F381" s="5" t="n"/>
      <c r="G381" s="5" t="n"/>
      <c r="H381" s="8" t="inlineStr"/>
      <c r="I381" s="9">
        <f>IF(H381="", "", H381 + (J381/Config!$B$9))</f>
        <v/>
      </c>
      <c r="J381" s="10">
        <f>IFERROR(XLOOKUP(E381,Config!$D$6:$D$100,Config!$E$6:$E$100),0)</f>
        <v/>
      </c>
      <c r="K381" s="10">
        <f>IF(F381="Completed",100,IF(F381="In Progress",50,IF(F381="Blocked",0,IF(F381="Pending",0,IF(F381="Rework Required",0,IF(F381="Pending Review",50,0))))))</f>
        <v/>
      </c>
      <c r="L381" s="5" t="inlineStr"/>
      <c r="M381" s="5" t="n"/>
    </row>
    <row r="382">
      <c r="F382" s="5" t="n"/>
      <c r="G382" s="5" t="n"/>
      <c r="H382" s="8" t="inlineStr"/>
      <c r="I382" s="9">
        <f>IF(H382="", "", H382 + (J382/Config!$B$9))</f>
        <v/>
      </c>
      <c r="J382" s="10">
        <f>IFERROR(XLOOKUP(E382,Config!$D$6:$D$100,Config!$E$6:$E$100),0)</f>
        <v/>
      </c>
      <c r="K382" s="10">
        <f>IF(F382="Completed",100,IF(F382="In Progress",50,IF(F382="Blocked",0,IF(F382="Pending",0,IF(F382="Rework Required",0,IF(F382="Pending Review",50,0))))))</f>
        <v/>
      </c>
      <c r="L382" s="5" t="inlineStr"/>
      <c r="M382" s="5" t="n"/>
    </row>
    <row r="383">
      <c r="F383" s="5" t="n"/>
      <c r="G383" s="5" t="n"/>
      <c r="H383" s="8" t="inlineStr"/>
      <c r="I383" s="9">
        <f>IF(H383="", "", H383 + (J383/Config!$B$9))</f>
        <v/>
      </c>
      <c r="J383" s="10">
        <f>IFERROR(XLOOKUP(E383,Config!$D$6:$D$100,Config!$E$6:$E$100),0)</f>
        <v/>
      </c>
      <c r="K383" s="10">
        <f>IF(F383="Completed",100,IF(F383="In Progress",50,IF(F383="Blocked",0,IF(F383="Pending",0,IF(F383="Rework Required",0,IF(F383="Pending Review",50,0))))))</f>
        <v/>
      </c>
      <c r="L383" s="5" t="inlineStr"/>
      <c r="M383" s="5" t="n"/>
    </row>
    <row r="384">
      <c r="F384" s="5" t="n"/>
      <c r="G384" s="5" t="n"/>
      <c r="H384" s="8" t="inlineStr"/>
      <c r="I384" s="9">
        <f>IF(H384="", "", H384 + (J384/Config!$B$9))</f>
        <v/>
      </c>
      <c r="J384" s="10">
        <f>IFERROR(XLOOKUP(E384,Config!$D$6:$D$100,Config!$E$6:$E$100),0)</f>
        <v/>
      </c>
      <c r="K384" s="10">
        <f>IF(F384="Completed",100,IF(F384="In Progress",50,IF(F384="Blocked",0,IF(F384="Pending",0,IF(F384="Rework Required",0,IF(F384="Pending Review",50,0))))))</f>
        <v/>
      </c>
      <c r="L384" s="5" t="inlineStr"/>
      <c r="M384" s="5" t="n"/>
    </row>
    <row r="385">
      <c r="F385" s="5" t="n"/>
      <c r="G385" s="5" t="n"/>
      <c r="H385" s="8" t="inlineStr"/>
      <c r="I385" s="9">
        <f>IF(H385="", "", H385 + (J385/Config!$B$9))</f>
        <v/>
      </c>
      <c r="J385" s="10">
        <f>IFERROR(XLOOKUP(E385,Config!$D$6:$D$100,Config!$E$6:$E$100),0)</f>
        <v/>
      </c>
      <c r="K385" s="10">
        <f>IF(F385="Completed",100,IF(F385="In Progress",50,IF(F385="Blocked",0,IF(F385="Pending",0,IF(F385="Rework Required",0,IF(F385="Pending Review",50,0))))))</f>
        <v/>
      </c>
      <c r="L385" s="5" t="inlineStr"/>
      <c r="M385" s="5" t="n"/>
    </row>
    <row r="386">
      <c r="F386" s="5" t="n"/>
      <c r="G386" s="5" t="n"/>
      <c r="H386" s="8" t="inlineStr"/>
      <c r="I386" s="9">
        <f>IF(H386="", "", H386 + (J386/Config!$B$9))</f>
        <v/>
      </c>
      <c r="J386" s="10">
        <f>IFERROR(XLOOKUP(E386,Config!$D$6:$D$100,Config!$E$6:$E$100),0)</f>
        <v/>
      </c>
      <c r="K386" s="10">
        <f>IF(F386="Completed",100,IF(F386="In Progress",50,IF(F386="Blocked",0,IF(F386="Pending",0,IF(F386="Rework Required",0,IF(F386="Pending Review",50,0))))))</f>
        <v/>
      </c>
      <c r="L386" s="5" t="inlineStr"/>
      <c r="M386" s="5" t="n"/>
    </row>
    <row r="387">
      <c r="F387" s="5" t="n"/>
      <c r="G387" s="5" t="n"/>
      <c r="H387" s="8" t="inlineStr"/>
      <c r="I387" s="9">
        <f>IF(H387="", "", H387 + (J387/Config!$B$9))</f>
        <v/>
      </c>
      <c r="J387" s="10">
        <f>IFERROR(XLOOKUP(E387,Config!$D$6:$D$100,Config!$E$6:$E$100),0)</f>
        <v/>
      </c>
      <c r="K387" s="10">
        <f>IF(F387="Completed",100,IF(F387="In Progress",50,IF(F387="Blocked",0,IF(F387="Pending",0,IF(F387="Rework Required",0,IF(F387="Pending Review",50,0))))))</f>
        <v/>
      </c>
      <c r="L387" s="5" t="inlineStr"/>
      <c r="M387" s="5" t="n"/>
    </row>
    <row r="388">
      <c r="F388" s="5" t="n"/>
      <c r="G388" s="5" t="n"/>
      <c r="H388" s="8" t="inlineStr"/>
      <c r="I388" s="9">
        <f>IF(H388="", "", H388 + (J388/Config!$B$9))</f>
        <v/>
      </c>
      <c r="J388" s="10">
        <f>IFERROR(XLOOKUP(E388,Config!$D$6:$D$100,Config!$E$6:$E$100),0)</f>
        <v/>
      </c>
      <c r="K388" s="10">
        <f>IF(F388="Completed",100,IF(F388="In Progress",50,IF(F388="Blocked",0,IF(F388="Pending",0,IF(F388="Rework Required",0,IF(F388="Pending Review",50,0))))))</f>
        <v/>
      </c>
      <c r="L388" s="5" t="inlineStr"/>
      <c r="M388" s="5" t="n"/>
    </row>
    <row r="389">
      <c r="F389" s="5" t="n"/>
      <c r="G389" s="5" t="n"/>
      <c r="H389" s="8" t="inlineStr"/>
      <c r="I389" s="9">
        <f>IF(H389="", "", H389 + (J389/Config!$B$9))</f>
        <v/>
      </c>
      <c r="J389" s="10">
        <f>IFERROR(XLOOKUP(E389,Config!$D$6:$D$100,Config!$E$6:$E$100),0)</f>
        <v/>
      </c>
      <c r="K389" s="10">
        <f>IF(F389="Completed",100,IF(F389="In Progress",50,IF(F389="Blocked",0,IF(F389="Pending",0,IF(F389="Rework Required",0,IF(F389="Pending Review",50,0))))))</f>
        <v/>
      </c>
      <c r="L389" s="5" t="inlineStr"/>
      <c r="M389" s="5" t="n"/>
    </row>
    <row r="390">
      <c r="F390" s="5" t="n"/>
      <c r="G390" s="5" t="n"/>
      <c r="H390" s="8" t="inlineStr"/>
      <c r="I390" s="9">
        <f>IF(H390="", "", H390 + (J390/Config!$B$9))</f>
        <v/>
      </c>
      <c r="J390" s="10">
        <f>IFERROR(XLOOKUP(E390,Config!$D$6:$D$100,Config!$E$6:$E$100),0)</f>
        <v/>
      </c>
      <c r="K390" s="10">
        <f>IF(F390="Completed",100,IF(F390="In Progress",50,IF(F390="Blocked",0,IF(F390="Pending",0,IF(F390="Rework Required",0,IF(F390="Pending Review",50,0))))))</f>
        <v/>
      </c>
      <c r="L390" s="5" t="inlineStr"/>
      <c r="M390" s="5" t="n"/>
    </row>
    <row r="391">
      <c r="F391" s="5" t="n"/>
      <c r="G391" s="5" t="n"/>
      <c r="H391" s="8" t="inlineStr"/>
      <c r="I391" s="9">
        <f>IF(H391="", "", H391 + (J391/Config!$B$9))</f>
        <v/>
      </c>
      <c r="J391" s="10">
        <f>IFERROR(XLOOKUP(E391,Config!$D$6:$D$100,Config!$E$6:$E$100),0)</f>
        <v/>
      </c>
      <c r="K391" s="10">
        <f>IF(F391="Completed",100,IF(F391="In Progress",50,IF(F391="Blocked",0,IF(F391="Pending",0,IF(F391="Rework Required",0,IF(F391="Pending Review",50,0))))))</f>
        <v/>
      </c>
      <c r="L391" s="5" t="inlineStr"/>
      <c r="M391" s="5" t="n"/>
    </row>
    <row r="392">
      <c r="F392" s="5" t="n"/>
      <c r="G392" s="5" t="n"/>
      <c r="H392" s="8" t="inlineStr"/>
      <c r="I392" s="9">
        <f>IF(H392="", "", H392 + (J392/Config!$B$9))</f>
        <v/>
      </c>
      <c r="J392" s="10">
        <f>IFERROR(XLOOKUP(E392,Config!$D$6:$D$100,Config!$E$6:$E$100),0)</f>
        <v/>
      </c>
      <c r="K392" s="10">
        <f>IF(F392="Completed",100,IF(F392="In Progress",50,IF(F392="Blocked",0,IF(F392="Pending",0,IF(F392="Rework Required",0,IF(F392="Pending Review",50,0))))))</f>
        <v/>
      </c>
      <c r="L392" s="5" t="inlineStr"/>
      <c r="M392" s="5" t="n"/>
    </row>
    <row r="393">
      <c r="F393" s="5" t="n"/>
      <c r="G393" s="5" t="n"/>
      <c r="H393" s="8" t="inlineStr"/>
      <c r="I393" s="9">
        <f>IF(H393="", "", H393 + (J393/Config!$B$9))</f>
        <v/>
      </c>
      <c r="J393" s="10">
        <f>IFERROR(XLOOKUP(E393,Config!$D$6:$D$100,Config!$E$6:$E$100),0)</f>
        <v/>
      </c>
      <c r="K393" s="10">
        <f>IF(F393="Completed",100,IF(F393="In Progress",50,IF(F393="Blocked",0,IF(F393="Pending",0,IF(F393="Rework Required",0,IF(F393="Pending Review",50,0))))))</f>
        <v/>
      </c>
      <c r="L393" s="5" t="inlineStr"/>
      <c r="M393" s="5" t="n"/>
    </row>
    <row r="394">
      <c r="F394" s="5" t="n"/>
      <c r="G394" s="5" t="n"/>
      <c r="H394" s="8" t="inlineStr"/>
      <c r="I394" s="9">
        <f>IF(H394="", "", H394 + (J394/Config!$B$9))</f>
        <v/>
      </c>
      <c r="J394" s="10">
        <f>IFERROR(XLOOKUP(E394,Config!$D$6:$D$100,Config!$E$6:$E$100),0)</f>
        <v/>
      </c>
      <c r="K394" s="10">
        <f>IF(F394="Completed",100,IF(F394="In Progress",50,IF(F394="Blocked",0,IF(F394="Pending",0,IF(F394="Rework Required",0,IF(F394="Pending Review",50,0))))))</f>
        <v/>
      </c>
      <c r="L394" s="5" t="inlineStr"/>
      <c r="M394" s="5" t="n"/>
    </row>
    <row r="395">
      <c r="F395" s="5" t="n"/>
      <c r="G395" s="5" t="n"/>
      <c r="H395" s="8" t="inlineStr"/>
      <c r="I395" s="9">
        <f>IF(H395="", "", H395 + (J395/Config!$B$9))</f>
        <v/>
      </c>
      <c r="J395" s="10">
        <f>IFERROR(XLOOKUP(E395,Config!$D$6:$D$100,Config!$E$6:$E$100),0)</f>
        <v/>
      </c>
      <c r="K395" s="10">
        <f>IF(F395="Completed",100,IF(F395="In Progress",50,IF(F395="Blocked",0,IF(F395="Pending",0,IF(F395="Rework Required",0,IF(F395="Pending Review",50,0))))))</f>
        <v/>
      </c>
      <c r="L395" s="5" t="inlineStr"/>
      <c r="M395" s="5" t="n"/>
    </row>
    <row r="396">
      <c r="F396" s="5" t="n"/>
      <c r="G396" s="5" t="n"/>
      <c r="H396" s="8" t="inlineStr"/>
      <c r="I396" s="9">
        <f>IF(H396="", "", H396 + (J396/Config!$B$9))</f>
        <v/>
      </c>
      <c r="J396" s="10">
        <f>IFERROR(XLOOKUP(E396,Config!$D$6:$D$100,Config!$E$6:$E$100),0)</f>
        <v/>
      </c>
      <c r="K396" s="10">
        <f>IF(F396="Completed",100,IF(F396="In Progress",50,IF(F396="Blocked",0,IF(F396="Pending",0,IF(F396="Rework Required",0,IF(F396="Pending Review",50,0))))))</f>
        <v/>
      </c>
      <c r="L396" s="5" t="inlineStr"/>
      <c r="M396" s="5" t="n"/>
    </row>
    <row r="397">
      <c r="F397" s="5" t="n"/>
      <c r="G397" s="5" t="n"/>
      <c r="H397" s="8" t="inlineStr"/>
      <c r="I397" s="9">
        <f>IF(H397="", "", H397 + (J397/Config!$B$9))</f>
        <v/>
      </c>
      <c r="J397" s="10">
        <f>IFERROR(XLOOKUP(E397,Config!$D$6:$D$100,Config!$E$6:$E$100),0)</f>
        <v/>
      </c>
      <c r="K397" s="10">
        <f>IF(F397="Completed",100,IF(F397="In Progress",50,IF(F397="Blocked",0,IF(F397="Pending",0,IF(F397="Rework Required",0,IF(F397="Pending Review",50,0))))))</f>
        <v/>
      </c>
      <c r="L397" s="5" t="inlineStr"/>
      <c r="M397" s="5" t="n"/>
    </row>
    <row r="398">
      <c r="F398" s="5" t="n"/>
      <c r="G398" s="5" t="n"/>
      <c r="H398" s="8" t="inlineStr"/>
      <c r="I398" s="9">
        <f>IF(H398="", "", H398 + (J398/Config!$B$9))</f>
        <v/>
      </c>
      <c r="J398" s="10">
        <f>IFERROR(XLOOKUP(E398,Config!$D$6:$D$100,Config!$E$6:$E$100),0)</f>
        <v/>
      </c>
      <c r="K398" s="10">
        <f>IF(F398="Completed",100,IF(F398="In Progress",50,IF(F398="Blocked",0,IF(F398="Pending",0,IF(F398="Rework Required",0,IF(F398="Pending Review",50,0))))))</f>
        <v/>
      </c>
      <c r="L398" s="5" t="inlineStr"/>
      <c r="M398" s="5" t="n"/>
    </row>
    <row r="399">
      <c r="F399" s="5" t="n"/>
      <c r="G399" s="5" t="n"/>
      <c r="H399" s="8" t="inlineStr"/>
      <c r="I399" s="9">
        <f>IF(H399="", "", H399 + (J399/Config!$B$9))</f>
        <v/>
      </c>
      <c r="J399" s="10">
        <f>IFERROR(XLOOKUP(E399,Config!$D$6:$D$100,Config!$E$6:$E$100),0)</f>
        <v/>
      </c>
      <c r="K399" s="10">
        <f>IF(F399="Completed",100,IF(F399="In Progress",50,IF(F399="Blocked",0,IF(F399="Pending",0,IF(F399="Rework Required",0,IF(F399="Pending Review",50,0))))))</f>
        <v/>
      </c>
      <c r="L399" s="5" t="inlineStr"/>
      <c r="M399" s="5" t="n"/>
    </row>
    <row r="400">
      <c r="F400" s="5" t="n"/>
      <c r="G400" s="5" t="n"/>
      <c r="H400" s="8" t="inlineStr"/>
      <c r="I400" s="9">
        <f>IF(H400="", "", H400 + (J400/Config!$B$9))</f>
        <v/>
      </c>
      <c r="J400" s="10">
        <f>IFERROR(XLOOKUP(E400,Config!$D$6:$D$100,Config!$E$6:$E$100),0)</f>
        <v/>
      </c>
      <c r="K400" s="10">
        <f>IF(F400="Completed",100,IF(F400="In Progress",50,IF(F400="Blocked",0,IF(F400="Pending",0,IF(F400="Rework Required",0,IF(F400="Pending Review",50,0))))))</f>
        <v/>
      </c>
      <c r="L400" s="5" t="inlineStr"/>
      <c r="M400" s="5" t="n"/>
    </row>
    <row r="401">
      <c r="F401" s="5" t="n"/>
      <c r="G401" s="5" t="n"/>
      <c r="H401" s="8" t="inlineStr"/>
      <c r="I401" s="9">
        <f>IF(H401="", "", H401 + (J401/Config!$B$9))</f>
        <v/>
      </c>
      <c r="J401" s="10">
        <f>IFERROR(XLOOKUP(E401,Config!$D$6:$D$100,Config!$E$6:$E$100),0)</f>
        <v/>
      </c>
      <c r="K401" s="10">
        <f>IF(F401="Completed",100,IF(F401="In Progress",50,IF(F401="Blocked",0,IF(F401="Pending",0,IF(F401="Rework Required",0,IF(F401="Pending Review",50,0))))))</f>
        <v/>
      </c>
      <c r="L401" s="5" t="inlineStr"/>
      <c r="M401" s="5" t="n"/>
    </row>
    <row r="402">
      <c r="F402" s="5" t="n"/>
      <c r="G402" s="5" t="n"/>
      <c r="H402" s="8" t="inlineStr"/>
      <c r="I402" s="9">
        <f>IF(H402="", "", H402 + (J402/Config!$B$9))</f>
        <v/>
      </c>
      <c r="J402" s="10">
        <f>IFERROR(XLOOKUP(E402,Config!$D$6:$D$100,Config!$E$6:$E$100),0)</f>
        <v/>
      </c>
      <c r="K402" s="10">
        <f>IF(F402="Completed",100,IF(F402="In Progress",50,IF(F402="Blocked",0,IF(F402="Pending",0,IF(F402="Rework Required",0,IF(F402="Pending Review",50,0))))))</f>
        <v/>
      </c>
      <c r="L402" s="5" t="inlineStr"/>
      <c r="M402" s="5" t="n"/>
    </row>
    <row r="403">
      <c r="F403" s="5" t="n"/>
      <c r="G403" s="5" t="n"/>
      <c r="H403" s="8" t="inlineStr"/>
      <c r="I403" s="9">
        <f>IF(H403="", "", H403 + (J403/Config!$B$9))</f>
        <v/>
      </c>
      <c r="J403" s="10">
        <f>IFERROR(XLOOKUP(E403,Config!$D$6:$D$100,Config!$E$6:$E$100),0)</f>
        <v/>
      </c>
      <c r="K403" s="10">
        <f>IF(F403="Completed",100,IF(F403="In Progress",50,IF(F403="Blocked",0,IF(F403="Pending",0,IF(F403="Rework Required",0,IF(F403="Pending Review",50,0))))))</f>
        <v/>
      </c>
      <c r="L403" s="5" t="inlineStr"/>
      <c r="M403" s="5" t="n"/>
    </row>
    <row r="404">
      <c r="F404" s="5" t="n"/>
      <c r="G404" s="5" t="n"/>
      <c r="H404" s="8" t="inlineStr"/>
      <c r="I404" s="9">
        <f>IF(H404="", "", H404 + (J404/Config!$B$9))</f>
        <v/>
      </c>
      <c r="J404" s="10">
        <f>IFERROR(XLOOKUP(E404,Config!$D$6:$D$100,Config!$E$6:$E$100),0)</f>
        <v/>
      </c>
      <c r="K404" s="10">
        <f>IF(F404="Completed",100,IF(F404="In Progress",50,IF(F404="Blocked",0,IF(F404="Pending",0,IF(F404="Rework Required",0,IF(F404="Pending Review",50,0))))))</f>
        <v/>
      </c>
      <c r="L404" s="5" t="inlineStr"/>
      <c r="M404" s="5" t="n"/>
    </row>
    <row r="405">
      <c r="F405" s="5" t="n"/>
      <c r="G405" s="5" t="n"/>
      <c r="H405" s="8" t="inlineStr"/>
      <c r="I405" s="9">
        <f>IF(H405="", "", H405 + (J405/Config!$B$9))</f>
        <v/>
      </c>
      <c r="J405" s="10">
        <f>IFERROR(XLOOKUP(E405,Config!$D$6:$D$100,Config!$E$6:$E$100),0)</f>
        <v/>
      </c>
      <c r="K405" s="10">
        <f>IF(F405="Completed",100,IF(F405="In Progress",50,IF(F405="Blocked",0,IF(F405="Pending",0,IF(F405="Rework Required",0,IF(F405="Pending Review",50,0))))))</f>
        <v/>
      </c>
      <c r="L405" s="5" t="inlineStr"/>
      <c r="M405" s="5" t="n"/>
    </row>
    <row r="406">
      <c r="F406" s="5" t="n"/>
      <c r="G406" s="5" t="n"/>
      <c r="H406" s="8" t="inlineStr"/>
      <c r="I406" s="9">
        <f>IF(H406="", "", H406 + (J406/Config!$B$9))</f>
        <v/>
      </c>
      <c r="J406" s="10">
        <f>IFERROR(XLOOKUP(E406,Config!$D$6:$D$100,Config!$E$6:$E$100),0)</f>
        <v/>
      </c>
      <c r="K406" s="10">
        <f>IF(F406="Completed",100,IF(F406="In Progress",50,IF(F406="Blocked",0,IF(F406="Pending",0,IF(F406="Rework Required",0,IF(F406="Pending Review",50,0))))))</f>
        <v/>
      </c>
      <c r="L406" s="5" t="inlineStr"/>
      <c r="M406" s="5" t="n"/>
    </row>
    <row r="407">
      <c r="F407" s="5" t="n"/>
      <c r="G407" s="5" t="n"/>
      <c r="H407" s="8" t="inlineStr"/>
      <c r="I407" s="9">
        <f>IF(H407="", "", H407 + (J407/Config!$B$9))</f>
        <v/>
      </c>
      <c r="J407" s="10">
        <f>IFERROR(XLOOKUP(E407,Config!$D$6:$D$100,Config!$E$6:$E$100),0)</f>
        <v/>
      </c>
      <c r="K407" s="10">
        <f>IF(F407="Completed",100,IF(F407="In Progress",50,IF(F407="Blocked",0,IF(F407="Pending",0,IF(F407="Rework Required",0,IF(F407="Pending Review",50,0))))))</f>
        <v/>
      </c>
      <c r="L407" s="5" t="inlineStr"/>
      <c r="M407" s="5" t="n"/>
    </row>
    <row r="408">
      <c r="F408" s="5" t="n"/>
      <c r="G408" s="5" t="n"/>
      <c r="H408" s="8" t="inlineStr"/>
      <c r="I408" s="9">
        <f>IF(H408="", "", H408 + (J408/Config!$B$9))</f>
        <v/>
      </c>
      <c r="J408" s="10">
        <f>IFERROR(XLOOKUP(E408,Config!$D$6:$D$100,Config!$E$6:$E$100),0)</f>
        <v/>
      </c>
      <c r="K408" s="10">
        <f>IF(F408="Completed",100,IF(F408="In Progress",50,IF(F408="Blocked",0,IF(F408="Pending",0,IF(F408="Rework Required",0,IF(F408="Pending Review",50,0))))))</f>
        <v/>
      </c>
      <c r="L408" s="5" t="inlineStr"/>
      <c r="M408" s="5" t="n"/>
    </row>
    <row r="409">
      <c r="F409" s="5" t="n"/>
      <c r="G409" s="5" t="n"/>
      <c r="H409" s="8" t="inlineStr"/>
      <c r="I409" s="9">
        <f>IF(H409="", "", H409 + (J409/Config!$B$9))</f>
        <v/>
      </c>
      <c r="J409" s="10">
        <f>IFERROR(XLOOKUP(E409,Config!$D$6:$D$100,Config!$E$6:$E$100),0)</f>
        <v/>
      </c>
      <c r="K409" s="10">
        <f>IF(F409="Completed",100,IF(F409="In Progress",50,IF(F409="Blocked",0,IF(F409="Pending",0,IF(F409="Rework Required",0,IF(F409="Pending Review",50,0))))))</f>
        <v/>
      </c>
      <c r="L409" s="5" t="inlineStr"/>
      <c r="M409" s="5" t="n"/>
    </row>
    <row r="410">
      <c r="F410" s="5" t="n"/>
      <c r="G410" s="5" t="n"/>
      <c r="H410" s="8" t="inlineStr"/>
      <c r="I410" s="9">
        <f>IF(H410="", "", H410 + (J410/Config!$B$9))</f>
        <v/>
      </c>
      <c r="J410" s="10">
        <f>IFERROR(XLOOKUP(E410,Config!$D$6:$D$100,Config!$E$6:$E$100),0)</f>
        <v/>
      </c>
      <c r="K410" s="10">
        <f>IF(F410="Completed",100,IF(F410="In Progress",50,IF(F410="Blocked",0,IF(F410="Pending",0,IF(F410="Rework Required",0,IF(F410="Pending Review",50,0))))))</f>
        <v/>
      </c>
      <c r="L410" s="5" t="inlineStr"/>
      <c r="M410" s="5" t="n"/>
    </row>
    <row r="411">
      <c r="F411" s="5" t="n"/>
      <c r="G411" s="5" t="n"/>
      <c r="H411" s="8" t="inlineStr"/>
      <c r="I411" s="9">
        <f>IF(H411="", "", H411 + (J411/Config!$B$9))</f>
        <v/>
      </c>
      <c r="J411" s="10">
        <f>IFERROR(XLOOKUP(E411,Config!$D$6:$D$100,Config!$E$6:$E$100),0)</f>
        <v/>
      </c>
      <c r="K411" s="10">
        <f>IF(F411="Completed",100,IF(F411="In Progress",50,IF(F411="Blocked",0,IF(F411="Pending",0,IF(F411="Rework Required",0,IF(F411="Pending Review",50,0))))))</f>
        <v/>
      </c>
      <c r="L411" s="5" t="inlineStr"/>
      <c r="M411" s="5" t="n"/>
    </row>
    <row r="412">
      <c r="F412" s="5" t="n"/>
      <c r="G412" s="5" t="n"/>
      <c r="H412" s="8" t="inlineStr"/>
      <c r="I412" s="9">
        <f>IF(H412="", "", H412 + (J412/Config!$B$9))</f>
        <v/>
      </c>
      <c r="J412" s="10">
        <f>IFERROR(XLOOKUP(E412,Config!$D$6:$D$100,Config!$E$6:$E$100),0)</f>
        <v/>
      </c>
      <c r="K412" s="10">
        <f>IF(F412="Completed",100,IF(F412="In Progress",50,IF(F412="Blocked",0,IF(F412="Pending",0,IF(F412="Rework Required",0,IF(F412="Pending Review",50,0))))))</f>
        <v/>
      </c>
      <c r="L412" s="5" t="inlineStr"/>
      <c r="M412" s="5" t="n"/>
    </row>
    <row r="413">
      <c r="F413" s="5" t="n"/>
      <c r="G413" s="5" t="n"/>
      <c r="H413" s="8" t="inlineStr"/>
      <c r="I413" s="9">
        <f>IF(H413="", "", H413 + (J413/Config!$B$9))</f>
        <v/>
      </c>
      <c r="J413" s="10">
        <f>IFERROR(XLOOKUP(E413,Config!$D$6:$D$100,Config!$E$6:$E$100),0)</f>
        <v/>
      </c>
      <c r="K413" s="10">
        <f>IF(F413="Completed",100,IF(F413="In Progress",50,IF(F413="Blocked",0,IF(F413="Pending",0,IF(F413="Rework Required",0,IF(F413="Pending Review",50,0))))))</f>
        <v/>
      </c>
      <c r="L413" s="5" t="inlineStr"/>
      <c r="M413" s="5" t="n"/>
    </row>
    <row r="414">
      <c r="F414" s="5" t="n"/>
      <c r="G414" s="5" t="n"/>
      <c r="H414" s="8" t="inlineStr"/>
      <c r="I414" s="9">
        <f>IF(H414="", "", H414 + (J414/Config!$B$9))</f>
        <v/>
      </c>
      <c r="J414" s="10">
        <f>IFERROR(XLOOKUP(E414,Config!$D$6:$D$100,Config!$E$6:$E$100),0)</f>
        <v/>
      </c>
      <c r="K414" s="10">
        <f>IF(F414="Completed",100,IF(F414="In Progress",50,IF(F414="Blocked",0,IF(F414="Pending",0,IF(F414="Rework Required",0,IF(F414="Pending Review",50,0))))))</f>
        <v/>
      </c>
      <c r="L414" s="5" t="inlineStr"/>
      <c r="M414" s="5" t="n"/>
    </row>
    <row r="415">
      <c r="F415" s="5" t="n"/>
      <c r="G415" s="5" t="n"/>
      <c r="H415" s="8" t="inlineStr"/>
      <c r="I415" s="9">
        <f>IF(H415="", "", H415 + (J415/Config!$B$9))</f>
        <v/>
      </c>
      <c r="J415" s="10">
        <f>IFERROR(XLOOKUP(E415,Config!$D$6:$D$100,Config!$E$6:$E$100),0)</f>
        <v/>
      </c>
      <c r="K415" s="10">
        <f>IF(F415="Completed",100,IF(F415="In Progress",50,IF(F415="Blocked",0,IF(F415="Pending",0,IF(F415="Rework Required",0,IF(F415="Pending Review",50,0))))))</f>
        <v/>
      </c>
      <c r="L415" s="5" t="inlineStr"/>
      <c r="M415" s="5" t="n"/>
    </row>
    <row r="416">
      <c r="F416" s="5" t="n"/>
      <c r="G416" s="5" t="n"/>
      <c r="H416" s="8" t="inlineStr"/>
      <c r="I416" s="9">
        <f>IF(H416="", "", H416 + (J416/Config!$B$9))</f>
        <v/>
      </c>
      <c r="J416" s="10">
        <f>IFERROR(XLOOKUP(E416,Config!$D$6:$D$100,Config!$E$6:$E$100),0)</f>
        <v/>
      </c>
      <c r="K416" s="10">
        <f>IF(F416="Completed",100,IF(F416="In Progress",50,IF(F416="Blocked",0,IF(F416="Pending",0,IF(F416="Rework Required",0,IF(F416="Pending Review",50,0))))))</f>
        <v/>
      </c>
      <c r="L416" s="5" t="inlineStr"/>
      <c r="M416" s="5" t="n"/>
    </row>
    <row r="417">
      <c r="F417" s="5" t="n"/>
      <c r="G417" s="5" t="n"/>
      <c r="H417" s="8" t="inlineStr"/>
      <c r="I417" s="9">
        <f>IF(H417="", "", H417 + (J417/Config!$B$9))</f>
        <v/>
      </c>
      <c r="J417" s="10">
        <f>IFERROR(XLOOKUP(E417,Config!$D$6:$D$100,Config!$E$6:$E$100),0)</f>
        <v/>
      </c>
      <c r="K417" s="10">
        <f>IF(F417="Completed",100,IF(F417="In Progress",50,IF(F417="Blocked",0,IF(F417="Pending",0,IF(F417="Rework Required",0,IF(F417="Pending Review",50,0))))))</f>
        <v/>
      </c>
      <c r="L417" s="5" t="inlineStr"/>
      <c r="M417" s="5" t="n"/>
    </row>
    <row r="418">
      <c r="F418" s="5" t="n"/>
      <c r="G418" s="5" t="n"/>
      <c r="H418" s="8" t="inlineStr"/>
      <c r="I418" s="9">
        <f>IF(H418="", "", H418 + (J418/Config!$B$9))</f>
        <v/>
      </c>
      <c r="J418" s="10">
        <f>IFERROR(XLOOKUP(E418,Config!$D$6:$D$100,Config!$E$6:$E$100),0)</f>
        <v/>
      </c>
      <c r="K418" s="10">
        <f>IF(F418="Completed",100,IF(F418="In Progress",50,IF(F418="Blocked",0,IF(F418="Pending",0,IF(F418="Rework Required",0,IF(F418="Pending Review",50,0))))))</f>
        <v/>
      </c>
      <c r="L418" s="5" t="inlineStr"/>
      <c r="M418" s="5" t="n"/>
    </row>
    <row r="419">
      <c r="F419" s="5" t="n"/>
      <c r="G419" s="5" t="n"/>
      <c r="H419" s="8" t="inlineStr"/>
      <c r="I419" s="9">
        <f>IF(H419="", "", H419 + (J419/Config!$B$9))</f>
        <v/>
      </c>
      <c r="J419" s="10">
        <f>IFERROR(XLOOKUP(E419,Config!$D$6:$D$100,Config!$E$6:$E$100),0)</f>
        <v/>
      </c>
      <c r="K419" s="10">
        <f>IF(F419="Completed",100,IF(F419="In Progress",50,IF(F419="Blocked",0,IF(F419="Pending",0,IF(F419="Rework Required",0,IF(F419="Pending Review",50,0))))))</f>
        <v/>
      </c>
      <c r="L419" s="5" t="inlineStr"/>
      <c r="M419" s="5" t="n"/>
    </row>
    <row r="420">
      <c r="F420" s="5" t="n"/>
      <c r="G420" s="5" t="n"/>
      <c r="H420" s="8" t="inlineStr"/>
      <c r="I420" s="9">
        <f>IF(H420="", "", H420 + (J420/Config!$B$9))</f>
        <v/>
      </c>
      <c r="J420" s="10">
        <f>IFERROR(XLOOKUP(E420,Config!$D$6:$D$100,Config!$E$6:$E$100),0)</f>
        <v/>
      </c>
      <c r="K420" s="10">
        <f>IF(F420="Completed",100,IF(F420="In Progress",50,IF(F420="Blocked",0,IF(F420="Pending",0,IF(F420="Rework Required",0,IF(F420="Pending Review",50,0))))))</f>
        <v/>
      </c>
      <c r="L420" s="5" t="inlineStr"/>
      <c r="M420" s="5" t="n"/>
    </row>
    <row r="421">
      <c r="F421" s="5" t="n"/>
      <c r="G421" s="5" t="n"/>
      <c r="H421" s="8" t="inlineStr"/>
      <c r="I421" s="9">
        <f>IF(H421="", "", H421 + (J421/Config!$B$9))</f>
        <v/>
      </c>
      <c r="J421" s="10">
        <f>IFERROR(XLOOKUP(E421,Config!$D$6:$D$100,Config!$E$6:$E$100),0)</f>
        <v/>
      </c>
      <c r="K421" s="10">
        <f>IF(F421="Completed",100,IF(F421="In Progress",50,IF(F421="Blocked",0,IF(F421="Pending",0,IF(F421="Rework Required",0,IF(F421="Pending Review",50,0))))))</f>
        <v/>
      </c>
      <c r="L421" s="5" t="inlineStr"/>
      <c r="M421" s="5" t="n"/>
    </row>
    <row r="422">
      <c r="F422" s="5" t="n"/>
      <c r="G422" s="5" t="n"/>
      <c r="H422" s="8" t="inlineStr"/>
      <c r="I422" s="9">
        <f>IF(H422="", "", H422 + (J422/Config!$B$9))</f>
        <v/>
      </c>
      <c r="J422" s="10">
        <f>IFERROR(XLOOKUP(E422,Config!$D$6:$D$100,Config!$E$6:$E$100),0)</f>
        <v/>
      </c>
      <c r="K422" s="10">
        <f>IF(F422="Completed",100,IF(F422="In Progress",50,IF(F422="Blocked",0,IF(F422="Pending",0,IF(F422="Rework Required",0,IF(F422="Pending Review",50,0))))))</f>
        <v/>
      </c>
      <c r="L422" s="5" t="inlineStr"/>
      <c r="M422" s="5" t="n"/>
    </row>
    <row r="423">
      <c r="F423" s="5" t="n"/>
      <c r="G423" s="5" t="n"/>
      <c r="H423" s="8" t="inlineStr"/>
      <c r="I423" s="9">
        <f>IF(H423="", "", H423 + (J423/Config!$B$9))</f>
        <v/>
      </c>
      <c r="J423" s="10">
        <f>IFERROR(XLOOKUP(E423,Config!$D$6:$D$100,Config!$E$6:$E$100),0)</f>
        <v/>
      </c>
      <c r="K423" s="10">
        <f>IF(F423="Completed",100,IF(F423="In Progress",50,IF(F423="Blocked",0,IF(F423="Pending",0,IF(F423="Rework Required",0,IF(F423="Pending Review",50,0))))))</f>
        <v/>
      </c>
      <c r="L423" s="5" t="inlineStr"/>
      <c r="M423" s="5" t="n"/>
    </row>
    <row r="424">
      <c r="F424" s="5" t="n"/>
      <c r="G424" s="5" t="n"/>
      <c r="H424" s="8" t="inlineStr"/>
      <c r="I424" s="9">
        <f>IF(H424="", "", H424 + (J424/Config!$B$9))</f>
        <v/>
      </c>
      <c r="J424" s="10">
        <f>IFERROR(XLOOKUP(E424,Config!$D$6:$D$100,Config!$E$6:$E$100),0)</f>
        <v/>
      </c>
      <c r="K424" s="10">
        <f>IF(F424="Completed",100,IF(F424="In Progress",50,IF(F424="Blocked",0,IF(F424="Pending",0,IF(F424="Rework Required",0,IF(F424="Pending Review",50,0))))))</f>
        <v/>
      </c>
      <c r="L424" s="5" t="inlineStr"/>
      <c r="M424" s="5" t="n"/>
    </row>
    <row r="425">
      <c r="F425" s="5" t="n"/>
      <c r="G425" s="5" t="n"/>
      <c r="H425" s="8" t="inlineStr"/>
      <c r="I425" s="9">
        <f>IF(H425="", "", H425 + (J425/Config!$B$9))</f>
        <v/>
      </c>
      <c r="J425" s="10">
        <f>IFERROR(XLOOKUP(E425,Config!$D$6:$D$100,Config!$E$6:$E$100),0)</f>
        <v/>
      </c>
      <c r="K425" s="10">
        <f>IF(F425="Completed",100,IF(F425="In Progress",50,IF(F425="Blocked",0,IF(F425="Pending",0,IF(F425="Rework Required",0,IF(F425="Pending Review",50,0))))))</f>
        <v/>
      </c>
      <c r="L425" s="5" t="inlineStr"/>
      <c r="M425" s="5" t="n"/>
    </row>
    <row r="426">
      <c r="F426" s="5" t="n"/>
      <c r="G426" s="5" t="n"/>
      <c r="H426" s="8" t="inlineStr"/>
      <c r="I426" s="9">
        <f>IF(H426="", "", H426 + (J426/Config!$B$9))</f>
        <v/>
      </c>
      <c r="J426" s="10">
        <f>IFERROR(XLOOKUP(E426,Config!$D$6:$D$100,Config!$E$6:$E$100),0)</f>
        <v/>
      </c>
      <c r="K426" s="10">
        <f>IF(F426="Completed",100,IF(F426="In Progress",50,IF(F426="Blocked",0,IF(F426="Pending",0,IF(F426="Rework Required",0,IF(F426="Pending Review",50,0))))))</f>
        <v/>
      </c>
      <c r="L426" s="5" t="inlineStr"/>
      <c r="M426" s="5" t="n"/>
    </row>
    <row r="427">
      <c r="F427" s="5" t="n"/>
      <c r="G427" s="5" t="n"/>
      <c r="H427" s="8" t="inlineStr"/>
      <c r="I427" s="9">
        <f>IF(H427="", "", H427 + (J427/Config!$B$9))</f>
        <v/>
      </c>
      <c r="J427" s="10">
        <f>IFERROR(XLOOKUP(E427,Config!$D$6:$D$100,Config!$E$6:$E$100),0)</f>
        <v/>
      </c>
      <c r="K427" s="10">
        <f>IF(F427="Completed",100,IF(F427="In Progress",50,IF(F427="Blocked",0,IF(F427="Pending",0,IF(F427="Rework Required",0,IF(F427="Pending Review",50,0))))))</f>
        <v/>
      </c>
      <c r="L427" s="5" t="inlineStr"/>
      <c r="M427" s="5" t="n"/>
    </row>
    <row r="428">
      <c r="F428" s="5" t="n"/>
      <c r="G428" s="5" t="n"/>
      <c r="H428" s="8" t="inlineStr"/>
      <c r="I428" s="9">
        <f>IF(H428="", "", H428 + (J428/Config!$B$9))</f>
        <v/>
      </c>
      <c r="J428" s="10">
        <f>IFERROR(XLOOKUP(E428,Config!$D$6:$D$100,Config!$E$6:$E$100),0)</f>
        <v/>
      </c>
      <c r="K428" s="10">
        <f>IF(F428="Completed",100,IF(F428="In Progress",50,IF(F428="Blocked",0,IF(F428="Pending",0,IF(F428="Rework Required",0,IF(F428="Pending Review",50,0))))))</f>
        <v/>
      </c>
      <c r="L428" s="5" t="inlineStr"/>
      <c r="M428" s="5" t="n"/>
    </row>
    <row r="429">
      <c r="F429" s="5" t="n"/>
      <c r="G429" s="5" t="n"/>
      <c r="H429" s="8" t="inlineStr"/>
      <c r="I429" s="9">
        <f>IF(H429="", "", H429 + (J429/Config!$B$9))</f>
        <v/>
      </c>
      <c r="J429" s="10">
        <f>IFERROR(XLOOKUP(E429,Config!$D$6:$D$100,Config!$E$6:$E$100),0)</f>
        <v/>
      </c>
      <c r="K429" s="10">
        <f>IF(F429="Completed",100,IF(F429="In Progress",50,IF(F429="Blocked",0,IF(F429="Pending",0,IF(F429="Rework Required",0,IF(F429="Pending Review",50,0))))))</f>
        <v/>
      </c>
      <c r="L429" s="5" t="inlineStr"/>
      <c r="M429" s="5" t="n"/>
    </row>
    <row r="430">
      <c r="F430" s="5" t="n"/>
      <c r="G430" s="5" t="n"/>
      <c r="H430" s="8" t="inlineStr"/>
      <c r="I430" s="9">
        <f>IF(H430="", "", H430 + (J430/Config!$B$9))</f>
        <v/>
      </c>
      <c r="J430" s="10">
        <f>IFERROR(XLOOKUP(E430,Config!$D$6:$D$100,Config!$E$6:$E$100),0)</f>
        <v/>
      </c>
      <c r="K430" s="10">
        <f>IF(F430="Completed",100,IF(F430="In Progress",50,IF(F430="Blocked",0,IF(F430="Pending",0,IF(F430="Rework Required",0,IF(F430="Pending Review",50,0))))))</f>
        <v/>
      </c>
      <c r="L430" s="5" t="inlineStr"/>
      <c r="M430" s="5" t="n"/>
    </row>
    <row r="431">
      <c r="F431" s="5" t="n"/>
      <c r="G431" s="5" t="n"/>
      <c r="H431" s="8" t="inlineStr"/>
      <c r="I431" s="9">
        <f>IF(H431="", "", H431 + (J431/Config!$B$9))</f>
        <v/>
      </c>
      <c r="J431" s="10">
        <f>IFERROR(XLOOKUP(E431,Config!$D$6:$D$100,Config!$E$6:$E$100),0)</f>
        <v/>
      </c>
      <c r="K431" s="10">
        <f>IF(F431="Completed",100,IF(F431="In Progress",50,IF(F431="Blocked",0,IF(F431="Pending",0,IF(F431="Rework Required",0,IF(F431="Pending Review",50,0))))))</f>
        <v/>
      </c>
      <c r="L431" s="5" t="inlineStr"/>
      <c r="M431" s="5" t="n"/>
    </row>
    <row r="432">
      <c r="F432" s="5" t="n"/>
      <c r="G432" s="5" t="n"/>
      <c r="H432" s="8" t="inlineStr"/>
      <c r="I432" s="9">
        <f>IF(H432="", "", H432 + (J432/Config!$B$9))</f>
        <v/>
      </c>
      <c r="J432" s="10">
        <f>IFERROR(XLOOKUP(E432,Config!$D$6:$D$100,Config!$E$6:$E$100),0)</f>
        <v/>
      </c>
      <c r="K432" s="10">
        <f>IF(F432="Completed",100,IF(F432="In Progress",50,IF(F432="Blocked",0,IF(F432="Pending",0,IF(F432="Rework Required",0,IF(F432="Pending Review",50,0))))))</f>
        <v/>
      </c>
      <c r="L432" s="5" t="inlineStr"/>
      <c r="M432" s="5" t="n"/>
    </row>
    <row r="433">
      <c r="F433" s="5" t="n"/>
      <c r="G433" s="5" t="n"/>
      <c r="H433" s="8" t="inlineStr"/>
      <c r="I433" s="9">
        <f>IF(H433="", "", H433 + (J433/Config!$B$9))</f>
        <v/>
      </c>
      <c r="J433" s="10">
        <f>IFERROR(XLOOKUP(E433,Config!$D$6:$D$100,Config!$E$6:$E$100),0)</f>
        <v/>
      </c>
      <c r="K433" s="10">
        <f>IF(F433="Completed",100,IF(F433="In Progress",50,IF(F433="Blocked",0,IF(F433="Pending",0,IF(F433="Rework Required",0,IF(F433="Pending Review",50,0))))))</f>
        <v/>
      </c>
      <c r="L433" s="5" t="inlineStr"/>
      <c r="M433" s="5" t="n"/>
    </row>
    <row r="434">
      <c r="F434" s="5" t="n"/>
      <c r="G434" s="5" t="n"/>
      <c r="H434" s="8" t="inlineStr"/>
      <c r="I434" s="9">
        <f>IF(H434="", "", H434 + (J434/Config!$B$9))</f>
        <v/>
      </c>
      <c r="J434" s="10">
        <f>IFERROR(XLOOKUP(E434,Config!$D$6:$D$100,Config!$E$6:$E$100),0)</f>
        <v/>
      </c>
      <c r="K434" s="10">
        <f>IF(F434="Completed",100,IF(F434="In Progress",50,IF(F434="Blocked",0,IF(F434="Pending",0,IF(F434="Rework Required",0,IF(F434="Pending Review",50,0))))))</f>
        <v/>
      </c>
      <c r="L434" s="5" t="inlineStr"/>
      <c r="M434" s="5" t="n"/>
    </row>
    <row r="435">
      <c r="F435" s="5" t="n"/>
      <c r="G435" s="5" t="n"/>
      <c r="H435" s="8" t="inlineStr"/>
      <c r="I435" s="9">
        <f>IF(H435="", "", H435 + (J435/Config!$B$9))</f>
        <v/>
      </c>
      <c r="J435" s="10">
        <f>IFERROR(XLOOKUP(E435,Config!$D$6:$D$100,Config!$E$6:$E$100),0)</f>
        <v/>
      </c>
      <c r="K435" s="10">
        <f>IF(F435="Completed",100,IF(F435="In Progress",50,IF(F435="Blocked",0,IF(F435="Pending",0,IF(F435="Rework Required",0,IF(F435="Pending Review",50,0))))))</f>
        <v/>
      </c>
      <c r="L435" s="5" t="inlineStr"/>
      <c r="M435" s="5" t="n"/>
    </row>
    <row r="436">
      <c r="F436" s="5" t="n"/>
      <c r="G436" s="5" t="n"/>
      <c r="H436" s="8" t="inlineStr"/>
      <c r="I436" s="9">
        <f>IF(H436="", "", H436 + (J436/Config!$B$9))</f>
        <v/>
      </c>
      <c r="J436" s="10">
        <f>IFERROR(XLOOKUP(E436,Config!$D$6:$D$100,Config!$E$6:$E$100),0)</f>
        <v/>
      </c>
      <c r="K436" s="10">
        <f>IF(F436="Completed",100,IF(F436="In Progress",50,IF(F436="Blocked",0,IF(F436="Pending",0,IF(F436="Rework Required",0,IF(F436="Pending Review",50,0))))))</f>
        <v/>
      </c>
      <c r="L436" s="5" t="inlineStr"/>
      <c r="M436" s="5" t="n"/>
    </row>
    <row r="437">
      <c r="F437" s="5" t="n"/>
      <c r="G437" s="5" t="n"/>
      <c r="H437" s="8" t="inlineStr"/>
      <c r="I437" s="9">
        <f>IF(H437="", "", H437 + (J437/Config!$B$9))</f>
        <v/>
      </c>
      <c r="J437" s="10">
        <f>IFERROR(XLOOKUP(E437,Config!$D$6:$D$100,Config!$E$6:$E$100),0)</f>
        <v/>
      </c>
      <c r="K437" s="10">
        <f>IF(F437="Completed",100,IF(F437="In Progress",50,IF(F437="Blocked",0,IF(F437="Pending",0,IF(F437="Rework Required",0,IF(F437="Pending Review",50,0))))))</f>
        <v/>
      </c>
      <c r="L437" s="5" t="inlineStr"/>
      <c r="M437" s="5" t="n"/>
    </row>
    <row r="438">
      <c r="F438" s="5" t="n"/>
      <c r="G438" s="5" t="n"/>
      <c r="H438" s="8" t="inlineStr"/>
      <c r="I438" s="9">
        <f>IF(H438="", "", H438 + (J438/Config!$B$9))</f>
        <v/>
      </c>
      <c r="J438" s="10">
        <f>IFERROR(XLOOKUP(E438,Config!$D$6:$D$100,Config!$E$6:$E$100),0)</f>
        <v/>
      </c>
      <c r="K438" s="10">
        <f>IF(F438="Completed",100,IF(F438="In Progress",50,IF(F438="Blocked",0,IF(F438="Pending",0,IF(F438="Rework Required",0,IF(F438="Pending Review",50,0))))))</f>
        <v/>
      </c>
      <c r="L438" s="5" t="inlineStr"/>
      <c r="M438" s="5" t="n"/>
    </row>
    <row r="439">
      <c r="F439" s="5" t="n"/>
      <c r="G439" s="5" t="n"/>
      <c r="H439" s="8" t="inlineStr"/>
      <c r="I439" s="9">
        <f>IF(H439="", "", H439 + (J439/Config!$B$9))</f>
        <v/>
      </c>
      <c r="J439" s="10">
        <f>IFERROR(XLOOKUP(E439,Config!$D$6:$D$100,Config!$E$6:$E$100),0)</f>
        <v/>
      </c>
      <c r="K439" s="10">
        <f>IF(F439="Completed",100,IF(F439="In Progress",50,IF(F439="Blocked",0,IF(F439="Pending",0,IF(F439="Rework Required",0,IF(F439="Pending Review",50,0))))))</f>
        <v/>
      </c>
      <c r="L439" s="5" t="inlineStr"/>
      <c r="M439" s="5" t="n"/>
    </row>
    <row r="440">
      <c r="F440" s="5" t="n"/>
      <c r="G440" s="5" t="n"/>
      <c r="H440" s="8" t="inlineStr"/>
      <c r="I440" s="9">
        <f>IF(H440="", "", H440 + (J440/Config!$B$9))</f>
        <v/>
      </c>
      <c r="J440" s="10">
        <f>IFERROR(XLOOKUP(E440,Config!$D$6:$D$100,Config!$E$6:$E$100),0)</f>
        <v/>
      </c>
      <c r="K440" s="10">
        <f>IF(F440="Completed",100,IF(F440="In Progress",50,IF(F440="Blocked",0,IF(F440="Pending",0,IF(F440="Rework Required",0,IF(F440="Pending Review",50,0))))))</f>
        <v/>
      </c>
      <c r="L440" s="5" t="inlineStr"/>
      <c r="M440" s="5" t="n"/>
    </row>
    <row r="441">
      <c r="F441" s="5" t="n"/>
      <c r="G441" s="5" t="n"/>
      <c r="H441" s="8" t="inlineStr"/>
      <c r="I441" s="9">
        <f>IF(H441="", "", H441 + (J441/Config!$B$9))</f>
        <v/>
      </c>
      <c r="J441" s="10">
        <f>IFERROR(XLOOKUP(E441,Config!$D$6:$D$100,Config!$E$6:$E$100),0)</f>
        <v/>
      </c>
      <c r="K441" s="10">
        <f>IF(F441="Completed",100,IF(F441="In Progress",50,IF(F441="Blocked",0,IF(F441="Pending",0,IF(F441="Rework Required",0,IF(F441="Pending Review",50,0))))))</f>
        <v/>
      </c>
      <c r="L441" s="5" t="inlineStr"/>
      <c r="M441" s="5" t="n"/>
    </row>
    <row r="442">
      <c r="F442" s="5" t="n"/>
      <c r="G442" s="5" t="n"/>
      <c r="H442" s="8" t="inlineStr"/>
      <c r="I442" s="9">
        <f>IF(H442="", "", H442 + (J442/Config!$B$9))</f>
        <v/>
      </c>
      <c r="J442" s="10">
        <f>IFERROR(XLOOKUP(E442,Config!$D$6:$D$100,Config!$E$6:$E$100),0)</f>
        <v/>
      </c>
      <c r="K442" s="10">
        <f>IF(F442="Completed",100,IF(F442="In Progress",50,IF(F442="Blocked",0,IF(F442="Pending",0,IF(F442="Rework Required",0,IF(F442="Pending Review",50,0))))))</f>
        <v/>
      </c>
      <c r="L442" s="5" t="inlineStr"/>
      <c r="M442" s="5" t="n"/>
    </row>
    <row r="443">
      <c r="F443" s="5" t="n"/>
      <c r="G443" s="5" t="n"/>
      <c r="H443" s="8" t="inlineStr"/>
      <c r="I443" s="9">
        <f>IF(H443="", "", H443 + (J443/Config!$B$9))</f>
        <v/>
      </c>
      <c r="J443" s="10">
        <f>IFERROR(XLOOKUP(E443,Config!$D$6:$D$100,Config!$E$6:$E$100),0)</f>
        <v/>
      </c>
      <c r="K443" s="10">
        <f>IF(F443="Completed",100,IF(F443="In Progress",50,IF(F443="Blocked",0,IF(F443="Pending",0,IF(F443="Rework Required",0,IF(F443="Pending Review",50,0))))))</f>
        <v/>
      </c>
      <c r="L443" s="5" t="inlineStr"/>
      <c r="M443" s="5" t="n"/>
    </row>
    <row r="444">
      <c r="F444" s="5" t="n"/>
      <c r="G444" s="5" t="n"/>
      <c r="H444" s="8" t="inlineStr"/>
      <c r="I444" s="9">
        <f>IF(H444="", "", H444 + (J444/Config!$B$9))</f>
        <v/>
      </c>
      <c r="J444" s="10">
        <f>IFERROR(XLOOKUP(E444,Config!$D$6:$D$100,Config!$E$6:$E$100),0)</f>
        <v/>
      </c>
      <c r="K444" s="10">
        <f>IF(F444="Completed",100,IF(F444="In Progress",50,IF(F444="Blocked",0,IF(F444="Pending",0,IF(F444="Rework Required",0,IF(F444="Pending Review",50,0))))))</f>
        <v/>
      </c>
      <c r="L444" s="5" t="inlineStr"/>
      <c r="M444" s="5" t="n"/>
    </row>
    <row r="445">
      <c r="F445" s="5" t="n"/>
      <c r="G445" s="5" t="n"/>
      <c r="H445" s="8" t="inlineStr"/>
      <c r="I445" s="9">
        <f>IF(H445="", "", H445 + (J445/Config!$B$9))</f>
        <v/>
      </c>
      <c r="J445" s="10">
        <f>IFERROR(XLOOKUP(E445,Config!$D$6:$D$100,Config!$E$6:$E$100),0)</f>
        <v/>
      </c>
      <c r="K445" s="10">
        <f>IF(F445="Completed",100,IF(F445="In Progress",50,IF(F445="Blocked",0,IF(F445="Pending",0,IF(F445="Rework Required",0,IF(F445="Pending Review",50,0))))))</f>
        <v/>
      </c>
      <c r="L445" s="5" t="inlineStr"/>
      <c r="M445" s="5" t="n"/>
    </row>
    <row r="446">
      <c r="F446" s="5" t="n"/>
      <c r="G446" s="5" t="n"/>
      <c r="H446" s="8" t="inlineStr"/>
      <c r="I446" s="9">
        <f>IF(H446="", "", H446 + (J446/Config!$B$9))</f>
        <v/>
      </c>
      <c r="J446" s="10">
        <f>IFERROR(XLOOKUP(E446,Config!$D$6:$D$100,Config!$E$6:$E$100),0)</f>
        <v/>
      </c>
      <c r="K446" s="10">
        <f>IF(F446="Completed",100,IF(F446="In Progress",50,IF(F446="Blocked",0,IF(F446="Pending",0,IF(F446="Rework Required",0,IF(F446="Pending Review",50,0))))))</f>
        <v/>
      </c>
      <c r="L446" s="5" t="inlineStr"/>
      <c r="M446" s="5" t="n"/>
    </row>
    <row r="447">
      <c r="F447" s="5" t="n"/>
      <c r="G447" s="5" t="n"/>
      <c r="H447" s="8" t="inlineStr"/>
      <c r="I447" s="9">
        <f>IF(H447="", "", H447 + (J447/Config!$B$9))</f>
        <v/>
      </c>
      <c r="J447" s="10">
        <f>IFERROR(XLOOKUP(E447,Config!$D$6:$D$100,Config!$E$6:$E$100),0)</f>
        <v/>
      </c>
      <c r="K447" s="10">
        <f>IF(F447="Completed",100,IF(F447="In Progress",50,IF(F447="Blocked",0,IF(F447="Pending",0,IF(F447="Rework Required",0,IF(F447="Pending Review",50,0))))))</f>
        <v/>
      </c>
      <c r="L447" s="5" t="inlineStr"/>
      <c r="M447" s="5" t="n"/>
    </row>
    <row r="448">
      <c r="F448" s="5" t="n"/>
      <c r="G448" s="5" t="n"/>
      <c r="H448" s="8" t="inlineStr"/>
      <c r="I448" s="9">
        <f>IF(H448="", "", H448 + (J448/Config!$B$9))</f>
        <v/>
      </c>
      <c r="J448" s="10">
        <f>IFERROR(XLOOKUP(E448,Config!$D$6:$D$100,Config!$E$6:$E$100),0)</f>
        <v/>
      </c>
      <c r="K448" s="10">
        <f>IF(F448="Completed",100,IF(F448="In Progress",50,IF(F448="Blocked",0,IF(F448="Pending",0,IF(F448="Rework Required",0,IF(F448="Pending Review",50,0))))))</f>
        <v/>
      </c>
      <c r="L448" s="5" t="inlineStr"/>
      <c r="M448" s="5" t="n"/>
    </row>
    <row r="449">
      <c r="F449" s="5" t="n"/>
      <c r="G449" s="5" t="n"/>
      <c r="H449" s="8" t="inlineStr"/>
      <c r="I449" s="9">
        <f>IF(H449="", "", H449 + (J449/Config!$B$9))</f>
        <v/>
      </c>
      <c r="J449" s="10">
        <f>IFERROR(XLOOKUP(E449,Config!$D$6:$D$100,Config!$E$6:$E$100),0)</f>
        <v/>
      </c>
      <c r="K449" s="10">
        <f>IF(F449="Completed",100,IF(F449="In Progress",50,IF(F449="Blocked",0,IF(F449="Pending",0,IF(F449="Rework Required",0,IF(F449="Pending Review",50,0))))))</f>
        <v/>
      </c>
      <c r="L449" s="5" t="inlineStr"/>
      <c r="M449" s="5" t="n"/>
    </row>
    <row r="450">
      <c r="F450" s="5" t="n"/>
      <c r="G450" s="5" t="n"/>
      <c r="H450" s="8" t="inlineStr"/>
      <c r="I450" s="9">
        <f>IF(H450="", "", H450 + (J450/Config!$B$9))</f>
        <v/>
      </c>
      <c r="J450" s="10">
        <f>IFERROR(XLOOKUP(E450,Config!$D$6:$D$100,Config!$E$6:$E$100),0)</f>
        <v/>
      </c>
      <c r="K450" s="10">
        <f>IF(F450="Completed",100,IF(F450="In Progress",50,IF(F450="Blocked",0,IF(F450="Pending",0,IF(F450="Rework Required",0,IF(F450="Pending Review",50,0))))))</f>
        <v/>
      </c>
      <c r="L450" s="5" t="inlineStr"/>
      <c r="M450" s="5" t="n"/>
    </row>
    <row r="451">
      <c r="F451" s="5" t="n"/>
      <c r="G451" s="5" t="n"/>
      <c r="H451" s="8" t="inlineStr"/>
      <c r="I451" s="9">
        <f>IF(H451="", "", H451 + (J451/Config!$B$9))</f>
        <v/>
      </c>
      <c r="J451" s="10">
        <f>IFERROR(XLOOKUP(E451,Config!$D$6:$D$100,Config!$E$6:$E$100),0)</f>
        <v/>
      </c>
      <c r="K451" s="10">
        <f>IF(F451="Completed",100,IF(F451="In Progress",50,IF(F451="Blocked",0,IF(F451="Pending",0,IF(F451="Rework Required",0,IF(F451="Pending Review",50,0))))))</f>
        <v/>
      </c>
      <c r="L451" s="5" t="inlineStr"/>
      <c r="M451" s="5" t="n"/>
    </row>
    <row r="452">
      <c r="F452" s="5" t="n"/>
      <c r="G452" s="5" t="n"/>
      <c r="H452" s="8" t="inlineStr"/>
      <c r="I452" s="9">
        <f>IF(H452="", "", H452 + (J452/Config!$B$9))</f>
        <v/>
      </c>
      <c r="J452" s="10">
        <f>IFERROR(XLOOKUP(E452,Config!$D$6:$D$100,Config!$E$6:$E$100),0)</f>
        <v/>
      </c>
      <c r="K452" s="10">
        <f>IF(F452="Completed",100,IF(F452="In Progress",50,IF(F452="Blocked",0,IF(F452="Pending",0,IF(F452="Rework Required",0,IF(F452="Pending Review",50,0))))))</f>
        <v/>
      </c>
      <c r="L452" s="5" t="inlineStr"/>
      <c r="M452" s="5" t="n"/>
    </row>
    <row r="453">
      <c r="F453" s="5" t="n"/>
      <c r="G453" s="5" t="n"/>
      <c r="H453" s="8" t="inlineStr"/>
      <c r="I453" s="9">
        <f>IF(H453="", "", H453 + (J453/Config!$B$9))</f>
        <v/>
      </c>
      <c r="J453" s="10">
        <f>IFERROR(XLOOKUP(E453,Config!$D$6:$D$100,Config!$E$6:$E$100),0)</f>
        <v/>
      </c>
      <c r="K453" s="10">
        <f>IF(F453="Completed",100,IF(F453="In Progress",50,IF(F453="Blocked",0,IF(F453="Pending",0,IF(F453="Rework Required",0,IF(F453="Pending Review",50,0))))))</f>
        <v/>
      </c>
      <c r="L453" s="5" t="inlineStr"/>
      <c r="M453" s="5" t="n"/>
    </row>
    <row r="454">
      <c r="F454" s="5" t="n"/>
      <c r="G454" s="5" t="n"/>
      <c r="H454" s="8" t="inlineStr"/>
      <c r="I454" s="9">
        <f>IF(H454="", "", H454 + (J454/Config!$B$9))</f>
        <v/>
      </c>
      <c r="J454" s="10">
        <f>IFERROR(XLOOKUP(E454,Config!$D$6:$D$100,Config!$E$6:$E$100),0)</f>
        <v/>
      </c>
      <c r="K454" s="10">
        <f>IF(F454="Completed",100,IF(F454="In Progress",50,IF(F454="Blocked",0,IF(F454="Pending",0,IF(F454="Rework Required",0,IF(F454="Pending Review",50,0))))))</f>
        <v/>
      </c>
      <c r="L454" s="5" t="inlineStr"/>
      <c r="M454" s="5" t="n"/>
    </row>
    <row r="455">
      <c r="F455" s="5" t="n"/>
      <c r="G455" s="5" t="n"/>
      <c r="H455" s="8" t="inlineStr"/>
      <c r="I455" s="9">
        <f>IF(H455="", "", H455 + (J455/Config!$B$9))</f>
        <v/>
      </c>
      <c r="J455" s="10">
        <f>IFERROR(XLOOKUP(E455,Config!$D$6:$D$100,Config!$E$6:$E$100),0)</f>
        <v/>
      </c>
      <c r="K455" s="10">
        <f>IF(F455="Completed",100,IF(F455="In Progress",50,IF(F455="Blocked",0,IF(F455="Pending",0,IF(F455="Rework Required",0,IF(F455="Pending Review",50,0))))))</f>
        <v/>
      </c>
      <c r="L455" s="5" t="inlineStr"/>
      <c r="M455" s="5" t="n"/>
    </row>
    <row r="456">
      <c r="F456" s="5" t="n"/>
      <c r="G456" s="5" t="n"/>
      <c r="H456" s="8" t="inlineStr"/>
      <c r="I456" s="9">
        <f>IF(H456="", "", H456 + (J456/Config!$B$9))</f>
        <v/>
      </c>
      <c r="J456" s="10">
        <f>IFERROR(XLOOKUP(E456,Config!$D$6:$D$100,Config!$E$6:$E$100),0)</f>
        <v/>
      </c>
      <c r="K456" s="10">
        <f>IF(F456="Completed",100,IF(F456="In Progress",50,IF(F456="Blocked",0,IF(F456="Pending",0,IF(F456="Rework Required",0,IF(F456="Pending Review",50,0))))))</f>
        <v/>
      </c>
      <c r="L456" s="5" t="inlineStr"/>
      <c r="M456" s="5" t="n"/>
    </row>
    <row r="457">
      <c r="F457" s="5" t="n"/>
      <c r="G457" s="5" t="n"/>
      <c r="H457" s="8" t="inlineStr"/>
      <c r="I457" s="9">
        <f>IF(H457="", "", H457 + (J457/Config!$B$9))</f>
        <v/>
      </c>
      <c r="J457" s="10">
        <f>IFERROR(XLOOKUP(E457,Config!$D$6:$D$100,Config!$E$6:$E$100),0)</f>
        <v/>
      </c>
      <c r="K457" s="10">
        <f>IF(F457="Completed",100,IF(F457="In Progress",50,IF(F457="Blocked",0,IF(F457="Pending",0,IF(F457="Rework Required",0,IF(F457="Pending Review",50,0))))))</f>
        <v/>
      </c>
      <c r="L457" s="5" t="inlineStr"/>
      <c r="M457" s="5" t="n"/>
    </row>
    <row r="458">
      <c r="F458" s="5" t="n"/>
      <c r="G458" s="5" t="n"/>
      <c r="H458" s="8" t="inlineStr"/>
      <c r="I458" s="9">
        <f>IF(H458="", "", H458 + (J458/Config!$B$9))</f>
        <v/>
      </c>
      <c r="J458" s="10">
        <f>IFERROR(XLOOKUP(E458,Config!$D$6:$D$100,Config!$E$6:$E$100),0)</f>
        <v/>
      </c>
      <c r="K458" s="10">
        <f>IF(F458="Completed",100,IF(F458="In Progress",50,IF(F458="Blocked",0,IF(F458="Pending",0,IF(F458="Rework Required",0,IF(F458="Pending Review",50,0))))))</f>
        <v/>
      </c>
      <c r="L458" s="5" t="inlineStr"/>
      <c r="M458" s="5" t="n"/>
    </row>
    <row r="459">
      <c r="F459" s="5" t="n"/>
      <c r="G459" s="5" t="n"/>
      <c r="H459" s="8" t="inlineStr"/>
      <c r="I459" s="9">
        <f>IF(H459="", "", H459 + (J459/Config!$B$9))</f>
        <v/>
      </c>
      <c r="J459" s="10">
        <f>IFERROR(XLOOKUP(E459,Config!$D$6:$D$100,Config!$E$6:$E$100),0)</f>
        <v/>
      </c>
      <c r="K459" s="10">
        <f>IF(F459="Completed",100,IF(F459="In Progress",50,IF(F459="Blocked",0,IF(F459="Pending",0,IF(F459="Rework Required",0,IF(F459="Pending Review",50,0))))))</f>
        <v/>
      </c>
      <c r="L459" s="5" t="inlineStr"/>
      <c r="M459" s="5" t="n"/>
    </row>
    <row r="460">
      <c r="F460" s="5" t="n"/>
      <c r="G460" s="5" t="n"/>
      <c r="H460" s="8" t="inlineStr"/>
      <c r="I460" s="9">
        <f>IF(H460="", "", H460 + (J460/Config!$B$9))</f>
        <v/>
      </c>
      <c r="J460" s="10">
        <f>IFERROR(XLOOKUP(E460,Config!$D$6:$D$100,Config!$E$6:$E$100),0)</f>
        <v/>
      </c>
      <c r="K460" s="10">
        <f>IF(F460="Completed",100,IF(F460="In Progress",50,IF(F460="Blocked",0,IF(F460="Pending",0,IF(F460="Rework Required",0,IF(F460="Pending Review",50,0))))))</f>
        <v/>
      </c>
      <c r="L460" s="5" t="inlineStr"/>
      <c r="M460" s="5" t="n"/>
    </row>
    <row r="461">
      <c r="F461" s="5" t="n"/>
      <c r="G461" s="5" t="n"/>
      <c r="H461" s="8" t="inlineStr"/>
      <c r="I461" s="9">
        <f>IF(H461="", "", H461 + (J461/Config!$B$9))</f>
        <v/>
      </c>
      <c r="J461" s="10">
        <f>IFERROR(XLOOKUP(E461,Config!$D$6:$D$100,Config!$E$6:$E$100),0)</f>
        <v/>
      </c>
      <c r="K461" s="10">
        <f>IF(F461="Completed",100,IF(F461="In Progress",50,IF(F461="Blocked",0,IF(F461="Pending",0,IF(F461="Rework Required",0,IF(F461="Pending Review",50,0))))))</f>
        <v/>
      </c>
      <c r="L461" s="5" t="inlineStr"/>
      <c r="M461" s="5" t="n"/>
    </row>
    <row r="462">
      <c r="F462" s="5" t="n"/>
      <c r="G462" s="5" t="n"/>
      <c r="H462" s="8" t="inlineStr"/>
      <c r="I462" s="9">
        <f>IF(H462="", "", H462 + (J462/Config!$B$9))</f>
        <v/>
      </c>
      <c r="J462" s="10">
        <f>IFERROR(XLOOKUP(E462,Config!$D$6:$D$100,Config!$E$6:$E$100),0)</f>
        <v/>
      </c>
      <c r="K462" s="10">
        <f>IF(F462="Completed",100,IF(F462="In Progress",50,IF(F462="Blocked",0,IF(F462="Pending",0,IF(F462="Rework Required",0,IF(F462="Pending Review",50,0))))))</f>
        <v/>
      </c>
      <c r="L462" s="5" t="inlineStr"/>
      <c r="M462" s="5" t="n"/>
    </row>
    <row r="463">
      <c r="F463" s="5" t="n"/>
      <c r="G463" s="5" t="n"/>
      <c r="H463" s="8" t="inlineStr"/>
      <c r="I463" s="9">
        <f>IF(H463="", "", H463 + (J463/Config!$B$9))</f>
        <v/>
      </c>
      <c r="J463" s="10">
        <f>IFERROR(XLOOKUP(E463,Config!$D$6:$D$100,Config!$E$6:$E$100),0)</f>
        <v/>
      </c>
      <c r="K463" s="10">
        <f>IF(F463="Completed",100,IF(F463="In Progress",50,IF(F463="Blocked",0,IF(F463="Pending",0,IF(F463="Rework Required",0,IF(F463="Pending Review",50,0))))))</f>
        <v/>
      </c>
      <c r="L463" s="5" t="inlineStr"/>
      <c r="M463" s="5" t="n"/>
    </row>
    <row r="464">
      <c r="F464" s="5" t="n"/>
      <c r="G464" s="5" t="n"/>
      <c r="H464" s="8" t="inlineStr"/>
      <c r="I464" s="9">
        <f>IF(H464="", "", H464 + (J464/Config!$B$9))</f>
        <v/>
      </c>
      <c r="J464" s="10">
        <f>IFERROR(XLOOKUP(E464,Config!$D$6:$D$100,Config!$E$6:$E$100),0)</f>
        <v/>
      </c>
      <c r="K464" s="10">
        <f>IF(F464="Completed",100,IF(F464="In Progress",50,IF(F464="Blocked",0,IF(F464="Pending",0,IF(F464="Rework Required",0,IF(F464="Pending Review",50,0))))))</f>
        <v/>
      </c>
      <c r="L464" s="5" t="inlineStr"/>
      <c r="M464" s="5" t="n"/>
    </row>
    <row r="465">
      <c r="F465" s="5" t="n"/>
      <c r="G465" s="5" t="n"/>
      <c r="H465" s="8" t="inlineStr"/>
      <c r="I465" s="9">
        <f>IF(H465="", "", H465 + (J465/Config!$B$9))</f>
        <v/>
      </c>
      <c r="J465" s="10">
        <f>IFERROR(XLOOKUP(E465,Config!$D$6:$D$100,Config!$E$6:$E$100),0)</f>
        <v/>
      </c>
      <c r="K465" s="10">
        <f>IF(F465="Completed",100,IF(F465="In Progress",50,IF(F465="Blocked",0,IF(F465="Pending",0,IF(F465="Rework Required",0,IF(F465="Pending Review",50,0))))))</f>
        <v/>
      </c>
      <c r="L465" s="5" t="inlineStr"/>
      <c r="M465" s="5" t="n"/>
    </row>
    <row r="466">
      <c r="F466" s="5" t="n"/>
      <c r="G466" s="5" t="n"/>
      <c r="H466" s="8" t="inlineStr"/>
      <c r="I466" s="9">
        <f>IF(H466="", "", H466 + (J466/Config!$B$9))</f>
        <v/>
      </c>
      <c r="J466" s="10">
        <f>IFERROR(XLOOKUP(E466,Config!$D$6:$D$100,Config!$E$6:$E$100),0)</f>
        <v/>
      </c>
      <c r="K466" s="10">
        <f>IF(F466="Completed",100,IF(F466="In Progress",50,IF(F466="Blocked",0,IF(F466="Pending",0,IF(F466="Rework Required",0,IF(F466="Pending Review",50,0))))))</f>
        <v/>
      </c>
      <c r="L466" s="5" t="inlineStr"/>
      <c r="M466" s="5" t="n"/>
    </row>
    <row r="467">
      <c r="F467" s="5" t="n"/>
      <c r="G467" s="5" t="n"/>
      <c r="H467" s="8" t="inlineStr"/>
      <c r="I467" s="9">
        <f>IF(H467="", "", H467 + (J467/Config!$B$9))</f>
        <v/>
      </c>
      <c r="J467" s="10">
        <f>IFERROR(XLOOKUP(E467,Config!$D$6:$D$100,Config!$E$6:$E$100),0)</f>
        <v/>
      </c>
      <c r="K467" s="10">
        <f>IF(F467="Completed",100,IF(F467="In Progress",50,IF(F467="Blocked",0,IF(F467="Pending",0,IF(F467="Rework Required",0,IF(F467="Pending Review",50,0))))))</f>
        <v/>
      </c>
      <c r="L467" s="5" t="inlineStr"/>
      <c r="M467" s="5" t="n"/>
    </row>
    <row r="468">
      <c r="F468" s="5" t="n"/>
      <c r="G468" s="5" t="n"/>
      <c r="H468" s="8" t="inlineStr"/>
      <c r="I468" s="9">
        <f>IF(H468="", "", H468 + (J468/Config!$B$9))</f>
        <v/>
      </c>
      <c r="J468" s="10">
        <f>IFERROR(XLOOKUP(E468,Config!$D$6:$D$100,Config!$E$6:$E$100),0)</f>
        <v/>
      </c>
      <c r="K468" s="10">
        <f>IF(F468="Completed",100,IF(F468="In Progress",50,IF(F468="Blocked",0,IF(F468="Pending",0,IF(F468="Rework Required",0,IF(F468="Pending Review",50,0))))))</f>
        <v/>
      </c>
      <c r="L468" s="5" t="inlineStr"/>
      <c r="M468" s="5" t="n"/>
    </row>
    <row r="469">
      <c r="F469" s="5" t="n"/>
      <c r="G469" s="5" t="n"/>
      <c r="H469" s="8" t="inlineStr"/>
      <c r="I469" s="9">
        <f>IF(H469="", "", H469 + (J469/Config!$B$9))</f>
        <v/>
      </c>
      <c r="J469" s="10">
        <f>IFERROR(XLOOKUP(E469,Config!$D$6:$D$100,Config!$E$6:$E$100),0)</f>
        <v/>
      </c>
      <c r="K469" s="10">
        <f>IF(F469="Completed",100,IF(F469="In Progress",50,IF(F469="Blocked",0,IF(F469="Pending",0,IF(F469="Rework Required",0,IF(F469="Pending Review",50,0))))))</f>
        <v/>
      </c>
      <c r="L469" s="5" t="inlineStr"/>
      <c r="M469" s="5" t="n"/>
    </row>
    <row r="470">
      <c r="F470" s="5" t="n"/>
      <c r="G470" s="5" t="n"/>
      <c r="H470" s="8" t="inlineStr"/>
      <c r="I470" s="9">
        <f>IF(H470="", "", H470 + (J470/Config!$B$9))</f>
        <v/>
      </c>
      <c r="J470" s="10">
        <f>IFERROR(XLOOKUP(E470,Config!$D$6:$D$100,Config!$E$6:$E$100),0)</f>
        <v/>
      </c>
      <c r="K470" s="10">
        <f>IF(F470="Completed",100,IF(F470="In Progress",50,IF(F470="Blocked",0,IF(F470="Pending",0,IF(F470="Rework Required",0,IF(F470="Pending Review",50,0))))))</f>
        <v/>
      </c>
      <c r="L470" s="5" t="inlineStr"/>
      <c r="M470" s="5" t="n"/>
    </row>
    <row r="471">
      <c r="F471" s="5" t="n"/>
      <c r="G471" s="5" t="n"/>
      <c r="H471" s="8" t="inlineStr"/>
      <c r="I471" s="9">
        <f>IF(H471="", "", H471 + (J471/Config!$B$9))</f>
        <v/>
      </c>
      <c r="J471" s="10">
        <f>IFERROR(XLOOKUP(E471,Config!$D$6:$D$100,Config!$E$6:$E$100),0)</f>
        <v/>
      </c>
      <c r="K471" s="10">
        <f>IF(F471="Completed",100,IF(F471="In Progress",50,IF(F471="Blocked",0,IF(F471="Pending",0,IF(F471="Rework Required",0,IF(F471="Pending Review",50,0))))))</f>
        <v/>
      </c>
      <c r="L471" s="5" t="inlineStr"/>
      <c r="M471" s="5" t="n"/>
    </row>
    <row r="472">
      <c r="F472" s="5" t="n"/>
      <c r="G472" s="5" t="n"/>
      <c r="H472" s="8" t="inlineStr"/>
      <c r="I472" s="9">
        <f>IF(H472="", "", H472 + (J472/Config!$B$9))</f>
        <v/>
      </c>
      <c r="J472" s="10">
        <f>IFERROR(XLOOKUP(E472,Config!$D$6:$D$100,Config!$E$6:$E$100),0)</f>
        <v/>
      </c>
      <c r="K472" s="10">
        <f>IF(F472="Completed",100,IF(F472="In Progress",50,IF(F472="Blocked",0,IF(F472="Pending",0,IF(F472="Rework Required",0,IF(F472="Pending Review",50,0))))))</f>
        <v/>
      </c>
      <c r="L472" s="5" t="inlineStr"/>
      <c r="M472" s="5" t="n"/>
    </row>
    <row r="473">
      <c r="F473" s="5" t="n"/>
      <c r="G473" s="5" t="n"/>
      <c r="H473" s="8" t="inlineStr"/>
      <c r="I473" s="9">
        <f>IF(H473="", "", H473 + (J473/Config!$B$9))</f>
        <v/>
      </c>
      <c r="J473" s="10">
        <f>IFERROR(XLOOKUP(E473,Config!$D$6:$D$100,Config!$E$6:$E$100),0)</f>
        <v/>
      </c>
      <c r="K473" s="10">
        <f>IF(F473="Completed",100,IF(F473="In Progress",50,IF(F473="Blocked",0,IF(F473="Pending",0,IF(F473="Rework Required",0,IF(F473="Pending Review",50,0))))))</f>
        <v/>
      </c>
      <c r="L473" s="5" t="inlineStr"/>
      <c r="M473" s="5" t="n"/>
    </row>
    <row r="474">
      <c r="F474" s="5" t="n"/>
      <c r="G474" s="5" t="n"/>
      <c r="H474" s="8" t="inlineStr"/>
      <c r="I474" s="9">
        <f>IF(H474="", "", H474 + (J474/Config!$B$9))</f>
        <v/>
      </c>
      <c r="J474" s="10">
        <f>IFERROR(XLOOKUP(E474,Config!$D$6:$D$100,Config!$E$6:$E$100),0)</f>
        <v/>
      </c>
      <c r="K474" s="10">
        <f>IF(F474="Completed",100,IF(F474="In Progress",50,IF(F474="Blocked",0,IF(F474="Pending",0,IF(F474="Rework Required",0,IF(F474="Pending Review",50,0))))))</f>
        <v/>
      </c>
      <c r="L474" s="5" t="inlineStr"/>
      <c r="M474" s="5" t="n"/>
    </row>
    <row r="475">
      <c r="F475" s="5" t="n"/>
      <c r="G475" s="5" t="n"/>
      <c r="H475" s="8" t="inlineStr"/>
      <c r="I475" s="9">
        <f>IF(H475="", "", H475 + (J475/Config!$B$9))</f>
        <v/>
      </c>
      <c r="J475" s="10">
        <f>IFERROR(XLOOKUP(E475,Config!$D$6:$D$100,Config!$E$6:$E$100),0)</f>
        <v/>
      </c>
      <c r="K475" s="10">
        <f>IF(F475="Completed",100,IF(F475="In Progress",50,IF(F475="Blocked",0,IF(F475="Pending",0,IF(F475="Rework Required",0,IF(F475="Pending Review",50,0))))))</f>
        <v/>
      </c>
      <c r="L475" s="5" t="inlineStr"/>
      <c r="M475" s="5" t="n"/>
    </row>
    <row r="476">
      <c r="F476" s="5" t="n"/>
      <c r="G476" s="5" t="n"/>
      <c r="H476" s="8" t="inlineStr"/>
      <c r="I476" s="9">
        <f>IF(H476="", "", H476 + (J476/Config!$B$9))</f>
        <v/>
      </c>
      <c r="J476" s="10">
        <f>IFERROR(XLOOKUP(E476,Config!$D$6:$D$100,Config!$E$6:$E$100),0)</f>
        <v/>
      </c>
      <c r="K476" s="10">
        <f>IF(F476="Completed",100,IF(F476="In Progress",50,IF(F476="Blocked",0,IF(F476="Pending",0,IF(F476="Rework Required",0,IF(F476="Pending Review",50,0))))))</f>
        <v/>
      </c>
      <c r="L476" s="5" t="inlineStr"/>
      <c r="M476" s="5" t="n"/>
    </row>
    <row r="477">
      <c r="F477" s="5" t="n"/>
      <c r="G477" s="5" t="n"/>
      <c r="H477" s="8" t="inlineStr"/>
      <c r="I477" s="9">
        <f>IF(H477="", "", H477 + (J477/Config!$B$9))</f>
        <v/>
      </c>
      <c r="J477" s="10">
        <f>IFERROR(XLOOKUP(E477,Config!$D$6:$D$100,Config!$E$6:$E$100),0)</f>
        <v/>
      </c>
      <c r="K477" s="10">
        <f>IF(F477="Completed",100,IF(F477="In Progress",50,IF(F477="Blocked",0,IF(F477="Pending",0,IF(F477="Rework Required",0,IF(F477="Pending Review",50,0))))))</f>
        <v/>
      </c>
      <c r="L477" s="5" t="inlineStr"/>
      <c r="M477" s="5" t="n"/>
    </row>
    <row r="478">
      <c r="F478" s="5" t="n"/>
      <c r="G478" s="5" t="n"/>
      <c r="H478" s="8" t="inlineStr"/>
      <c r="I478" s="9">
        <f>IF(H478="", "", H478 + (J478/Config!$B$9))</f>
        <v/>
      </c>
      <c r="J478" s="10">
        <f>IFERROR(XLOOKUP(E478,Config!$D$6:$D$100,Config!$E$6:$E$100),0)</f>
        <v/>
      </c>
      <c r="K478" s="10">
        <f>IF(F478="Completed",100,IF(F478="In Progress",50,IF(F478="Blocked",0,IF(F478="Pending",0,IF(F478="Rework Required",0,IF(F478="Pending Review",50,0))))))</f>
        <v/>
      </c>
      <c r="L478" s="5" t="inlineStr"/>
      <c r="M478" s="5" t="n"/>
    </row>
    <row r="479">
      <c r="F479" s="5" t="n"/>
      <c r="G479" s="5" t="n"/>
      <c r="H479" s="8" t="inlineStr"/>
      <c r="I479" s="9">
        <f>IF(H479="", "", H479 + (J479/Config!$B$9))</f>
        <v/>
      </c>
      <c r="J479" s="10">
        <f>IFERROR(XLOOKUP(E479,Config!$D$6:$D$100,Config!$E$6:$E$100),0)</f>
        <v/>
      </c>
      <c r="K479" s="10">
        <f>IF(F479="Completed",100,IF(F479="In Progress",50,IF(F479="Blocked",0,IF(F479="Pending",0,IF(F479="Rework Required",0,IF(F479="Pending Review",50,0))))))</f>
        <v/>
      </c>
      <c r="L479" s="5" t="inlineStr"/>
      <c r="M479" s="5" t="n"/>
    </row>
    <row r="480">
      <c r="F480" s="5" t="n"/>
      <c r="G480" s="5" t="n"/>
      <c r="H480" s="8" t="inlineStr"/>
      <c r="I480" s="9">
        <f>IF(H480="", "", H480 + (J480/Config!$B$9))</f>
        <v/>
      </c>
      <c r="J480" s="10">
        <f>IFERROR(XLOOKUP(E480,Config!$D$6:$D$100,Config!$E$6:$E$100),0)</f>
        <v/>
      </c>
      <c r="K480" s="10">
        <f>IF(F480="Completed",100,IF(F480="In Progress",50,IF(F480="Blocked",0,IF(F480="Pending",0,IF(F480="Rework Required",0,IF(F480="Pending Review",50,0))))))</f>
        <v/>
      </c>
      <c r="L480" s="5" t="inlineStr"/>
      <c r="M480" s="5" t="n"/>
    </row>
    <row r="481">
      <c r="F481" s="5" t="n"/>
      <c r="G481" s="5" t="n"/>
      <c r="H481" s="8" t="inlineStr"/>
      <c r="I481" s="9">
        <f>IF(H481="", "", H481 + (J481/Config!$B$9))</f>
        <v/>
      </c>
      <c r="J481" s="10">
        <f>IFERROR(XLOOKUP(E481,Config!$D$6:$D$100,Config!$E$6:$E$100),0)</f>
        <v/>
      </c>
      <c r="K481" s="10">
        <f>IF(F481="Completed",100,IF(F481="In Progress",50,IF(F481="Blocked",0,IF(F481="Pending",0,IF(F481="Rework Required",0,IF(F481="Pending Review",50,0))))))</f>
        <v/>
      </c>
      <c r="L481" s="5" t="inlineStr"/>
      <c r="M481" s="5" t="n"/>
    </row>
    <row r="482">
      <c r="F482" s="5" t="n"/>
      <c r="G482" s="5" t="n"/>
      <c r="H482" s="8" t="inlineStr"/>
      <c r="I482" s="9">
        <f>IF(H482="", "", H482 + (J482/Config!$B$9))</f>
        <v/>
      </c>
      <c r="J482" s="10">
        <f>IFERROR(XLOOKUP(E482,Config!$D$6:$D$100,Config!$E$6:$E$100),0)</f>
        <v/>
      </c>
      <c r="K482" s="10">
        <f>IF(F482="Completed",100,IF(F482="In Progress",50,IF(F482="Blocked",0,IF(F482="Pending",0,IF(F482="Rework Required",0,IF(F482="Pending Review",50,0))))))</f>
        <v/>
      </c>
      <c r="L482" s="5" t="inlineStr"/>
      <c r="M482" s="5" t="n"/>
    </row>
    <row r="483">
      <c r="F483" s="5" t="n"/>
      <c r="G483" s="5" t="n"/>
      <c r="H483" s="8" t="inlineStr"/>
      <c r="I483" s="9">
        <f>IF(H483="", "", H483 + (J483/Config!$B$9))</f>
        <v/>
      </c>
      <c r="J483" s="10">
        <f>IFERROR(XLOOKUP(E483,Config!$D$6:$D$100,Config!$E$6:$E$100),0)</f>
        <v/>
      </c>
      <c r="K483" s="10">
        <f>IF(F483="Completed",100,IF(F483="In Progress",50,IF(F483="Blocked",0,IF(F483="Pending",0,IF(F483="Rework Required",0,IF(F483="Pending Review",50,0))))))</f>
        <v/>
      </c>
      <c r="L483" s="5" t="inlineStr"/>
      <c r="M483" s="5" t="n"/>
    </row>
    <row r="484">
      <c r="F484" s="5" t="n"/>
      <c r="G484" s="5" t="n"/>
      <c r="H484" s="8" t="inlineStr"/>
      <c r="I484" s="9">
        <f>IF(H484="", "", H484 + (J484/Config!$B$9))</f>
        <v/>
      </c>
      <c r="J484" s="10">
        <f>IFERROR(XLOOKUP(E484,Config!$D$6:$D$100,Config!$E$6:$E$100),0)</f>
        <v/>
      </c>
      <c r="K484" s="10">
        <f>IF(F484="Completed",100,IF(F484="In Progress",50,IF(F484="Blocked",0,IF(F484="Pending",0,IF(F484="Rework Required",0,IF(F484="Pending Review",50,0))))))</f>
        <v/>
      </c>
      <c r="L484" s="5" t="inlineStr"/>
      <c r="M484" s="5" t="n"/>
    </row>
    <row r="485">
      <c r="F485" s="5" t="n"/>
      <c r="G485" s="5" t="n"/>
      <c r="H485" s="8" t="inlineStr"/>
      <c r="I485" s="9">
        <f>IF(H485="", "", H485 + (J485/Config!$B$9))</f>
        <v/>
      </c>
      <c r="J485" s="10">
        <f>IFERROR(XLOOKUP(E485,Config!$D$6:$D$100,Config!$E$6:$E$100),0)</f>
        <v/>
      </c>
      <c r="K485" s="10">
        <f>IF(F485="Completed",100,IF(F485="In Progress",50,IF(F485="Blocked",0,IF(F485="Pending",0,IF(F485="Rework Required",0,IF(F485="Pending Review",50,0))))))</f>
        <v/>
      </c>
      <c r="L485" s="5" t="inlineStr"/>
      <c r="M485" s="5" t="n"/>
    </row>
    <row r="486">
      <c r="F486" s="5" t="n"/>
      <c r="G486" s="5" t="n"/>
      <c r="H486" s="8" t="inlineStr"/>
      <c r="I486" s="9">
        <f>IF(H486="", "", H486 + (J486/Config!$B$9))</f>
        <v/>
      </c>
      <c r="J486" s="10">
        <f>IFERROR(XLOOKUP(E486,Config!$D$6:$D$100,Config!$E$6:$E$100),0)</f>
        <v/>
      </c>
      <c r="K486" s="10">
        <f>IF(F486="Completed",100,IF(F486="In Progress",50,IF(F486="Blocked",0,IF(F486="Pending",0,IF(F486="Rework Required",0,IF(F486="Pending Review",50,0))))))</f>
        <v/>
      </c>
      <c r="L486" s="5" t="inlineStr"/>
      <c r="M486" s="5" t="n"/>
    </row>
    <row r="487">
      <c r="F487" s="5" t="n"/>
      <c r="G487" s="5" t="n"/>
      <c r="H487" s="8" t="inlineStr"/>
      <c r="I487" s="9">
        <f>IF(H487="", "", H487 + (J487/Config!$B$9))</f>
        <v/>
      </c>
      <c r="J487" s="10">
        <f>IFERROR(XLOOKUP(E487,Config!$D$6:$D$100,Config!$E$6:$E$100),0)</f>
        <v/>
      </c>
      <c r="K487" s="10">
        <f>IF(F487="Completed",100,IF(F487="In Progress",50,IF(F487="Blocked",0,IF(F487="Pending",0,IF(F487="Rework Required",0,IF(F487="Pending Review",50,0))))))</f>
        <v/>
      </c>
      <c r="L487" s="5" t="inlineStr"/>
      <c r="M487" s="5" t="n"/>
    </row>
    <row r="488">
      <c r="F488" s="5" t="n"/>
      <c r="G488" s="5" t="n"/>
      <c r="H488" s="8" t="inlineStr"/>
      <c r="I488" s="9">
        <f>IF(H488="", "", H488 + (J488/Config!$B$9))</f>
        <v/>
      </c>
      <c r="J488" s="10">
        <f>IFERROR(XLOOKUP(E488,Config!$D$6:$D$100,Config!$E$6:$E$100),0)</f>
        <v/>
      </c>
      <c r="K488" s="10">
        <f>IF(F488="Completed",100,IF(F488="In Progress",50,IF(F488="Blocked",0,IF(F488="Pending",0,IF(F488="Rework Required",0,IF(F488="Pending Review",50,0))))))</f>
        <v/>
      </c>
      <c r="L488" s="5" t="inlineStr"/>
      <c r="M488" s="5" t="n"/>
    </row>
    <row r="489">
      <c r="F489" s="5" t="n"/>
      <c r="G489" s="5" t="n"/>
      <c r="H489" s="8" t="inlineStr"/>
      <c r="I489" s="9">
        <f>IF(H489="", "", H489 + (J489/Config!$B$9))</f>
        <v/>
      </c>
      <c r="J489" s="10">
        <f>IFERROR(XLOOKUP(E489,Config!$D$6:$D$100,Config!$E$6:$E$100),0)</f>
        <v/>
      </c>
      <c r="K489" s="10">
        <f>IF(F489="Completed",100,IF(F489="In Progress",50,IF(F489="Blocked",0,IF(F489="Pending",0,IF(F489="Rework Required",0,IF(F489="Pending Review",50,0))))))</f>
        <v/>
      </c>
      <c r="L489" s="5" t="inlineStr"/>
      <c r="M489" s="5" t="n"/>
    </row>
    <row r="490">
      <c r="F490" s="5" t="n"/>
      <c r="G490" s="5" t="n"/>
      <c r="H490" s="8" t="inlineStr"/>
      <c r="I490" s="9">
        <f>IF(H490="", "", H490 + (J490/Config!$B$9))</f>
        <v/>
      </c>
      <c r="J490" s="10">
        <f>IFERROR(XLOOKUP(E490,Config!$D$6:$D$100,Config!$E$6:$E$100),0)</f>
        <v/>
      </c>
      <c r="K490" s="10">
        <f>IF(F490="Completed",100,IF(F490="In Progress",50,IF(F490="Blocked",0,IF(F490="Pending",0,IF(F490="Rework Required",0,IF(F490="Pending Review",50,0))))))</f>
        <v/>
      </c>
      <c r="L490" s="5" t="inlineStr"/>
      <c r="M490" s="5" t="n"/>
    </row>
    <row r="491">
      <c r="F491" s="5" t="n"/>
      <c r="G491" s="5" t="n"/>
      <c r="H491" s="8" t="inlineStr"/>
      <c r="I491" s="9">
        <f>IF(H491="", "", H491 + (J491/Config!$B$9))</f>
        <v/>
      </c>
      <c r="J491" s="10">
        <f>IFERROR(XLOOKUP(E491,Config!$D$6:$D$100,Config!$E$6:$E$100),0)</f>
        <v/>
      </c>
      <c r="K491" s="10">
        <f>IF(F491="Completed",100,IF(F491="In Progress",50,IF(F491="Blocked",0,IF(F491="Pending",0,IF(F491="Rework Required",0,IF(F491="Pending Review",50,0))))))</f>
        <v/>
      </c>
      <c r="L491" s="5" t="inlineStr"/>
      <c r="M491" s="5" t="n"/>
    </row>
    <row r="492">
      <c r="F492" s="5" t="n"/>
      <c r="G492" s="5" t="n"/>
      <c r="H492" s="8" t="inlineStr"/>
      <c r="I492" s="9">
        <f>IF(H492="", "", H492 + (J492/Config!$B$9))</f>
        <v/>
      </c>
      <c r="J492" s="10">
        <f>IFERROR(XLOOKUP(E492,Config!$D$6:$D$100,Config!$E$6:$E$100),0)</f>
        <v/>
      </c>
      <c r="K492" s="10">
        <f>IF(F492="Completed",100,IF(F492="In Progress",50,IF(F492="Blocked",0,IF(F492="Pending",0,IF(F492="Rework Required",0,IF(F492="Pending Review",50,0))))))</f>
        <v/>
      </c>
      <c r="L492" s="5" t="inlineStr"/>
      <c r="M492" s="5" t="n"/>
    </row>
    <row r="493">
      <c r="F493" s="5" t="n"/>
      <c r="G493" s="5" t="n"/>
      <c r="H493" s="8" t="inlineStr"/>
      <c r="I493" s="9">
        <f>IF(H493="", "", H493 + (J493/Config!$B$9))</f>
        <v/>
      </c>
      <c r="J493" s="10">
        <f>IFERROR(XLOOKUP(E493,Config!$D$6:$D$100,Config!$E$6:$E$100),0)</f>
        <v/>
      </c>
      <c r="K493" s="10">
        <f>IF(F493="Completed",100,IF(F493="In Progress",50,IF(F493="Blocked",0,IF(F493="Pending",0,IF(F493="Rework Required",0,IF(F493="Pending Review",50,0))))))</f>
        <v/>
      </c>
      <c r="L493" s="5" t="inlineStr"/>
      <c r="M493" s="5" t="n"/>
    </row>
    <row r="494">
      <c r="F494" s="5" t="n"/>
      <c r="G494" s="5" t="n"/>
      <c r="H494" s="8" t="inlineStr"/>
      <c r="I494" s="9">
        <f>IF(H494="", "", H494 + (J494/Config!$B$9))</f>
        <v/>
      </c>
      <c r="J494" s="10">
        <f>IFERROR(XLOOKUP(E494,Config!$D$6:$D$100,Config!$E$6:$E$100),0)</f>
        <v/>
      </c>
      <c r="K494" s="10">
        <f>IF(F494="Completed",100,IF(F494="In Progress",50,IF(F494="Blocked",0,IF(F494="Pending",0,IF(F494="Rework Required",0,IF(F494="Pending Review",50,0))))))</f>
        <v/>
      </c>
      <c r="L494" s="5" t="inlineStr"/>
      <c r="M494" s="5" t="n"/>
    </row>
    <row r="495">
      <c r="F495" s="5" t="n"/>
      <c r="G495" s="5" t="n"/>
      <c r="H495" s="8" t="inlineStr"/>
      <c r="I495" s="9">
        <f>IF(H495="", "", H495 + (J495/Config!$B$9))</f>
        <v/>
      </c>
      <c r="J495" s="10">
        <f>IFERROR(XLOOKUP(E495,Config!$D$6:$D$100,Config!$E$6:$E$100),0)</f>
        <v/>
      </c>
      <c r="K495" s="10">
        <f>IF(F495="Completed",100,IF(F495="In Progress",50,IF(F495="Blocked",0,IF(F495="Pending",0,IF(F495="Rework Required",0,IF(F495="Pending Review",50,0))))))</f>
        <v/>
      </c>
      <c r="L495" s="5" t="inlineStr"/>
      <c r="M495" s="5" t="n"/>
    </row>
    <row r="496">
      <c r="F496" s="5" t="n"/>
      <c r="G496" s="5" t="n"/>
      <c r="H496" s="8" t="inlineStr"/>
      <c r="I496" s="9">
        <f>IF(H496="", "", H496 + (J496/Config!$B$9))</f>
        <v/>
      </c>
      <c r="J496" s="10">
        <f>IFERROR(XLOOKUP(E496,Config!$D$6:$D$100,Config!$E$6:$E$100),0)</f>
        <v/>
      </c>
      <c r="K496" s="10">
        <f>IF(F496="Completed",100,IF(F496="In Progress",50,IF(F496="Blocked",0,IF(F496="Pending",0,IF(F496="Rework Required",0,IF(F496="Pending Review",50,0))))))</f>
        <v/>
      </c>
      <c r="L496" s="5" t="inlineStr"/>
      <c r="M496" s="5" t="n"/>
    </row>
    <row r="497">
      <c r="F497" s="5" t="n"/>
      <c r="G497" s="5" t="n"/>
      <c r="H497" s="8" t="inlineStr"/>
      <c r="I497" s="9">
        <f>IF(H497="", "", H497 + (J497/Config!$B$9))</f>
        <v/>
      </c>
      <c r="J497" s="10">
        <f>IFERROR(XLOOKUP(E497,Config!$D$6:$D$100,Config!$E$6:$E$100),0)</f>
        <v/>
      </c>
      <c r="K497" s="10">
        <f>IF(F497="Completed",100,IF(F497="In Progress",50,IF(F497="Blocked",0,IF(F497="Pending",0,IF(F497="Rework Required",0,IF(F497="Pending Review",50,0))))))</f>
        <v/>
      </c>
      <c r="L497" s="5" t="inlineStr"/>
      <c r="M497" s="5" t="n"/>
    </row>
    <row r="498">
      <c r="F498" s="5" t="n"/>
      <c r="G498" s="5" t="n"/>
      <c r="H498" s="8" t="inlineStr"/>
      <c r="I498" s="9">
        <f>IF(H498="", "", H498 + (J498/Config!$B$9))</f>
        <v/>
      </c>
      <c r="J498" s="10">
        <f>IFERROR(XLOOKUP(E498,Config!$D$6:$D$100,Config!$E$6:$E$100),0)</f>
        <v/>
      </c>
      <c r="K498" s="10">
        <f>IF(F498="Completed",100,IF(F498="In Progress",50,IF(F498="Blocked",0,IF(F498="Pending",0,IF(F498="Rework Required",0,IF(F498="Pending Review",50,0))))))</f>
        <v/>
      </c>
      <c r="L498" s="5" t="inlineStr"/>
      <c r="M498" s="5" t="n"/>
    </row>
    <row r="499">
      <c r="F499" s="5" t="n"/>
      <c r="G499" s="5" t="n"/>
      <c r="H499" s="8" t="inlineStr"/>
      <c r="I499" s="9">
        <f>IF(H499="", "", H499 + (J499/Config!$B$9))</f>
        <v/>
      </c>
      <c r="J499" s="10">
        <f>IFERROR(XLOOKUP(E499,Config!$D$6:$D$100,Config!$E$6:$E$100),0)</f>
        <v/>
      </c>
      <c r="K499" s="10">
        <f>IF(F499="Completed",100,IF(F499="In Progress",50,IF(F499="Blocked",0,IF(F499="Pending",0,IF(F499="Rework Required",0,IF(F499="Pending Review",50,0))))))</f>
        <v/>
      </c>
      <c r="L499" s="5" t="inlineStr"/>
      <c r="M499" s="5" t="n"/>
    </row>
    <row r="500">
      <c r="F500" s="5" t="n"/>
      <c r="G500" s="5" t="n"/>
      <c r="H500" s="8" t="inlineStr"/>
      <c r="I500" s="9">
        <f>IF(H500="", "", H500 + (J500/Config!$B$9))</f>
        <v/>
      </c>
      <c r="J500" s="10">
        <f>IFERROR(XLOOKUP(E500,Config!$D$6:$D$100,Config!$E$6:$E$100),0)</f>
        <v/>
      </c>
      <c r="K500" s="10">
        <f>IF(F500="Completed",100,IF(F500="In Progress",50,IF(F500="Blocked",0,IF(F500="Pending",0,IF(F500="Rework Required",0,IF(F500="Pending Review",50,0))))))</f>
        <v/>
      </c>
      <c r="L500" s="5" t="inlineStr"/>
      <c r="M500" s="5" t="n"/>
    </row>
    <row r="501">
      <c r="F501" s="5" t="n"/>
      <c r="G501" s="5" t="n"/>
      <c r="H501" s="8" t="inlineStr"/>
      <c r="I501" s="9">
        <f>IF(H501="", "", H501 + (J501/Config!$B$9))</f>
        <v/>
      </c>
      <c r="J501" s="10">
        <f>IFERROR(XLOOKUP(E501,Config!$D$6:$D$100,Config!$E$6:$E$100),0)</f>
        <v/>
      </c>
      <c r="K501" s="10">
        <f>IF(F501="Completed",100,IF(F501="In Progress",50,IF(F501="Blocked",0,IF(F501="Pending",0,IF(F501="Rework Required",0,IF(F501="Pending Review",50,0))))))</f>
        <v/>
      </c>
      <c r="L501" s="5" t="inlineStr"/>
      <c r="M501" s="5" t="n"/>
    </row>
    <row r="502">
      <c r="F502" s="5" t="n"/>
      <c r="G502" s="5" t="n"/>
      <c r="H502" s="8" t="inlineStr"/>
      <c r="I502" s="9">
        <f>IF(H502="", "", H502 + (J502/Config!$B$9))</f>
        <v/>
      </c>
      <c r="J502" s="10">
        <f>IFERROR(XLOOKUP(E502,Config!$D$6:$D$100,Config!$E$6:$E$100),0)</f>
        <v/>
      </c>
      <c r="K502" s="10">
        <f>IF(F502="Completed",100,IF(F502="In Progress",50,IF(F502="Blocked",0,IF(F502="Pending",0,IF(F502="Rework Required",0,IF(F502="Pending Review",50,0))))))</f>
        <v/>
      </c>
      <c r="L502" s="5" t="inlineStr"/>
      <c r="M502" s="5" t="n"/>
    </row>
    <row r="503">
      <c r="F503" s="5" t="n"/>
      <c r="G503" s="5" t="n"/>
      <c r="H503" s="8" t="inlineStr"/>
      <c r="I503" s="9">
        <f>IF(H503="", "", H503 + (J503/Config!$B$9))</f>
        <v/>
      </c>
      <c r="J503" s="10">
        <f>IFERROR(XLOOKUP(E503,Config!$D$6:$D$100,Config!$E$6:$E$100),0)</f>
        <v/>
      </c>
      <c r="K503" s="10">
        <f>IF(F503="Completed",100,IF(F503="In Progress",50,IF(F503="Blocked",0,IF(F503="Pending",0,IF(F503="Rework Required",0,IF(F503="Pending Review",50,0))))))</f>
        <v/>
      </c>
      <c r="L503" s="5" t="inlineStr"/>
      <c r="M503" s="5" t="n"/>
    </row>
    <row r="504">
      <c r="F504" s="5" t="n"/>
      <c r="G504" s="5" t="n"/>
      <c r="H504" s="8" t="inlineStr"/>
      <c r="I504" s="9">
        <f>IF(H504="", "", H504 + (J504/Config!$B$9))</f>
        <v/>
      </c>
      <c r="J504" s="10">
        <f>IFERROR(XLOOKUP(E504,Config!$D$6:$D$100,Config!$E$6:$E$100),0)</f>
        <v/>
      </c>
      <c r="K504" s="10">
        <f>IF(F504="Completed",100,IF(F504="In Progress",50,IF(F504="Blocked",0,IF(F504="Pending",0,IF(F504="Rework Required",0,IF(F504="Pending Review",50,0))))))</f>
        <v/>
      </c>
      <c r="L504" s="5" t="inlineStr"/>
      <c r="M504" s="5" t="n"/>
    </row>
    <row r="505">
      <c r="F505" s="5" t="n"/>
      <c r="G505" s="5" t="n"/>
      <c r="H505" s="8" t="inlineStr"/>
      <c r="I505" s="9">
        <f>IF(H505="", "", H505 + (J505/Config!$B$9))</f>
        <v/>
      </c>
      <c r="J505" s="10">
        <f>IFERROR(XLOOKUP(E505,Config!$D$6:$D$100,Config!$E$6:$E$100),0)</f>
        <v/>
      </c>
      <c r="K505" s="10">
        <f>IF(F505="Completed",100,IF(F505="In Progress",50,IF(F505="Blocked",0,IF(F505="Pending",0,IF(F505="Rework Required",0,IF(F505="Pending Review",50,0))))))</f>
        <v/>
      </c>
      <c r="L505" s="5" t="inlineStr"/>
      <c r="M505" s="5" t="n"/>
    </row>
    <row r="506">
      <c r="F506" s="5" t="n"/>
      <c r="G506" s="5" t="n"/>
      <c r="H506" s="8" t="inlineStr"/>
      <c r="I506" s="9">
        <f>IF(H506="", "", H506 + (J506/Config!$B$9))</f>
        <v/>
      </c>
      <c r="J506" s="10">
        <f>IFERROR(XLOOKUP(E506,Config!$D$6:$D$100,Config!$E$6:$E$100),0)</f>
        <v/>
      </c>
      <c r="K506" s="10">
        <f>IF(F506="Completed",100,IF(F506="In Progress",50,IF(F506="Blocked",0,IF(F506="Pending",0,IF(F506="Rework Required",0,IF(F506="Pending Review",50,0))))))</f>
        <v/>
      </c>
      <c r="L506" s="5" t="inlineStr"/>
      <c r="M506" s="5" t="n"/>
    </row>
    <row r="507">
      <c r="F507" s="5" t="n"/>
      <c r="G507" s="5" t="n"/>
      <c r="H507" s="8" t="inlineStr"/>
      <c r="I507" s="9">
        <f>IF(H507="", "", H507 + (J507/Config!$B$9))</f>
        <v/>
      </c>
      <c r="J507" s="10">
        <f>IFERROR(XLOOKUP(E507,Config!$D$6:$D$100,Config!$E$6:$E$100),0)</f>
        <v/>
      </c>
      <c r="K507" s="10">
        <f>IF(F507="Completed",100,IF(F507="In Progress",50,IF(F507="Blocked",0,IF(F507="Pending",0,IF(F507="Rework Required",0,IF(F507="Pending Review",50,0))))))</f>
        <v/>
      </c>
      <c r="L507" s="5" t="inlineStr"/>
      <c r="M507" s="5" t="n"/>
    </row>
    <row r="508">
      <c r="F508" s="5" t="n"/>
      <c r="G508" s="5" t="n"/>
      <c r="H508" s="8" t="inlineStr"/>
      <c r="I508" s="9">
        <f>IF(H508="", "", H508 + (J508/Config!$B$9))</f>
        <v/>
      </c>
      <c r="J508" s="10">
        <f>IFERROR(XLOOKUP(E508,Config!$D$6:$D$100,Config!$E$6:$E$100),0)</f>
        <v/>
      </c>
      <c r="K508" s="10">
        <f>IF(F508="Completed",100,IF(F508="In Progress",50,IF(F508="Blocked",0,IF(F508="Pending",0,IF(F508="Rework Required",0,IF(F508="Pending Review",50,0))))))</f>
        <v/>
      </c>
      <c r="L508" s="5" t="inlineStr"/>
      <c r="M508" s="5" t="n"/>
    </row>
    <row r="509">
      <c r="F509" s="5" t="n"/>
      <c r="G509" s="5" t="n"/>
      <c r="H509" s="8" t="inlineStr"/>
      <c r="I509" s="9">
        <f>IF(H509="", "", H509 + (J509/Config!$B$9))</f>
        <v/>
      </c>
      <c r="J509" s="10">
        <f>IFERROR(XLOOKUP(E509,Config!$D$6:$D$100,Config!$E$6:$E$100),0)</f>
        <v/>
      </c>
      <c r="K509" s="10">
        <f>IF(F509="Completed",100,IF(F509="In Progress",50,IF(F509="Blocked",0,IF(F509="Pending",0,IF(F509="Rework Required",0,IF(F509="Pending Review",50,0))))))</f>
        <v/>
      </c>
      <c r="L509" s="5" t="inlineStr"/>
      <c r="M509" s="5" t="n"/>
    </row>
    <row r="510">
      <c r="F510" s="5" t="n"/>
      <c r="G510" s="5" t="n"/>
      <c r="H510" s="8" t="inlineStr"/>
      <c r="I510" s="9">
        <f>IF(H510="", "", H510 + (J510/Config!$B$9))</f>
        <v/>
      </c>
      <c r="J510" s="10">
        <f>IFERROR(XLOOKUP(E510,Config!$D$6:$D$100,Config!$E$6:$E$100),0)</f>
        <v/>
      </c>
      <c r="K510" s="10">
        <f>IF(F510="Completed",100,IF(F510="In Progress",50,IF(F510="Blocked",0,IF(F510="Pending",0,IF(F510="Rework Required",0,IF(F510="Pending Review",50,0))))))</f>
        <v/>
      </c>
      <c r="L510" s="5" t="inlineStr"/>
      <c r="M510" s="5" t="n"/>
    </row>
    <row r="511">
      <c r="F511" s="5" t="n"/>
      <c r="G511" s="5" t="n"/>
      <c r="H511" s="8" t="inlineStr"/>
      <c r="I511" s="9">
        <f>IF(H511="", "", H511 + (J511/Config!$B$9))</f>
        <v/>
      </c>
      <c r="J511" s="10">
        <f>IFERROR(XLOOKUP(E511,Config!$D$6:$D$100,Config!$E$6:$E$100),0)</f>
        <v/>
      </c>
      <c r="K511" s="10">
        <f>IF(F511="Completed",100,IF(F511="In Progress",50,IF(F511="Blocked",0,IF(F511="Pending",0,IF(F511="Rework Required",0,IF(F511="Pending Review",50,0))))))</f>
        <v/>
      </c>
      <c r="L511" s="5" t="inlineStr"/>
      <c r="M511" s="5" t="n"/>
    </row>
    <row r="512">
      <c r="F512" s="5" t="n"/>
      <c r="G512" s="5" t="n"/>
      <c r="H512" s="8" t="inlineStr"/>
      <c r="I512" s="9">
        <f>IF(H512="", "", H512 + (J512/Config!$B$9))</f>
        <v/>
      </c>
      <c r="J512" s="10">
        <f>IFERROR(XLOOKUP(E512,Config!$D$6:$D$100,Config!$E$6:$E$100),0)</f>
        <v/>
      </c>
      <c r="K512" s="10">
        <f>IF(F512="Completed",100,IF(F512="In Progress",50,IF(F512="Blocked",0,IF(F512="Pending",0,IF(F512="Rework Required",0,IF(F512="Pending Review",50,0))))))</f>
        <v/>
      </c>
      <c r="L512" s="5" t="inlineStr"/>
      <c r="M512" s="5" t="n"/>
    </row>
    <row r="513">
      <c r="F513" s="5" t="n"/>
      <c r="G513" s="5" t="n"/>
      <c r="H513" s="8" t="inlineStr"/>
      <c r="I513" s="9">
        <f>IF(H513="", "", H513 + (J513/Config!$B$9))</f>
        <v/>
      </c>
      <c r="J513" s="10">
        <f>IFERROR(XLOOKUP(E513,Config!$D$6:$D$100,Config!$E$6:$E$100),0)</f>
        <v/>
      </c>
      <c r="K513" s="10">
        <f>IF(F513="Completed",100,IF(F513="In Progress",50,IF(F513="Blocked",0,IF(F513="Pending",0,IF(F513="Rework Required",0,IF(F513="Pending Review",50,0))))))</f>
        <v/>
      </c>
      <c r="L513" s="5" t="inlineStr"/>
      <c r="M513" s="5" t="n"/>
    </row>
    <row r="514">
      <c r="F514" s="5" t="n"/>
      <c r="G514" s="5" t="n"/>
      <c r="H514" s="8" t="inlineStr"/>
      <c r="I514" s="9">
        <f>IF(H514="", "", H514 + (J514/Config!$B$9))</f>
        <v/>
      </c>
      <c r="J514" s="10">
        <f>IFERROR(XLOOKUP(E514,Config!$D$6:$D$100,Config!$E$6:$E$100),0)</f>
        <v/>
      </c>
      <c r="K514" s="10">
        <f>IF(F514="Completed",100,IF(F514="In Progress",50,IF(F514="Blocked",0,IF(F514="Pending",0,IF(F514="Rework Required",0,IF(F514="Pending Review",50,0))))))</f>
        <v/>
      </c>
      <c r="L514" s="5" t="inlineStr"/>
      <c r="M514" s="5" t="n"/>
    </row>
    <row r="515">
      <c r="F515" s="5" t="n"/>
      <c r="G515" s="5" t="n"/>
      <c r="H515" s="8" t="inlineStr"/>
      <c r="I515" s="9">
        <f>IF(H515="", "", H515 + (J515/Config!$B$9))</f>
        <v/>
      </c>
      <c r="J515" s="10">
        <f>IFERROR(XLOOKUP(E515,Config!$D$6:$D$100,Config!$E$6:$E$100),0)</f>
        <v/>
      </c>
      <c r="K515" s="10">
        <f>IF(F515="Completed",100,IF(F515="In Progress",50,IF(F515="Blocked",0,IF(F515="Pending",0,IF(F515="Rework Required",0,IF(F515="Pending Review",50,0))))))</f>
        <v/>
      </c>
      <c r="L515" s="5" t="inlineStr"/>
      <c r="M515" s="5" t="n"/>
    </row>
    <row r="516">
      <c r="F516" s="5" t="n"/>
      <c r="G516" s="5" t="n"/>
      <c r="H516" s="8" t="inlineStr"/>
      <c r="I516" s="9">
        <f>IF(H516="", "", H516 + (J516/Config!$B$9))</f>
        <v/>
      </c>
      <c r="J516" s="10">
        <f>IFERROR(XLOOKUP(E516,Config!$D$6:$D$100,Config!$E$6:$E$100),0)</f>
        <v/>
      </c>
      <c r="K516" s="10">
        <f>IF(F516="Completed",100,IF(F516="In Progress",50,IF(F516="Blocked",0,IF(F516="Pending",0,IF(F516="Rework Required",0,IF(F516="Pending Review",50,0))))))</f>
        <v/>
      </c>
      <c r="L516" s="5" t="inlineStr"/>
      <c r="M516" s="5" t="n"/>
    </row>
    <row r="517">
      <c r="F517" s="5" t="n"/>
      <c r="G517" s="5" t="n"/>
      <c r="H517" s="8" t="inlineStr"/>
      <c r="I517" s="9">
        <f>IF(H517="", "", H517 + (J517/Config!$B$9))</f>
        <v/>
      </c>
      <c r="J517" s="10">
        <f>IFERROR(XLOOKUP(E517,Config!$D$6:$D$100,Config!$E$6:$E$100),0)</f>
        <v/>
      </c>
      <c r="K517" s="10">
        <f>IF(F517="Completed",100,IF(F517="In Progress",50,IF(F517="Blocked",0,IF(F517="Pending",0,IF(F517="Rework Required",0,IF(F517="Pending Review",50,0))))))</f>
        <v/>
      </c>
      <c r="L517" s="5" t="inlineStr"/>
      <c r="M517" s="5" t="n"/>
    </row>
    <row r="518">
      <c r="F518" s="5" t="n"/>
      <c r="G518" s="5" t="n"/>
      <c r="H518" s="8" t="inlineStr"/>
      <c r="I518" s="9">
        <f>IF(H518="", "", H518 + (J518/Config!$B$9))</f>
        <v/>
      </c>
      <c r="J518" s="10">
        <f>IFERROR(XLOOKUP(E518,Config!$D$6:$D$100,Config!$E$6:$E$100),0)</f>
        <v/>
      </c>
      <c r="K518" s="10">
        <f>IF(F518="Completed",100,IF(F518="In Progress",50,IF(F518="Blocked",0,IF(F518="Pending",0,IF(F518="Rework Required",0,IF(F518="Pending Review",50,0))))))</f>
        <v/>
      </c>
      <c r="L518" s="5" t="inlineStr"/>
      <c r="M518" s="5" t="n"/>
    </row>
    <row r="519">
      <c r="F519" s="5" t="n"/>
      <c r="G519" s="5" t="n"/>
      <c r="H519" s="8" t="inlineStr"/>
      <c r="I519" s="9">
        <f>IF(H519="", "", H519 + (J519/Config!$B$9))</f>
        <v/>
      </c>
      <c r="J519" s="10">
        <f>IFERROR(XLOOKUP(E519,Config!$D$6:$D$100,Config!$E$6:$E$100),0)</f>
        <v/>
      </c>
      <c r="K519" s="10">
        <f>IF(F519="Completed",100,IF(F519="In Progress",50,IF(F519="Blocked",0,IF(F519="Pending",0,IF(F519="Rework Required",0,IF(F519="Pending Review",50,0))))))</f>
        <v/>
      </c>
      <c r="L519" s="5" t="inlineStr"/>
      <c r="M519" s="5" t="n"/>
    </row>
    <row r="520">
      <c r="F520" s="5" t="n"/>
      <c r="G520" s="5" t="n"/>
      <c r="H520" s="8" t="inlineStr"/>
      <c r="I520" s="9">
        <f>IF(H520="", "", H520 + (J520/Config!$B$9))</f>
        <v/>
      </c>
      <c r="J520" s="10">
        <f>IFERROR(XLOOKUP(E520,Config!$D$6:$D$100,Config!$E$6:$E$100),0)</f>
        <v/>
      </c>
      <c r="K520" s="10">
        <f>IF(F520="Completed",100,IF(F520="In Progress",50,IF(F520="Blocked",0,IF(F520="Pending",0,IF(F520="Rework Required",0,IF(F520="Pending Review",50,0))))))</f>
        <v/>
      </c>
      <c r="L520" s="5" t="inlineStr"/>
      <c r="M520" s="5" t="n"/>
    </row>
    <row r="521">
      <c r="F521" s="5" t="n"/>
      <c r="G521" s="5" t="n"/>
      <c r="H521" s="8" t="inlineStr"/>
      <c r="I521" s="9">
        <f>IF(H521="", "", H521 + (J521/Config!$B$9))</f>
        <v/>
      </c>
      <c r="J521" s="10">
        <f>IFERROR(XLOOKUP(E521,Config!$D$6:$D$100,Config!$E$6:$E$100),0)</f>
        <v/>
      </c>
      <c r="K521" s="10">
        <f>IF(F521="Completed",100,IF(F521="In Progress",50,IF(F521="Blocked",0,IF(F521="Pending",0,IF(F521="Rework Required",0,IF(F521="Pending Review",50,0))))))</f>
        <v/>
      </c>
      <c r="L521" s="5" t="inlineStr"/>
      <c r="M521" s="5" t="n"/>
    </row>
    <row r="522">
      <c r="F522" s="5" t="n"/>
      <c r="G522" s="5" t="n"/>
      <c r="H522" s="8" t="inlineStr"/>
      <c r="I522" s="9">
        <f>IF(H522="", "", H522 + (J522/Config!$B$9))</f>
        <v/>
      </c>
      <c r="J522" s="10">
        <f>IFERROR(XLOOKUP(E522,Config!$D$6:$D$100,Config!$E$6:$E$100),0)</f>
        <v/>
      </c>
      <c r="K522" s="10">
        <f>IF(F522="Completed",100,IF(F522="In Progress",50,IF(F522="Blocked",0,IF(F522="Pending",0,IF(F522="Rework Required",0,IF(F522="Pending Review",50,0))))))</f>
        <v/>
      </c>
      <c r="L522" s="5" t="inlineStr"/>
      <c r="M522" s="5" t="n"/>
    </row>
    <row r="523">
      <c r="F523" s="5" t="n"/>
      <c r="G523" s="5" t="n"/>
      <c r="H523" s="8" t="inlineStr"/>
      <c r="I523" s="9">
        <f>IF(H523="", "", H523 + (J523/Config!$B$9))</f>
        <v/>
      </c>
      <c r="J523" s="10">
        <f>IFERROR(XLOOKUP(E523,Config!$D$6:$D$100,Config!$E$6:$E$100),0)</f>
        <v/>
      </c>
      <c r="K523" s="10">
        <f>IF(F523="Completed",100,IF(F523="In Progress",50,IF(F523="Blocked",0,IF(F523="Pending",0,IF(F523="Rework Required",0,IF(F523="Pending Review",50,0))))))</f>
        <v/>
      </c>
      <c r="L523" s="5" t="inlineStr"/>
      <c r="M523" s="5" t="n"/>
    </row>
    <row r="524">
      <c r="F524" s="5" t="n"/>
      <c r="G524" s="5" t="n"/>
      <c r="H524" s="8" t="inlineStr"/>
      <c r="I524" s="9">
        <f>IF(H524="", "", H524 + (J524/Config!$B$9))</f>
        <v/>
      </c>
      <c r="J524" s="10">
        <f>IFERROR(XLOOKUP(E524,Config!$D$6:$D$100,Config!$E$6:$E$100),0)</f>
        <v/>
      </c>
      <c r="K524" s="10">
        <f>IF(F524="Completed",100,IF(F524="In Progress",50,IF(F524="Blocked",0,IF(F524="Pending",0,IF(F524="Rework Required",0,IF(F524="Pending Review",50,0))))))</f>
        <v/>
      </c>
      <c r="L524" s="5" t="inlineStr"/>
      <c r="M524" s="5" t="n"/>
    </row>
    <row r="525">
      <c r="F525" s="5" t="n"/>
      <c r="G525" s="5" t="n"/>
      <c r="H525" s="8" t="inlineStr"/>
      <c r="I525" s="9">
        <f>IF(H525="", "", H525 + (J525/Config!$B$9))</f>
        <v/>
      </c>
      <c r="J525" s="10">
        <f>IFERROR(XLOOKUP(E525,Config!$D$6:$D$100,Config!$E$6:$E$100),0)</f>
        <v/>
      </c>
      <c r="K525" s="10">
        <f>IF(F525="Completed",100,IF(F525="In Progress",50,IF(F525="Blocked",0,IF(F525="Pending",0,IF(F525="Rework Required",0,IF(F525="Pending Review",50,0))))))</f>
        <v/>
      </c>
      <c r="L525" s="5" t="inlineStr"/>
      <c r="M525" s="5" t="n"/>
    </row>
    <row r="526">
      <c r="F526" s="5" t="n"/>
      <c r="G526" s="5" t="n"/>
      <c r="H526" s="8" t="inlineStr"/>
      <c r="I526" s="9">
        <f>IF(H526="", "", H526 + (J526/Config!$B$9))</f>
        <v/>
      </c>
      <c r="J526" s="10">
        <f>IFERROR(XLOOKUP(E526,Config!$D$6:$D$100,Config!$E$6:$E$100),0)</f>
        <v/>
      </c>
      <c r="K526" s="10">
        <f>IF(F526="Completed",100,IF(F526="In Progress",50,IF(F526="Blocked",0,IF(F526="Pending",0,IF(F526="Rework Required",0,IF(F526="Pending Review",50,0))))))</f>
        <v/>
      </c>
      <c r="L526" s="5" t="inlineStr"/>
      <c r="M526" s="5" t="n"/>
    </row>
    <row r="527">
      <c r="F527" s="5" t="n"/>
      <c r="G527" s="5" t="n"/>
      <c r="H527" s="8" t="inlineStr"/>
      <c r="I527" s="9">
        <f>IF(H527="", "", H527 + (J527/Config!$B$9))</f>
        <v/>
      </c>
      <c r="J527" s="10">
        <f>IFERROR(XLOOKUP(E527,Config!$D$6:$D$100,Config!$E$6:$E$100),0)</f>
        <v/>
      </c>
      <c r="K527" s="10">
        <f>IF(F527="Completed",100,IF(F527="In Progress",50,IF(F527="Blocked",0,IF(F527="Pending",0,IF(F527="Rework Required",0,IF(F527="Pending Review",50,0))))))</f>
        <v/>
      </c>
      <c r="L527" s="5" t="inlineStr"/>
      <c r="M527" s="5" t="n"/>
    </row>
    <row r="528">
      <c r="F528" s="5" t="n"/>
      <c r="G528" s="5" t="n"/>
      <c r="H528" s="8" t="inlineStr"/>
      <c r="I528" s="9">
        <f>IF(H528="", "", H528 + (J528/Config!$B$9))</f>
        <v/>
      </c>
      <c r="J528" s="10">
        <f>IFERROR(XLOOKUP(E528,Config!$D$6:$D$100,Config!$E$6:$E$100),0)</f>
        <v/>
      </c>
      <c r="K528" s="10">
        <f>IF(F528="Completed",100,IF(F528="In Progress",50,IF(F528="Blocked",0,IF(F528="Pending",0,IF(F528="Rework Required",0,IF(F528="Pending Review",50,0))))))</f>
        <v/>
      </c>
      <c r="L528" s="5" t="inlineStr"/>
      <c r="M528" s="5" t="n"/>
    </row>
    <row r="529">
      <c r="F529" s="5" t="n"/>
      <c r="G529" s="5" t="n"/>
      <c r="H529" s="8" t="inlineStr"/>
      <c r="I529" s="9">
        <f>IF(H529="", "", H529 + (J529/Config!$B$9))</f>
        <v/>
      </c>
      <c r="J529" s="10">
        <f>IFERROR(XLOOKUP(E529,Config!$D$6:$D$100,Config!$E$6:$E$100),0)</f>
        <v/>
      </c>
      <c r="K529" s="10">
        <f>IF(F529="Completed",100,IF(F529="In Progress",50,IF(F529="Blocked",0,IF(F529="Pending",0,IF(F529="Rework Required",0,IF(F529="Pending Review",50,0))))))</f>
        <v/>
      </c>
      <c r="L529" s="5" t="inlineStr"/>
      <c r="M529" s="5" t="n"/>
    </row>
    <row r="530">
      <c r="F530" s="5" t="n"/>
      <c r="G530" s="5" t="n"/>
      <c r="H530" s="8" t="inlineStr"/>
      <c r="I530" s="9">
        <f>IF(H530="", "", H530 + (J530/Config!$B$9))</f>
        <v/>
      </c>
      <c r="J530" s="10">
        <f>IFERROR(XLOOKUP(E530,Config!$D$6:$D$100,Config!$E$6:$E$100),0)</f>
        <v/>
      </c>
      <c r="K530" s="10">
        <f>IF(F530="Completed",100,IF(F530="In Progress",50,IF(F530="Blocked",0,IF(F530="Pending",0,IF(F530="Rework Required",0,IF(F530="Pending Review",50,0))))))</f>
        <v/>
      </c>
      <c r="L530" s="5" t="inlineStr"/>
      <c r="M530" s="5" t="n"/>
    </row>
    <row r="531">
      <c r="F531" s="5" t="n"/>
      <c r="G531" s="5" t="n"/>
      <c r="H531" s="8" t="inlineStr"/>
      <c r="I531" s="9">
        <f>IF(H531="", "", H531 + (J531/Config!$B$9))</f>
        <v/>
      </c>
      <c r="J531" s="10">
        <f>IFERROR(XLOOKUP(E531,Config!$D$6:$D$100,Config!$E$6:$E$100),0)</f>
        <v/>
      </c>
      <c r="K531" s="10">
        <f>IF(F531="Completed",100,IF(F531="In Progress",50,IF(F531="Blocked",0,IF(F531="Pending",0,IF(F531="Rework Required",0,IF(F531="Pending Review",50,0))))))</f>
        <v/>
      </c>
      <c r="L531" s="5" t="inlineStr"/>
      <c r="M531" s="5" t="n"/>
    </row>
    <row r="532">
      <c r="F532" s="5" t="n"/>
      <c r="G532" s="5" t="n"/>
      <c r="H532" s="8" t="inlineStr"/>
      <c r="I532" s="9">
        <f>IF(H532="", "", H532 + (J532/Config!$B$9))</f>
        <v/>
      </c>
      <c r="J532" s="10">
        <f>IFERROR(XLOOKUP(E532,Config!$D$6:$D$100,Config!$E$6:$E$100),0)</f>
        <v/>
      </c>
      <c r="K532" s="10">
        <f>IF(F532="Completed",100,IF(F532="In Progress",50,IF(F532="Blocked",0,IF(F532="Pending",0,IF(F532="Rework Required",0,IF(F532="Pending Review",50,0))))))</f>
        <v/>
      </c>
      <c r="L532" s="5" t="inlineStr"/>
      <c r="M532" s="5" t="n"/>
    </row>
    <row r="533">
      <c r="F533" s="5" t="n"/>
      <c r="G533" s="5" t="n"/>
      <c r="H533" s="8" t="inlineStr"/>
      <c r="I533" s="9">
        <f>IF(H533="", "", H533 + (J533/Config!$B$9))</f>
        <v/>
      </c>
      <c r="J533" s="10">
        <f>IFERROR(XLOOKUP(E533,Config!$D$6:$D$100,Config!$E$6:$E$100),0)</f>
        <v/>
      </c>
      <c r="K533" s="10">
        <f>IF(F533="Completed",100,IF(F533="In Progress",50,IF(F533="Blocked",0,IF(F533="Pending",0,IF(F533="Rework Required",0,IF(F533="Pending Review",50,0))))))</f>
        <v/>
      </c>
      <c r="L533" s="5" t="inlineStr"/>
      <c r="M533" s="5" t="n"/>
    </row>
    <row r="534">
      <c r="F534" s="5" t="n"/>
      <c r="G534" s="5" t="n"/>
      <c r="H534" s="8" t="inlineStr"/>
      <c r="I534" s="9">
        <f>IF(H534="", "", H534 + (J534/Config!$B$9))</f>
        <v/>
      </c>
      <c r="J534" s="10">
        <f>IFERROR(XLOOKUP(E534,Config!$D$6:$D$100,Config!$E$6:$E$100),0)</f>
        <v/>
      </c>
      <c r="K534" s="10">
        <f>IF(F534="Completed",100,IF(F534="In Progress",50,IF(F534="Blocked",0,IF(F534="Pending",0,IF(F534="Rework Required",0,IF(F534="Pending Review",50,0))))))</f>
        <v/>
      </c>
      <c r="L534" s="5" t="inlineStr"/>
      <c r="M534" s="5" t="n"/>
    </row>
    <row r="535">
      <c r="F535" s="5" t="n"/>
      <c r="G535" s="5" t="n"/>
      <c r="H535" s="8" t="inlineStr"/>
      <c r="I535" s="9">
        <f>IF(H535="", "", H535 + (J535/Config!$B$9))</f>
        <v/>
      </c>
      <c r="J535" s="10">
        <f>IFERROR(XLOOKUP(E535,Config!$D$6:$D$100,Config!$E$6:$E$100),0)</f>
        <v/>
      </c>
      <c r="K535" s="10">
        <f>IF(F535="Completed",100,IF(F535="In Progress",50,IF(F535="Blocked",0,IF(F535="Pending",0,IF(F535="Rework Required",0,IF(F535="Pending Review",50,0))))))</f>
        <v/>
      </c>
      <c r="L535" s="5" t="inlineStr"/>
      <c r="M535" s="5" t="n"/>
    </row>
    <row r="536">
      <c r="F536" s="5" t="n"/>
      <c r="G536" s="5" t="n"/>
      <c r="H536" s="8" t="inlineStr"/>
      <c r="I536" s="9">
        <f>IF(H536="", "", H536 + (J536/Config!$B$9))</f>
        <v/>
      </c>
      <c r="J536" s="10">
        <f>IFERROR(XLOOKUP(E536,Config!$D$6:$D$100,Config!$E$6:$E$100),0)</f>
        <v/>
      </c>
      <c r="K536" s="10">
        <f>IF(F536="Completed",100,IF(F536="In Progress",50,IF(F536="Blocked",0,IF(F536="Pending",0,IF(F536="Rework Required",0,IF(F536="Pending Review",50,0))))))</f>
        <v/>
      </c>
      <c r="L536" s="5" t="inlineStr"/>
      <c r="M536" s="5" t="n"/>
    </row>
    <row r="537">
      <c r="F537" s="5" t="n"/>
      <c r="G537" s="5" t="n"/>
      <c r="H537" s="8" t="inlineStr"/>
      <c r="I537" s="9">
        <f>IF(H537="", "", H537 + (J537/Config!$B$9))</f>
        <v/>
      </c>
      <c r="J537" s="10">
        <f>IFERROR(XLOOKUP(E537,Config!$D$6:$D$100,Config!$E$6:$E$100),0)</f>
        <v/>
      </c>
      <c r="K537" s="10">
        <f>IF(F537="Completed",100,IF(F537="In Progress",50,IF(F537="Blocked",0,IF(F537="Pending",0,IF(F537="Rework Required",0,IF(F537="Pending Review",50,0))))))</f>
        <v/>
      </c>
      <c r="L537" s="5" t="inlineStr"/>
      <c r="M537" s="5" t="n"/>
    </row>
    <row r="538">
      <c r="F538" s="5" t="n"/>
      <c r="G538" s="5" t="n"/>
      <c r="H538" s="8" t="inlineStr"/>
      <c r="I538" s="9">
        <f>IF(H538="", "", H538 + (J538/Config!$B$9))</f>
        <v/>
      </c>
      <c r="J538" s="10">
        <f>IFERROR(XLOOKUP(E538,Config!$D$6:$D$100,Config!$E$6:$E$100),0)</f>
        <v/>
      </c>
      <c r="K538" s="10">
        <f>IF(F538="Completed",100,IF(F538="In Progress",50,IF(F538="Blocked",0,IF(F538="Pending",0,IF(F538="Rework Required",0,IF(F538="Pending Review",50,0))))))</f>
        <v/>
      </c>
      <c r="L538" s="5" t="inlineStr"/>
      <c r="M538" s="5" t="n"/>
    </row>
    <row r="539">
      <c r="F539" s="5" t="n"/>
      <c r="G539" s="5" t="n"/>
      <c r="H539" s="8" t="inlineStr"/>
      <c r="I539" s="9">
        <f>IF(H539="", "", H539 + (J539/Config!$B$9))</f>
        <v/>
      </c>
      <c r="J539" s="10">
        <f>IFERROR(XLOOKUP(E539,Config!$D$6:$D$100,Config!$E$6:$E$100),0)</f>
        <v/>
      </c>
      <c r="K539" s="10">
        <f>IF(F539="Completed",100,IF(F539="In Progress",50,IF(F539="Blocked",0,IF(F539="Pending",0,IF(F539="Rework Required",0,IF(F539="Pending Review",50,0))))))</f>
        <v/>
      </c>
      <c r="L539" s="5" t="inlineStr"/>
      <c r="M539" s="5" t="n"/>
    </row>
    <row r="540">
      <c r="F540" s="5" t="n"/>
      <c r="G540" s="5" t="n"/>
      <c r="H540" s="8" t="inlineStr"/>
      <c r="I540" s="9">
        <f>IF(H540="", "", H540 + (J540/Config!$B$9))</f>
        <v/>
      </c>
      <c r="J540" s="10">
        <f>IFERROR(XLOOKUP(E540,Config!$D$6:$D$100,Config!$E$6:$E$100),0)</f>
        <v/>
      </c>
      <c r="K540" s="10">
        <f>IF(F540="Completed",100,IF(F540="In Progress",50,IF(F540="Blocked",0,IF(F540="Pending",0,IF(F540="Rework Required",0,IF(F540="Pending Review",50,0))))))</f>
        <v/>
      </c>
      <c r="L540" s="5" t="inlineStr"/>
      <c r="M540" s="5" t="n"/>
    </row>
    <row r="541">
      <c r="F541" s="5" t="n"/>
      <c r="G541" s="5" t="n"/>
      <c r="H541" s="8" t="inlineStr"/>
      <c r="I541" s="9">
        <f>IF(H541="", "", H541 + (J541/Config!$B$9))</f>
        <v/>
      </c>
      <c r="J541" s="10">
        <f>IFERROR(XLOOKUP(E541,Config!$D$6:$D$100,Config!$E$6:$E$100),0)</f>
        <v/>
      </c>
      <c r="K541" s="10">
        <f>IF(F541="Completed",100,IF(F541="In Progress",50,IF(F541="Blocked",0,IF(F541="Pending",0,IF(F541="Rework Required",0,IF(F541="Pending Review",50,0))))))</f>
        <v/>
      </c>
      <c r="L541" s="5" t="inlineStr"/>
      <c r="M541" s="5" t="n"/>
    </row>
    <row r="542">
      <c r="F542" s="5" t="n"/>
      <c r="G542" s="5" t="n"/>
      <c r="H542" s="8" t="inlineStr"/>
      <c r="I542" s="9">
        <f>IF(H542="", "", H542 + (J542/Config!$B$9))</f>
        <v/>
      </c>
      <c r="J542" s="10">
        <f>IFERROR(XLOOKUP(E542,Config!$D$6:$D$100,Config!$E$6:$E$100),0)</f>
        <v/>
      </c>
      <c r="K542" s="10">
        <f>IF(F542="Completed",100,IF(F542="In Progress",50,IF(F542="Blocked",0,IF(F542="Pending",0,IF(F542="Rework Required",0,IF(F542="Pending Review",50,0))))))</f>
        <v/>
      </c>
      <c r="L542" s="5" t="inlineStr"/>
      <c r="M542" s="5" t="n"/>
    </row>
    <row r="543">
      <c r="F543" s="5" t="n"/>
      <c r="G543" s="5" t="n"/>
      <c r="H543" s="8" t="inlineStr"/>
      <c r="I543" s="9">
        <f>IF(H543="", "", H543 + (J543/Config!$B$9))</f>
        <v/>
      </c>
      <c r="J543" s="10">
        <f>IFERROR(XLOOKUP(E543,Config!$D$6:$D$100,Config!$E$6:$E$100),0)</f>
        <v/>
      </c>
      <c r="K543" s="10">
        <f>IF(F543="Completed",100,IF(F543="In Progress",50,IF(F543="Blocked",0,IF(F543="Pending",0,IF(F543="Rework Required",0,IF(F543="Pending Review",50,0))))))</f>
        <v/>
      </c>
      <c r="L543" s="5" t="inlineStr"/>
      <c r="M543" s="5" t="n"/>
    </row>
    <row r="544">
      <c r="F544" s="5" t="n"/>
      <c r="G544" s="5" t="n"/>
      <c r="H544" s="8" t="inlineStr"/>
      <c r="I544" s="9">
        <f>IF(H544="", "", H544 + (J544/Config!$B$9))</f>
        <v/>
      </c>
      <c r="J544" s="10">
        <f>IFERROR(XLOOKUP(E544,Config!$D$6:$D$100,Config!$E$6:$E$100),0)</f>
        <v/>
      </c>
      <c r="K544" s="10">
        <f>IF(F544="Completed",100,IF(F544="In Progress",50,IF(F544="Blocked",0,IF(F544="Pending",0,IF(F544="Rework Required",0,IF(F544="Pending Review",50,0))))))</f>
        <v/>
      </c>
      <c r="L544" s="5" t="inlineStr"/>
      <c r="M544" s="5" t="n"/>
    </row>
    <row r="545">
      <c r="F545" s="5" t="n"/>
      <c r="G545" s="5" t="n"/>
      <c r="H545" s="8" t="inlineStr"/>
      <c r="I545" s="9">
        <f>IF(H545="", "", H545 + (J545/Config!$B$9))</f>
        <v/>
      </c>
      <c r="J545" s="10">
        <f>IFERROR(XLOOKUP(E545,Config!$D$6:$D$100,Config!$E$6:$E$100),0)</f>
        <v/>
      </c>
      <c r="K545" s="10">
        <f>IF(F545="Completed",100,IF(F545="In Progress",50,IF(F545="Blocked",0,IF(F545="Pending",0,IF(F545="Rework Required",0,IF(F545="Pending Review",50,0))))))</f>
        <v/>
      </c>
      <c r="L545" s="5" t="inlineStr"/>
      <c r="M545" s="5" t="n"/>
    </row>
    <row r="546">
      <c r="F546" s="5" t="n"/>
      <c r="G546" s="5" t="n"/>
      <c r="H546" s="8" t="inlineStr"/>
      <c r="I546" s="9">
        <f>IF(H546="", "", H546 + (J546/Config!$B$9))</f>
        <v/>
      </c>
      <c r="J546" s="10">
        <f>IFERROR(XLOOKUP(E546,Config!$D$6:$D$100,Config!$E$6:$E$100),0)</f>
        <v/>
      </c>
      <c r="K546" s="10">
        <f>IF(F546="Completed",100,IF(F546="In Progress",50,IF(F546="Blocked",0,IF(F546="Pending",0,IF(F546="Rework Required",0,IF(F546="Pending Review",50,0))))))</f>
        <v/>
      </c>
      <c r="L546" s="5" t="inlineStr"/>
      <c r="M546" s="5" t="n"/>
    </row>
    <row r="547">
      <c r="F547" s="5" t="n"/>
      <c r="G547" s="5" t="n"/>
      <c r="H547" s="8" t="inlineStr"/>
      <c r="I547" s="9">
        <f>IF(H547="", "", H547 + (J547/Config!$B$9))</f>
        <v/>
      </c>
      <c r="J547" s="10">
        <f>IFERROR(XLOOKUP(E547,Config!$D$6:$D$100,Config!$E$6:$E$100),0)</f>
        <v/>
      </c>
      <c r="K547" s="10">
        <f>IF(F547="Completed",100,IF(F547="In Progress",50,IF(F547="Blocked",0,IF(F547="Pending",0,IF(F547="Rework Required",0,IF(F547="Pending Review",50,0))))))</f>
        <v/>
      </c>
      <c r="L547" s="5" t="inlineStr"/>
      <c r="M547" s="5" t="n"/>
    </row>
    <row r="548">
      <c r="F548" s="5" t="n"/>
      <c r="G548" s="5" t="n"/>
      <c r="H548" s="8" t="inlineStr"/>
      <c r="I548" s="9">
        <f>IF(H548="", "", H548 + (J548/Config!$B$9))</f>
        <v/>
      </c>
      <c r="J548" s="10">
        <f>IFERROR(XLOOKUP(E548,Config!$D$6:$D$100,Config!$E$6:$E$100),0)</f>
        <v/>
      </c>
      <c r="K548" s="10">
        <f>IF(F548="Completed",100,IF(F548="In Progress",50,IF(F548="Blocked",0,IF(F548="Pending",0,IF(F548="Rework Required",0,IF(F548="Pending Review",50,0))))))</f>
        <v/>
      </c>
      <c r="L548" s="5" t="inlineStr"/>
      <c r="M548" s="5" t="n"/>
    </row>
    <row r="549">
      <c r="F549" s="5" t="n"/>
      <c r="G549" s="5" t="n"/>
      <c r="H549" s="8" t="inlineStr"/>
      <c r="I549" s="9">
        <f>IF(H549="", "", H549 + (J549/Config!$B$9))</f>
        <v/>
      </c>
      <c r="J549" s="10">
        <f>IFERROR(XLOOKUP(E549,Config!$D$6:$D$100,Config!$E$6:$E$100),0)</f>
        <v/>
      </c>
      <c r="K549" s="10">
        <f>IF(F549="Completed",100,IF(F549="In Progress",50,IF(F549="Blocked",0,IF(F549="Pending",0,IF(F549="Rework Required",0,IF(F549="Pending Review",50,0))))))</f>
        <v/>
      </c>
      <c r="L549" s="5" t="inlineStr"/>
      <c r="M549" s="5" t="n"/>
    </row>
    <row r="550">
      <c r="F550" s="5" t="n"/>
      <c r="G550" s="5" t="n"/>
      <c r="H550" s="8" t="inlineStr"/>
      <c r="I550" s="9">
        <f>IF(H550="", "", H550 + (J550/Config!$B$9))</f>
        <v/>
      </c>
      <c r="J550" s="10">
        <f>IFERROR(XLOOKUP(E550,Config!$D$6:$D$100,Config!$E$6:$E$100),0)</f>
        <v/>
      </c>
      <c r="K550" s="10">
        <f>IF(F550="Completed",100,IF(F550="In Progress",50,IF(F550="Blocked",0,IF(F550="Pending",0,IF(F550="Rework Required",0,IF(F550="Pending Review",50,0))))))</f>
        <v/>
      </c>
      <c r="L550" s="5" t="inlineStr"/>
      <c r="M550" s="5" t="n"/>
    </row>
    <row r="551">
      <c r="F551" s="5" t="n"/>
      <c r="G551" s="5" t="n"/>
      <c r="H551" s="8" t="inlineStr"/>
      <c r="I551" s="9">
        <f>IF(H551="", "", H551 + (J551/Config!$B$9))</f>
        <v/>
      </c>
      <c r="J551" s="10">
        <f>IFERROR(XLOOKUP(E551,Config!$D$6:$D$100,Config!$E$6:$E$100),0)</f>
        <v/>
      </c>
      <c r="K551" s="10">
        <f>IF(F551="Completed",100,IF(F551="In Progress",50,IF(F551="Blocked",0,IF(F551="Pending",0,IF(F551="Rework Required",0,IF(F551="Pending Review",50,0))))))</f>
        <v/>
      </c>
      <c r="L551" s="5" t="inlineStr"/>
      <c r="M551" s="5" t="n"/>
    </row>
    <row r="552">
      <c r="F552" s="5" t="n"/>
      <c r="G552" s="5" t="n"/>
      <c r="H552" s="8" t="inlineStr"/>
      <c r="I552" s="9">
        <f>IF(H552="", "", H552 + (J552/Config!$B$9))</f>
        <v/>
      </c>
      <c r="J552" s="10">
        <f>IFERROR(XLOOKUP(E552,Config!$D$6:$D$100,Config!$E$6:$E$100),0)</f>
        <v/>
      </c>
      <c r="K552" s="10">
        <f>IF(F552="Completed",100,IF(F552="In Progress",50,IF(F552="Blocked",0,IF(F552="Pending",0,IF(F552="Rework Required",0,IF(F552="Pending Review",50,0))))))</f>
        <v/>
      </c>
      <c r="L552" s="5" t="inlineStr"/>
      <c r="M552" s="5" t="n"/>
    </row>
    <row r="553">
      <c r="F553" s="5" t="n"/>
      <c r="G553" s="5" t="n"/>
      <c r="H553" s="8" t="inlineStr"/>
      <c r="I553" s="9">
        <f>IF(H553="", "", H553 + (J553/Config!$B$9))</f>
        <v/>
      </c>
      <c r="J553" s="10">
        <f>IFERROR(XLOOKUP(E553,Config!$D$6:$D$100,Config!$E$6:$E$100),0)</f>
        <v/>
      </c>
      <c r="K553" s="10">
        <f>IF(F553="Completed",100,IF(F553="In Progress",50,IF(F553="Blocked",0,IF(F553="Pending",0,IF(F553="Rework Required",0,IF(F553="Pending Review",50,0))))))</f>
        <v/>
      </c>
      <c r="L553" s="5" t="inlineStr"/>
      <c r="M553" s="5" t="n"/>
    </row>
    <row r="554">
      <c r="F554" s="5" t="n"/>
      <c r="G554" s="5" t="n"/>
      <c r="H554" s="8" t="inlineStr"/>
      <c r="I554" s="9">
        <f>IF(H554="", "", H554 + (J554/Config!$B$9))</f>
        <v/>
      </c>
      <c r="J554" s="10">
        <f>IFERROR(XLOOKUP(E554,Config!$D$6:$D$100,Config!$E$6:$E$100),0)</f>
        <v/>
      </c>
      <c r="K554" s="10">
        <f>IF(F554="Completed",100,IF(F554="In Progress",50,IF(F554="Blocked",0,IF(F554="Pending",0,IF(F554="Rework Required",0,IF(F554="Pending Review",50,0))))))</f>
        <v/>
      </c>
      <c r="L554" s="5" t="inlineStr"/>
      <c r="M554" s="5" t="n"/>
    </row>
    <row r="555">
      <c r="F555" s="5" t="n"/>
      <c r="G555" s="5" t="n"/>
      <c r="H555" s="8" t="inlineStr"/>
      <c r="I555" s="9">
        <f>IF(H555="", "", H555 + (J555/Config!$B$9))</f>
        <v/>
      </c>
      <c r="J555" s="10">
        <f>IFERROR(XLOOKUP(E555,Config!$D$6:$D$100,Config!$E$6:$E$100),0)</f>
        <v/>
      </c>
      <c r="K555" s="10">
        <f>IF(F555="Completed",100,IF(F555="In Progress",50,IF(F555="Blocked",0,IF(F555="Pending",0,IF(F555="Rework Required",0,IF(F555="Pending Review",50,0))))))</f>
        <v/>
      </c>
      <c r="L555" s="5" t="inlineStr"/>
      <c r="M555" s="5" t="n"/>
    </row>
    <row r="556">
      <c r="F556" s="5" t="n"/>
      <c r="G556" s="5" t="n"/>
      <c r="H556" s="8" t="inlineStr"/>
      <c r="I556" s="9">
        <f>IF(H556="", "", H556 + (J556/Config!$B$9))</f>
        <v/>
      </c>
      <c r="J556" s="10">
        <f>IFERROR(XLOOKUP(E556,Config!$D$6:$D$100,Config!$E$6:$E$100),0)</f>
        <v/>
      </c>
      <c r="K556" s="10">
        <f>IF(F556="Completed",100,IF(F556="In Progress",50,IF(F556="Blocked",0,IF(F556="Pending",0,IF(F556="Rework Required",0,IF(F556="Pending Review",50,0))))))</f>
        <v/>
      </c>
      <c r="L556" s="5" t="inlineStr"/>
      <c r="M556" s="5" t="n"/>
    </row>
    <row r="557">
      <c r="F557" s="5" t="n"/>
      <c r="G557" s="5" t="n"/>
      <c r="H557" s="8" t="inlineStr"/>
      <c r="I557" s="9">
        <f>IF(H557="", "", H557 + (J557/Config!$B$9))</f>
        <v/>
      </c>
      <c r="J557" s="10">
        <f>IFERROR(XLOOKUP(E557,Config!$D$6:$D$100,Config!$E$6:$E$100),0)</f>
        <v/>
      </c>
      <c r="K557" s="10">
        <f>IF(F557="Completed",100,IF(F557="In Progress",50,IF(F557="Blocked",0,IF(F557="Pending",0,IF(F557="Rework Required",0,IF(F557="Pending Review",50,0))))))</f>
        <v/>
      </c>
      <c r="L557" s="5" t="inlineStr"/>
      <c r="M557" s="5" t="n"/>
    </row>
    <row r="558">
      <c r="F558" s="5" t="n"/>
      <c r="G558" s="5" t="n"/>
      <c r="H558" s="8" t="inlineStr"/>
      <c r="I558" s="9">
        <f>IF(H558="", "", H558 + (J558/Config!$B$9))</f>
        <v/>
      </c>
      <c r="J558" s="10">
        <f>IFERROR(XLOOKUP(E558,Config!$D$6:$D$100,Config!$E$6:$E$100),0)</f>
        <v/>
      </c>
      <c r="K558" s="10">
        <f>IF(F558="Completed",100,IF(F558="In Progress",50,IF(F558="Blocked",0,IF(F558="Pending",0,IF(F558="Rework Required",0,IF(F558="Pending Review",50,0))))))</f>
        <v/>
      </c>
      <c r="L558" s="5" t="inlineStr"/>
      <c r="M558" s="5" t="n"/>
    </row>
    <row r="559">
      <c r="F559" s="5" t="n"/>
      <c r="G559" s="5" t="n"/>
      <c r="H559" s="8" t="inlineStr"/>
      <c r="I559" s="9">
        <f>IF(H559="", "", H559 + (J559/Config!$B$9))</f>
        <v/>
      </c>
      <c r="J559" s="10">
        <f>IFERROR(XLOOKUP(E559,Config!$D$6:$D$100,Config!$E$6:$E$100),0)</f>
        <v/>
      </c>
      <c r="K559" s="10">
        <f>IF(F559="Completed",100,IF(F559="In Progress",50,IF(F559="Blocked",0,IF(F559="Pending",0,IF(F559="Rework Required",0,IF(F559="Pending Review",50,0))))))</f>
        <v/>
      </c>
      <c r="L559" s="5" t="inlineStr"/>
      <c r="M559" s="5" t="n"/>
    </row>
    <row r="560">
      <c r="F560" s="5" t="n"/>
      <c r="G560" s="5" t="n"/>
      <c r="H560" s="8" t="inlineStr"/>
      <c r="I560" s="9">
        <f>IF(H560="", "", H560 + (J560/Config!$B$9))</f>
        <v/>
      </c>
      <c r="J560" s="10">
        <f>IFERROR(XLOOKUP(E560,Config!$D$6:$D$100,Config!$E$6:$E$100),0)</f>
        <v/>
      </c>
      <c r="K560" s="10">
        <f>IF(F560="Completed",100,IF(F560="In Progress",50,IF(F560="Blocked",0,IF(F560="Pending",0,IF(F560="Rework Required",0,IF(F560="Pending Review",50,0))))))</f>
        <v/>
      </c>
      <c r="L560" s="5" t="inlineStr"/>
      <c r="M560" s="5" t="n"/>
    </row>
    <row r="561">
      <c r="F561" s="5" t="n"/>
      <c r="G561" s="5" t="n"/>
      <c r="H561" s="8" t="inlineStr"/>
      <c r="I561" s="9">
        <f>IF(H561="", "", H561 + (J561/Config!$B$9))</f>
        <v/>
      </c>
      <c r="J561" s="10">
        <f>IFERROR(XLOOKUP(E561,Config!$D$6:$D$100,Config!$E$6:$E$100),0)</f>
        <v/>
      </c>
      <c r="K561" s="10">
        <f>IF(F561="Completed",100,IF(F561="In Progress",50,IF(F561="Blocked",0,IF(F561="Pending",0,IF(F561="Rework Required",0,IF(F561="Pending Review",50,0))))))</f>
        <v/>
      </c>
      <c r="L561" s="5" t="inlineStr"/>
      <c r="M561" s="5" t="n"/>
    </row>
    <row r="562">
      <c r="F562" s="5" t="n"/>
      <c r="G562" s="5" t="n"/>
      <c r="H562" s="8" t="inlineStr"/>
      <c r="I562" s="9">
        <f>IF(H562="", "", H562 + (J562/Config!$B$9))</f>
        <v/>
      </c>
      <c r="J562" s="10">
        <f>IFERROR(XLOOKUP(E562,Config!$D$6:$D$100,Config!$E$6:$E$100),0)</f>
        <v/>
      </c>
      <c r="K562" s="10">
        <f>IF(F562="Completed",100,IF(F562="In Progress",50,IF(F562="Blocked",0,IF(F562="Pending",0,IF(F562="Rework Required",0,IF(F562="Pending Review",50,0))))))</f>
        <v/>
      </c>
      <c r="L562" s="5" t="inlineStr"/>
      <c r="M562" s="5" t="n"/>
    </row>
    <row r="563">
      <c r="F563" s="5" t="n"/>
      <c r="G563" s="5" t="n"/>
      <c r="H563" s="8" t="inlineStr"/>
      <c r="I563" s="9">
        <f>IF(H563="", "", H563 + (J563/Config!$B$9))</f>
        <v/>
      </c>
      <c r="J563" s="10">
        <f>IFERROR(XLOOKUP(E563,Config!$D$6:$D$100,Config!$E$6:$E$100),0)</f>
        <v/>
      </c>
      <c r="K563" s="10">
        <f>IF(F563="Completed",100,IF(F563="In Progress",50,IF(F563="Blocked",0,IF(F563="Pending",0,IF(F563="Rework Required",0,IF(F563="Pending Review",50,0))))))</f>
        <v/>
      </c>
      <c r="L563" s="5" t="inlineStr"/>
      <c r="M563" s="5" t="n"/>
    </row>
    <row r="564">
      <c r="F564" s="5" t="n"/>
      <c r="G564" s="5" t="n"/>
      <c r="H564" s="8" t="inlineStr"/>
      <c r="I564" s="9">
        <f>IF(H564="", "", H564 + (J564/Config!$B$9))</f>
        <v/>
      </c>
      <c r="J564" s="10">
        <f>IFERROR(XLOOKUP(E564,Config!$D$6:$D$100,Config!$E$6:$E$100),0)</f>
        <v/>
      </c>
      <c r="K564" s="10">
        <f>IF(F564="Completed",100,IF(F564="In Progress",50,IF(F564="Blocked",0,IF(F564="Pending",0,IF(F564="Rework Required",0,IF(F564="Pending Review",50,0))))))</f>
        <v/>
      </c>
      <c r="L564" s="5" t="inlineStr"/>
      <c r="M564" s="5" t="n"/>
    </row>
    <row r="565">
      <c r="F565" s="5" t="n"/>
      <c r="G565" s="5" t="n"/>
      <c r="H565" s="8" t="inlineStr"/>
      <c r="I565" s="9">
        <f>IF(H565="", "", H565 + (J565/Config!$B$9))</f>
        <v/>
      </c>
      <c r="J565" s="10">
        <f>IFERROR(XLOOKUP(E565,Config!$D$6:$D$100,Config!$E$6:$E$100),0)</f>
        <v/>
      </c>
      <c r="K565" s="10">
        <f>IF(F565="Completed",100,IF(F565="In Progress",50,IF(F565="Blocked",0,IF(F565="Pending",0,IF(F565="Rework Required",0,IF(F565="Pending Review",50,0))))))</f>
        <v/>
      </c>
      <c r="L565" s="5" t="inlineStr"/>
      <c r="M565" s="5" t="n"/>
    </row>
    <row r="566">
      <c r="F566" s="5" t="n"/>
      <c r="G566" s="5" t="n"/>
      <c r="H566" s="8" t="inlineStr"/>
      <c r="I566" s="9">
        <f>IF(H566="", "", H566 + (J566/Config!$B$9))</f>
        <v/>
      </c>
      <c r="J566" s="10">
        <f>IFERROR(XLOOKUP(E566,Config!$D$6:$D$100,Config!$E$6:$E$100),0)</f>
        <v/>
      </c>
      <c r="K566" s="10">
        <f>IF(F566="Completed",100,IF(F566="In Progress",50,IF(F566="Blocked",0,IF(F566="Pending",0,IF(F566="Rework Required",0,IF(F566="Pending Review",50,0))))))</f>
        <v/>
      </c>
      <c r="L566" s="5" t="inlineStr"/>
      <c r="M566" s="5" t="n"/>
    </row>
    <row r="567">
      <c r="F567" s="5" t="n"/>
      <c r="G567" s="5" t="n"/>
      <c r="H567" s="8" t="inlineStr"/>
      <c r="I567" s="9">
        <f>IF(H567="", "", H567 + (J567/Config!$B$9))</f>
        <v/>
      </c>
      <c r="J567" s="10">
        <f>IFERROR(XLOOKUP(E567,Config!$D$6:$D$100,Config!$E$6:$E$100),0)</f>
        <v/>
      </c>
      <c r="K567" s="10">
        <f>IF(F567="Completed",100,IF(F567="In Progress",50,IF(F567="Blocked",0,IF(F567="Pending",0,IF(F567="Rework Required",0,IF(F567="Pending Review",50,0))))))</f>
        <v/>
      </c>
      <c r="L567" s="5" t="inlineStr"/>
      <c r="M567" s="5" t="n"/>
    </row>
    <row r="568">
      <c r="F568" s="5" t="n"/>
      <c r="G568" s="5" t="n"/>
      <c r="H568" s="8" t="inlineStr"/>
      <c r="I568" s="9">
        <f>IF(H568="", "", H568 + (J568/Config!$B$9))</f>
        <v/>
      </c>
      <c r="J568" s="10">
        <f>IFERROR(XLOOKUP(E568,Config!$D$6:$D$100,Config!$E$6:$E$100),0)</f>
        <v/>
      </c>
      <c r="K568" s="10">
        <f>IF(F568="Completed",100,IF(F568="In Progress",50,IF(F568="Blocked",0,IF(F568="Pending",0,IF(F568="Rework Required",0,IF(F568="Pending Review",50,0))))))</f>
        <v/>
      </c>
      <c r="L568" s="5" t="inlineStr"/>
      <c r="M568" s="5" t="n"/>
    </row>
    <row r="569">
      <c r="F569" s="5" t="n"/>
      <c r="G569" s="5" t="n"/>
      <c r="H569" s="8" t="inlineStr"/>
      <c r="I569" s="9">
        <f>IF(H569="", "", H569 + (J569/Config!$B$9))</f>
        <v/>
      </c>
      <c r="J569" s="10">
        <f>IFERROR(XLOOKUP(E569,Config!$D$6:$D$100,Config!$E$6:$E$100),0)</f>
        <v/>
      </c>
      <c r="K569" s="10">
        <f>IF(F569="Completed",100,IF(F569="In Progress",50,IF(F569="Blocked",0,IF(F569="Pending",0,IF(F569="Rework Required",0,IF(F569="Pending Review",50,0))))))</f>
        <v/>
      </c>
      <c r="L569" s="5" t="inlineStr"/>
      <c r="M569" s="5" t="n"/>
    </row>
    <row r="570">
      <c r="F570" s="5" t="n"/>
      <c r="G570" s="5" t="n"/>
      <c r="H570" s="8" t="inlineStr"/>
      <c r="I570" s="9">
        <f>IF(H570="", "", H570 + (J570/Config!$B$9))</f>
        <v/>
      </c>
      <c r="J570" s="10">
        <f>IFERROR(XLOOKUP(E570,Config!$D$6:$D$100,Config!$E$6:$E$100),0)</f>
        <v/>
      </c>
      <c r="K570" s="10">
        <f>IF(F570="Completed",100,IF(F570="In Progress",50,IF(F570="Blocked",0,IF(F570="Pending",0,IF(F570="Rework Required",0,IF(F570="Pending Review",50,0))))))</f>
        <v/>
      </c>
      <c r="L570" s="5" t="inlineStr"/>
      <c r="M570" s="5" t="n"/>
    </row>
    <row r="571">
      <c r="F571" s="5" t="n"/>
      <c r="G571" s="5" t="n"/>
      <c r="H571" s="8" t="inlineStr"/>
      <c r="I571" s="9">
        <f>IF(H571="", "", H571 + (J571/Config!$B$9))</f>
        <v/>
      </c>
      <c r="J571" s="10">
        <f>IFERROR(XLOOKUP(E571,Config!$D$6:$D$100,Config!$E$6:$E$100),0)</f>
        <v/>
      </c>
      <c r="K571" s="10">
        <f>IF(F571="Completed",100,IF(F571="In Progress",50,IF(F571="Blocked",0,IF(F571="Pending",0,IF(F571="Rework Required",0,IF(F571="Pending Review",50,0))))))</f>
        <v/>
      </c>
      <c r="L571" s="5" t="inlineStr"/>
      <c r="M571" s="5" t="n"/>
    </row>
    <row r="572">
      <c r="F572" s="5" t="n"/>
      <c r="G572" s="5" t="n"/>
      <c r="H572" s="8" t="inlineStr"/>
      <c r="I572" s="9">
        <f>IF(H572="", "", H572 + (J572/Config!$B$9))</f>
        <v/>
      </c>
      <c r="J572" s="10">
        <f>IFERROR(XLOOKUP(E572,Config!$D$6:$D$100,Config!$E$6:$E$100),0)</f>
        <v/>
      </c>
      <c r="K572" s="10">
        <f>IF(F572="Completed",100,IF(F572="In Progress",50,IF(F572="Blocked",0,IF(F572="Pending",0,IF(F572="Rework Required",0,IF(F572="Pending Review",50,0))))))</f>
        <v/>
      </c>
      <c r="L572" s="5" t="inlineStr"/>
      <c r="M572" s="5" t="n"/>
    </row>
    <row r="573">
      <c r="F573" s="5" t="n"/>
      <c r="G573" s="5" t="n"/>
      <c r="H573" s="8" t="inlineStr"/>
      <c r="I573" s="9">
        <f>IF(H573="", "", H573 + (J573/Config!$B$9))</f>
        <v/>
      </c>
      <c r="J573" s="10">
        <f>IFERROR(XLOOKUP(E573,Config!$D$6:$D$100,Config!$E$6:$E$100),0)</f>
        <v/>
      </c>
      <c r="K573" s="10">
        <f>IF(F573="Completed",100,IF(F573="In Progress",50,IF(F573="Blocked",0,IF(F573="Pending",0,IF(F573="Rework Required",0,IF(F573="Pending Review",50,0))))))</f>
        <v/>
      </c>
      <c r="L573" s="5" t="inlineStr"/>
      <c r="M573" s="5" t="n"/>
    </row>
    <row r="574">
      <c r="F574" s="5" t="n"/>
      <c r="G574" s="5" t="n"/>
      <c r="H574" s="8" t="inlineStr"/>
      <c r="I574" s="9">
        <f>IF(H574="", "", H574 + (J574/Config!$B$9))</f>
        <v/>
      </c>
      <c r="J574" s="10">
        <f>IFERROR(XLOOKUP(E574,Config!$D$6:$D$100,Config!$E$6:$E$100),0)</f>
        <v/>
      </c>
      <c r="K574" s="10">
        <f>IF(F574="Completed",100,IF(F574="In Progress",50,IF(F574="Blocked",0,IF(F574="Pending",0,IF(F574="Rework Required",0,IF(F574="Pending Review",50,0))))))</f>
        <v/>
      </c>
      <c r="L574" s="5" t="inlineStr"/>
      <c r="M574" s="5" t="n"/>
    </row>
    <row r="575">
      <c r="F575" s="5" t="n"/>
      <c r="G575" s="5" t="n"/>
      <c r="H575" s="8" t="inlineStr"/>
      <c r="I575" s="9">
        <f>IF(H575="", "", H575 + (J575/Config!$B$9))</f>
        <v/>
      </c>
      <c r="J575" s="10">
        <f>IFERROR(XLOOKUP(E575,Config!$D$6:$D$100,Config!$E$6:$E$100),0)</f>
        <v/>
      </c>
      <c r="K575" s="10">
        <f>IF(F575="Completed",100,IF(F575="In Progress",50,IF(F575="Blocked",0,IF(F575="Pending",0,IF(F575="Rework Required",0,IF(F575="Pending Review",50,0))))))</f>
        <v/>
      </c>
      <c r="L575" s="5" t="inlineStr"/>
      <c r="M575" s="5" t="n"/>
    </row>
    <row r="576">
      <c r="F576" s="5" t="n"/>
      <c r="G576" s="5" t="n"/>
      <c r="H576" s="8" t="inlineStr"/>
      <c r="I576" s="9">
        <f>IF(H576="", "", H576 + (J576/Config!$B$9))</f>
        <v/>
      </c>
      <c r="J576" s="10">
        <f>IFERROR(XLOOKUP(E576,Config!$D$6:$D$100,Config!$E$6:$E$100),0)</f>
        <v/>
      </c>
      <c r="K576" s="10">
        <f>IF(F576="Completed",100,IF(F576="In Progress",50,IF(F576="Blocked",0,IF(F576="Pending",0,IF(F576="Rework Required",0,IF(F576="Pending Review",50,0))))))</f>
        <v/>
      </c>
      <c r="L576" s="5" t="inlineStr"/>
      <c r="M576" s="5" t="n"/>
    </row>
    <row r="577">
      <c r="F577" s="5" t="n"/>
      <c r="G577" s="5" t="n"/>
      <c r="H577" s="8" t="inlineStr"/>
      <c r="I577" s="9">
        <f>IF(H577="", "", H577 + (J577/Config!$B$9))</f>
        <v/>
      </c>
      <c r="J577" s="10">
        <f>IFERROR(XLOOKUP(E577,Config!$D$6:$D$100,Config!$E$6:$E$100),0)</f>
        <v/>
      </c>
      <c r="K577" s="10">
        <f>IF(F577="Completed",100,IF(F577="In Progress",50,IF(F577="Blocked",0,IF(F577="Pending",0,IF(F577="Rework Required",0,IF(F577="Pending Review",50,0))))))</f>
        <v/>
      </c>
      <c r="L577" s="5" t="inlineStr"/>
      <c r="M577" s="5" t="n"/>
    </row>
    <row r="578">
      <c r="F578" s="5" t="n"/>
      <c r="G578" s="5" t="n"/>
      <c r="H578" s="8" t="inlineStr"/>
      <c r="I578" s="9">
        <f>IF(H578="", "", H578 + (J578/Config!$B$9))</f>
        <v/>
      </c>
      <c r="J578" s="10">
        <f>IFERROR(XLOOKUP(E578,Config!$D$6:$D$100,Config!$E$6:$E$100),0)</f>
        <v/>
      </c>
      <c r="K578" s="10">
        <f>IF(F578="Completed",100,IF(F578="In Progress",50,IF(F578="Blocked",0,IF(F578="Pending",0,IF(F578="Rework Required",0,IF(F578="Pending Review",50,0))))))</f>
        <v/>
      </c>
      <c r="L578" s="5" t="inlineStr"/>
      <c r="M578" s="5" t="n"/>
    </row>
    <row r="579">
      <c r="F579" s="5" t="n"/>
      <c r="G579" s="5" t="n"/>
      <c r="H579" s="8" t="inlineStr"/>
      <c r="I579" s="9">
        <f>IF(H579="", "", H579 + (J579/Config!$B$9))</f>
        <v/>
      </c>
      <c r="J579" s="10">
        <f>IFERROR(XLOOKUP(E579,Config!$D$6:$D$100,Config!$E$6:$E$100),0)</f>
        <v/>
      </c>
      <c r="K579" s="10">
        <f>IF(F579="Completed",100,IF(F579="In Progress",50,IF(F579="Blocked",0,IF(F579="Pending",0,IF(F579="Rework Required",0,IF(F579="Pending Review",50,0))))))</f>
        <v/>
      </c>
      <c r="L579" s="5" t="inlineStr"/>
      <c r="M579" s="5" t="n"/>
    </row>
    <row r="580">
      <c r="F580" s="5" t="n"/>
      <c r="G580" s="5" t="n"/>
      <c r="H580" s="8" t="inlineStr"/>
      <c r="I580" s="9">
        <f>IF(H580="", "", H580 + (J580/Config!$B$9))</f>
        <v/>
      </c>
      <c r="J580" s="10">
        <f>IFERROR(XLOOKUP(E580,Config!$D$6:$D$100,Config!$E$6:$E$100),0)</f>
        <v/>
      </c>
      <c r="K580" s="10">
        <f>IF(F580="Completed",100,IF(F580="In Progress",50,IF(F580="Blocked",0,IF(F580="Pending",0,IF(F580="Rework Required",0,IF(F580="Pending Review",50,0))))))</f>
        <v/>
      </c>
      <c r="L580" s="5" t="inlineStr"/>
      <c r="M580" s="5" t="n"/>
    </row>
    <row r="581">
      <c r="F581" s="5" t="n"/>
      <c r="G581" s="5" t="n"/>
      <c r="H581" s="8" t="inlineStr"/>
      <c r="I581" s="9">
        <f>IF(H581="", "", H581 + (J581/Config!$B$9))</f>
        <v/>
      </c>
      <c r="J581" s="10">
        <f>IFERROR(XLOOKUP(E581,Config!$D$6:$D$100,Config!$E$6:$E$100),0)</f>
        <v/>
      </c>
      <c r="K581" s="10">
        <f>IF(F581="Completed",100,IF(F581="In Progress",50,IF(F581="Blocked",0,IF(F581="Pending",0,IF(F581="Rework Required",0,IF(F581="Pending Review",50,0))))))</f>
        <v/>
      </c>
      <c r="L581" s="5" t="inlineStr"/>
      <c r="M581" s="5" t="n"/>
    </row>
    <row r="582">
      <c r="F582" s="5" t="n"/>
      <c r="G582" s="5" t="n"/>
      <c r="H582" s="8" t="inlineStr"/>
      <c r="I582" s="9">
        <f>IF(H582="", "", H582 + (J582/Config!$B$9))</f>
        <v/>
      </c>
      <c r="J582" s="10">
        <f>IFERROR(XLOOKUP(E582,Config!$D$6:$D$100,Config!$E$6:$E$100),0)</f>
        <v/>
      </c>
      <c r="K582" s="10">
        <f>IF(F582="Completed",100,IF(F582="In Progress",50,IF(F582="Blocked",0,IF(F582="Pending",0,IF(F582="Rework Required",0,IF(F582="Pending Review",50,0))))))</f>
        <v/>
      </c>
      <c r="L582" s="5" t="inlineStr"/>
      <c r="M582" s="5" t="n"/>
    </row>
    <row r="583">
      <c r="F583" s="5" t="n"/>
      <c r="G583" s="5" t="n"/>
      <c r="H583" s="8" t="inlineStr"/>
      <c r="I583" s="9">
        <f>IF(H583="", "", H583 + (J583/Config!$B$9))</f>
        <v/>
      </c>
      <c r="J583" s="10">
        <f>IFERROR(XLOOKUP(E583,Config!$D$6:$D$100,Config!$E$6:$E$100),0)</f>
        <v/>
      </c>
      <c r="K583" s="10">
        <f>IF(F583="Completed",100,IF(F583="In Progress",50,IF(F583="Blocked",0,IF(F583="Pending",0,IF(F583="Rework Required",0,IF(F583="Pending Review",50,0))))))</f>
        <v/>
      </c>
      <c r="L583" s="5" t="inlineStr"/>
      <c r="M583" s="5" t="n"/>
    </row>
    <row r="584">
      <c r="F584" s="5" t="n"/>
      <c r="G584" s="5" t="n"/>
      <c r="H584" s="8" t="inlineStr"/>
      <c r="I584" s="9">
        <f>IF(H584="", "", H584 + (J584/Config!$B$9))</f>
        <v/>
      </c>
      <c r="J584" s="10">
        <f>IFERROR(XLOOKUP(E584,Config!$D$6:$D$100,Config!$E$6:$E$100),0)</f>
        <v/>
      </c>
      <c r="K584" s="10">
        <f>IF(F584="Completed",100,IF(F584="In Progress",50,IF(F584="Blocked",0,IF(F584="Pending",0,IF(F584="Rework Required",0,IF(F584="Pending Review",50,0))))))</f>
        <v/>
      </c>
      <c r="L584" s="5" t="inlineStr"/>
      <c r="M584" s="5" t="n"/>
    </row>
    <row r="585">
      <c r="F585" s="5" t="n"/>
      <c r="G585" s="5" t="n"/>
      <c r="H585" s="8" t="inlineStr"/>
      <c r="I585" s="9">
        <f>IF(H585="", "", H585 + (J585/Config!$B$9))</f>
        <v/>
      </c>
      <c r="J585" s="10">
        <f>IFERROR(XLOOKUP(E585,Config!$D$6:$D$100,Config!$E$6:$E$100),0)</f>
        <v/>
      </c>
      <c r="K585" s="10">
        <f>IF(F585="Completed",100,IF(F585="In Progress",50,IF(F585="Blocked",0,IF(F585="Pending",0,IF(F585="Rework Required",0,IF(F585="Pending Review",50,0))))))</f>
        <v/>
      </c>
      <c r="L585" s="5" t="inlineStr"/>
      <c r="M585" s="5" t="n"/>
    </row>
    <row r="586">
      <c r="F586" s="5" t="n"/>
      <c r="G586" s="5" t="n"/>
      <c r="H586" s="8" t="inlineStr"/>
      <c r="I586" s="9">
        <f>IF(H586="", "", H586 + (J586/Config!$B$9))</f>
        <v/>
      </c>
      <c r="J586" s="10">
        <f>IFERROR(XLOOKUP(E586,Config!$D$6:$D$100,Config!$E$6:$E$100),0)</f>
        <v/>
      </c>
      <c r="K586" s="10">
        <f>IF(F586="Completed",100,IF(F586="In Progress",50,IF(F586="Blocked",0,IF(F586="Pending",0,IF(F586="Rework Required",0,IF(F586="Pending Review",50,0))))))</f>
        <v/>
      </c>
      <c r="L586" s="5" t="inlineStr"/>
      <c r="M586" s="5" t="n"/>
    </row>
    <row r="587">
      <c r="F587" s="5" t="n"/>
      <c r="G587" s="5" t="n"/>
      <c r="H587" s="8" t="inlineStr"/>
      <c r="I587" s="9">
        <f>IF(H587="", "", H587 + (J587/Config!$B$9))</f>
        <v/>
      </c>
      <c r="J587" s="10">
        <f>IFERROR(XLOOKUP(E587,Config!$D$6:$D$100,Config!$E$6:$E$100),0)</f>
        <v/>
      </c>
      <c r="K587" s="10">
        <f>IF(F587="Completed",100,IF(F587="In Progress",50,IF(F587="Blocked",0,IF(F587="Pending",0,IF(F587="Rework Required",0,IF(F587="Pending Review",50,0))))))</f>
        <v/>
      </c>
      <c r="L587" s="5" t="inlineStr"/>
      <c r="M587" s="5" t="n"/>
    </row>
    <row r="588">
      <c r="F588" s="5" t="n"/>
      <c r="G588" s="5" t="n"/>
      <c r="H588" s="8" t="inlineStr"/>
      <c r="I588" s="9">
        <f>IF(H588="", "", H588 + (J588/Config!$B$9))</f>
        <v/>
      </c>
      <c r="J588" s="10">
        <f>IFERROR(XLOOKUP(E588,Config!$D$6:$D$100,Config!$E$6:$E$100),0)</f>
        <v/>
      </c>
      <c r="K588" s="10">
        <f>IF(F588="Completed",100,IF(F588="In Progress",50,IF(F588="Blocked",0,IF(F588="Pending",0,IF(F588="Rework Required",0,IF(F588="Pending Review",50,0))))))</f>
        <v/>
      </c>
      <c r="L588" s="5" t="inlineStr"/>
      <c r="M588" s="5" t="n"/>
    </row>
    <row r="589">
      <c r="F589" s="5" t="n"/>
      <c r="G589" s="5" t="n"/>
      <c r="H589" s="8" t="inlineStr"/>
      <c r="I589" s="9">
        <f>IF(H589="", "", H589 + (J589/Config!$B$9))</f>
        <v/>
      </c>
      <c r="J589" s="10">
        <f>IFERROR(XLOOKUP(E589,Config!$D$6:$D$100,Config!$E$6:$E$100),0)</f>
        <v/>
      </c>
      <c r="K589" s="10">
        <f>IF(F589="Completed",100,IF(F589="In Progress",50,IF(F589="Blocked",0,IF(F589="Pending",0,IF(F589="Rework Required",0,IF(F589="Pending Review",50,0))))))</f>
        <v/>
      </c>
      <c r="L589" s="5" t="inlineStr"/>
      <c r="M589" s="5" t="n"/>
    </row>
    <row r="590">
      <c r="F590" s="5" t="n"/>
      <c r="G590" s="5" t="n"/>
      <c r="H590" s="8" t="inlineStr"/>
      <c r="I590" s="9">
        <f>IF(H590="", "", H590 + (J590/Config!$B$9))</f>
        <v/>
      </c>
      <c r="J590" s="10">
        <f>IFERROR(XLOOKUP(E590,Config!$D$6:$D$100,Config!$E$6:$E$100),0)</f>
        <v/>
      </c>
      <c r="K590" s="10">
        <f>IF(F590="Completed",100,IF(F590="In Progress",50,IF(F590="Blocked",0,IF(F590="Pending",0,IF(F590="Rework Required",0,IF(F590="Pending Review",50,0))))))</f>
        <v/>
      </c>
      <c r="L590" s="5" t="inlineStr"/>
      <c r="M590" s="5" t="n"/>
    </row>
    <row r="591">
      <c r="F591" s="5" t="n"/>
      <c r="G591" s="5" t="n"/>
      <c r="H591" s="8" t="inlineStr"/>
      <c r="I591" s="9">
        <f>IF(H591="", "", H591 + (J591/Config!$B$9))</f>
        <v/>
      </c>
      <c r="J591" s="10">
        <f>IFERROR(XLOOKUP(E591,Config!$D$6:$D$100,Config!$E$6:$E$100),0)</f>
        <v/>
      </c>
      <c r="K591" s="10">
        <f>IF(F591="Completed",100,IF(F591="In Progress",50,IF(F591="Blocked",0,IF(F591="Pending",0,IF(F591="Rework Required",0,IF(F591="Pending Review",50,0))))))</f>
        <v/>
      </c>
      <c r="L591" s="5" t="inlineStr"/>
      <c r="M591" s="5" t="n"/>
    </row>
    <row r="592">
      <c r="F592" s="5" t="n"/>
      <c r="G592" s="5" t="n"/>
      <c r="H592" s="8" t="inlineStr"/>
      <c r="I592" s="9">
        <f>IF(H592="", "", H592 + (J592/Config!$B$9))</f>
        <v/>
      </c>
      <c r="J592" s="10">
        <f>IFERROR(XLOOKUP(E592,Config!$D$6:$D$100,Config!$E$6:$E$100),0)</f>
        <v/>
      </c>
      <c r="K592" s="10">
        <f>IF(F592="Completed",100,IF(F592="In Progress",50,IF(F592="Blocked",0,IF(F592="Pending",0,IF(F592="Rework Required",0,IF(F592="Pending Review",50,0))))))</f>
        <v/>
      </c>
      <c r="L592" s="5" t="inlineStr"/>
      <c r="M592" s="5" t="n"/>
    </row>
    <row r="593">
      <c r="F593" s="5" t="n"/>
      <c r="G593" s="5" t="n"/>
      <c r="H593" s="8" t="inlineStr"/>
      <c r="I593" s="9">
        <f>IF(H593="", "", H593 + (J593/Config!$B$9))</f>
        <v/>
      </c>
      <c r="J593" s="10">
        <f>IFERROR(XLOOKUP(E593,Config!$D$6:$D$100,Config!$E$6:$E$100),0)</f>
        <v/>
      </c>
      <c r="K593" s="10">
        <f>IF(F593="Completed",100,IF(F593="In Progress",50,IF(F593="Blocked",0,IF(F593="Pending",0,IF(F593="Rework Required",0,IF(F593="Pending Review",50,0))))))</f>
        <v/>
      </c>
      <c r="L593" s="5" t="inlineStr"/>
      <c r="M593" s="5" t="n"/>
    </row>
    <row r="594">
      <c r="F594" s="5" t="n"/>
      <c r="G594" s="5" t="n"/>
      <c r="H594" s="8" t="inlineStr"/>
      <c r="I594" s="9">
        <f>IF(H594="", "", H594 + (J594/Config!$B$9))</f>
        <v/>
      </c>
      <c r="J594" s="10">
        <f>IFERROR(XLOOKUP(E594,Config!$D$6:$D$100,Config!$E$6:$E$100),0)</f>
        <v/>
      </c>
      <c r="K594" s="10">
        <f>IF(F594="Completed",100,IF(F594="In Progress",50,IF(F594="Blocked",0,IF(F594="Pending",0,IF(F594="Rework Required",0,IF(F594="Pending Review",50,0))))))</f>
        <v/>
      </c>
      <c r="L594" s="5" t="inlineStr"/>
      <c r="M594" s="5" t="n"/>
    </row>
    <row r="595">
      <c r="F595" s="5" t="n"/>
      <c r="G595" s="5" t="n"/>
      <c r="H595" s="8" t="inlineStr"/>
      <c r="I595" s="9">
        <f>IF(H595="", "", H595 + (J595/Config!$B$9))</f>
        <v/>
      </c>
      <c r="J595" s="10">
        <f>IFERROR(XLOOKUP(E595,Config!$D$6:$D$100,Config!$E$6:$E$100),0)</f>
        <v/>
      </c>
      <c r="K595" s="10">
        <f>IF(F595="Completed",100,IF(F595="In Progress",50,IF(F595="Blocked",0,IF(F595="Pending",0,IF(F595="Rework Required",0,IF(F595="Pending Review",50,0))))))</f>
        <v/>
      </c>
      <c r="L595" s="5" t="inlineStr"/>
      <c r="M595" s="5" t="n"/>
    </row>
    <row r="596">
      <c r="F596" s="5" t="n"/>
      <c r="G596" s="5" t="n"/>
      <c r="H596" s="8" t="inlineStr"/>
      <c r="I596" s="9">
        <f>IF(H596="", "", H596 + (J596/Config!$B$9))</f>
        <v/>
      </c>
      <c r="J596" s="10">
        <f>IFERROR(XLOOKUP(E596,Config!$D$6:$D$100,Config!$E$6:$E$100),0)</f>
        <v/>
      </c>
      <c r="K596" s="10">
        <f>IF(F596="Completed",100,IF(F596="In Progress",50,IF(F596="Blocked",0,IF(F596="Pending",0,IF(F596="Rework Required",0,IF(F596="Pending Review",50,0))))))</f>
        <v/>
      </c>
      <c r="L596" s="5" t="inlineStr"/>
      <c r="M596" s="5" t="n"/>
    </row>
    <row r="597">
      <c r="F597" s="5" t="n"/>
      <c r="G597" s="5" t="n"/>
      <c r="H597" s="8" t="inlineStr"/>
      <c r="I597" s="9">
        <f>IF(H597="", "", H597 + (J597/Config!$B$9))</f>
        <v/>
      </c>
      <c r="J597" s="10">
        <f>IFERROR(XLOOKUP(E597,Config!$D$6:$D$100,Config!$E$6:$E$100),0)</f>
        <v/>
      </c>
      <c r="K597" s="10">
        <f>IF(F597="Completed",100,IF(F597="In Progress",50,IF(F597="Blocked",0,IF(F597="Pending",0,IF(F597="Rework Required",0,IF(F597="Pending Review",50,0))))))</f>
        <v/>
      </c>
      <c r="L597" s="5" t="inlineStr"/>
      <c r="M597" s="5" t="n"/>
    </row>
    <row r="598">
      <c r="F598" s="5" t="n"/>
      <c r="G598" s="5" t="n"/>
      <c r="H598" s="8" t="inlineStr"/>
      <c r="I598" s="9">
        <f>IF(H598="", "", H598 + (J598/Config!$B$9))</f>
        <v/>
      </c>
      <c r="J598" s="10">
        <f>IFERROR(XLOOKUP(E598,Config!$D$6:$D$100,Config!$E$6:$E$100),0)</f>
        <v/>
      </c>
      <c r="K598" s="10">
        <f>IF(F598="Completed",100,IF(F598="In Progress",50,IF(F598="Blocked",0,IF(F598="Pending",0,IF(F598="Rework Required",0,IF(F598="Pending Review",50,0))))))</f>
        <v/>
      </c>
      <c r="L598" s="5" t="inlineStr"/>
      <c r="M598" s="5" t="n"/>
    </row>
    <row r="599">
      <c r="F599" s="5" t="n"/>
      <c r="G599" s="5" t="n"/>
      <c r="H599" s="8" t="inlineStr"/>
      <c r="I599" s="9">
        <f>IF(H599="", "", H599 + (J599/Config!$B$9))</f>
        <v/>
      </c>
      <c r="J599" s="10">
        <f>IFERROR(XLOOKUP(E599,Config!$D$6:$D$100,Config!$E$6:$E$100),0)</f>
        <v/>
      </c>
      <c r="K599" s="10">
        <f>IF(F599="Completed",100,IF(F599="In Progress",50,IF(F599="Blocked",0,IF(F599="Pending",0,IF(F599="Rework Required",0,IF(F599="Pending Review",50,0))))))</f>
        <v/>
      </c>
      <c r="L599" s="5" t="inlineStr"/>
      <c r="M599" s="5" t="n"/>
    </row>
    <row r="600">
      <c r="F600" s="5" t="n"/>
      <c r="G600" s="5" t="n"/>
      <c r="H600" s="8" t="inlineStr"/>
      <c r="I600" s="9">
        <f>IF(H600="", "", H600 + (J600/Config!$B$9))</f>
        <v/>
      </c>
      <c r="J600" s="10">
        <f>IFERROR(XLOOKUP(E600,Config!$D$6:$D$100,Config!$E$6:$E$100),0)</f>
        <v/>
      </c>
      <c r="K600" s="10">
        <f>IF(F600="Completed",100,IF(F600="In Progress",50,IF(F600="Blocked",0,IF(F600="Pending",0,IF(F600="Rework Required",0,IF(F600="Pending Review",50,0))))))</f>
        <v/>
      </c>
      <c r="L600" s="5" t="inlineStr"/>
      <c r="M600" s="5" t="n"/>
    </row>
    <row r="601">
      <c r="F601" s="5" t="n"/>
      <c r="G601" s="5" t="n"/>
      <c r="H601" s="8" t="inlineStr"/>
      <c r="I601" s="9">
        <f>IF(H601="", "", H601 + (J601/Config!$B$9))</f>
        <v/>
      </c>
      <c r="J601" s="10">
        <f>IFERROR(XLOOKUP(E601,Config!$D$6:$D$100,Config!$E$6:$E$100),0)</f>
        <v/>
      </c>
      <c r="K601" s="10">
        <f>IF(F601="Completed",100,IF(F601="In Progress",50,IF(F601="Blocked",0,IF(F601="Pending",0,IF(F601="Rework Required",0,IF(F601="Pending Review",50,0))))))</f>
        <v/>
      </c>
      <c r="L601" s="5" t="inlineStr"/>
      <c r="M601" s="5" t="n"/>
    </row>
    <row r="602">
      <c r="F602" s="5" t="n"/>
      <c r="G602" s="5" t="n"/>
      <c r="H602" s="8" t="inlineStr"/>
      <c r="I602" s="9">
        <f>IF(H602="", "", H602 + (J602/Config!$B$9))</f>
        <v/>
      </c>
      <c r="J602" s="10">
        <f>IFERROR(XLOOKUP(E602,Config!$D$6:$D$100,Config!$E$6:$E$100),0)</f>
        <v/>
      </c>
      <c r="K602" s="10">
        <f>IF(F602="Completed",100,IF(F602="In Progress",50,IF(F602="Blocked",0,IF(F602="Pending",0,IF(F602="Rework Required",0,IF(F602="Pending Review",50,0))))))</f>
        <v/>
      </c>
      <c r="L602" s="5" t="inlineStr"/>
      <c r="M602" s="5" t="n"/>
    </row>
    <row r="603">
      <c r="F603" s="5" t="n"/>
      <c r="G603" s="5" t="n"/>
      <c r="H603" s="8" t="inlineStr"/>
      <c r="I603" s="9">
        <f>IF(H603="", "", H603 + (J603/Config!$B$9))</f>
        <v/>
      </c>
      <c r="J603" s="10">
        <f>IFERROR(XLOOKUP(E603,Config!$D$6:$D$100,Config!$E$6:$E$100),0)</f>
        <v/>
      </c>
      <c r="K603" s="10">
        <f>IF(F603="Completed",100,IF(F603="In Progress",50,IF(F603="Blocked",0,IF(F603="Pending",0,IF(F603="Rework Required",0,IF(F603="Pending Review",50,0))))))</f>
        <v/>
      </c>
      <c r="L603" s="5" t="inlineStr"/>
      <c r="M603" s="5" t="n"/>
    </row>
    <row r="604">
      <c r="F604" s="5" t="n"/>
      <c r="G604" s="5" t="n"/>
      <c r="H604" s="8" t="inlineStr"/>
      <c r="I604" s="9">
        <f>IF(H604="", "", H604 + (J604/Config!$B$9))</f>
        <v/>
      </c>
      <c r="J604" s="10">
        <f>IFERROR(XLOOKUP(E604,Config!$D$6:$D$100,Config!$E$6:$E$100),0)</f>
        <v/>
      </c>
      <c r="K604" s="10">
        <f>IF(F604="Completed",100,IF(F604="In Progress",50,IF(F604="Blocked",0,IF(F604="Pending",0,IF(F604="Rework Required",0,IF(F604="Pending Review",50,0))))))</f>
        <v/>
      </c>
      <c r="L604" s="5" t="inlineStr"/>
      <c r="M604" s="5" t="n"/>
    </row>
    <row r="605">
      <c r="F605" s="5" t="n"/>
      <c r="G605" s="5" t="n"/>
      <c r="H605" s="8" t="inlineStr"/>
      <c r="I605" s="9">
        <f>IF(H605="", "", H605 + (J605/Config!$B$9))</f>
        <v/>
      </c>
      <c r="J605" s="10">
        <f>IFERROR(XLOOKUP(E605,Config!$D$6:$D$100,Config!$E$6:$E$100),0)</f>
        <v/>
      </c>
      <c r="K605" s="10">
        <f>IF(F605="Completed",100,IF(F605="In Progress",50,IF(F605="Blocked",0,IF(F605="Pending",0,IF(F605="Rework Required",0,IF(F605="Pending Review",50,0))))))</f>
        <v/>
      </c>
      <c r="L605" s="5" t="inlineStr"/>
      <c r="M605" s="5" t="n"/>
    </row>
    <row r="606">
      <c r="F606" s="5" t="n"/>
      <c r="G606" s="5" t="n"/>
      <c r="H606" s="8" t="inlineStr"/>
      <c r="I606" s="9">
        <f>IF(H606="", "", H606 + (J606/Config!$B$9))</f>
        <v/>
      </c>
      <c r="J606" s="10">
        <f>IFERROR(XLOOKUP(E606,Config!$D$6:$D$100,Config!$E$6:$E$100),0)</f>
        <v/>
      </c>
      <c r="K606" s="10">
        <f>IF(F606="Completed",100,IF(F606="In Progress",50,IF(F606="Blocked",0,IF(F606="Pending",0,IF(F606="Rework Required",0,IF(F606="Pending Review",50,0))))))</f>
        <v/>
      </c>
      <c r="L606" s="5" t="inlineStr"/>
      <c r="M606" s="5" t="n"/>
    </row>
    <row r="607">
      <c r="F607" s="5" t="n"/>
      <c r="G607" s="5" t="n"/>
      <c r="H607" s="8" t="inlineStr"/>
      <c r="I607" s="9">
        <f>IF(H607="", "", H607 + (J607/Config!$B$9))</f>
        <v/>
      </c>
      <c r="J607" s="10">
        <f>IFERROR(XLOOKUP(E607,Config!$D$6:$D$100,Config!$E$6:$E$100),0)</f>
        <v/>
      </c>
      <c r="K607" s="10">
        <f>IF(F607="Completed",100,IF(F607="In Progress",50,IF(F607="Blocked",0,IF(F607="Pending",0,IF(F607="Rework Required",0,IF(F607="Pending Review",50,0))))))</f>
        <v/>
      </c>
      <c r="L607" s="5" t="inlineStr"/>
      <c r="M607" s="5" t="n"/>
    </row>
    <row r="608">
      <c r="F608" s="5" t="n"/>
      <c r="G608" s="5" t="n"/>
      <c r="H608" s="8" t="inlineStr"/>
      <c r="I608" s="9">
        <f>IF(H608="", "", H608 + (J608/Config!$B$9))</f>
        <v/>
      </c>
      <c r="J608" s="10">
        <f>IFERROR(XLOOKUP(E608,Config!$D$6:$D$100,Config!$E$6:$E$100),0)</f>
        <v/>
      </c>
      <c r="K608" s="10">
        <f>IF(F608="Completed",100,IF(F608="In Progress",50,IF(F608="Blocked",0,IF(F608="Pending",0,IF(F608="Rework Required",0,IF(F608="Pending Review",50,0))))))</f>
        <v/>
      </c>
      <c r="L608" s="5" t="inlineStr"/>
      <c r="M608" s="5" t="n"/>
    </row>
    <row r="609">
      <c r="F609" s="5" t="n"/>
      <c r="G609" s="5" t="n"/>
      <c r="H609" s="8" t="inlineStr"/>
      <c r="I609" s="9">
        <f>IF(H609="", "", H609 + (J609/Config!$B$9))</f>
        <v/>
      </c>
      <c r="J609" s="10">
        <f>IFERROR(XLOOKUP(E609,Config!$D$6:$D$100,Config!$E$6:$E$100),0)</f>
        <v/>
      </c>
      <c r="K609" s="10">
        <f>IF(F609="Completed",100,IF(F609="In Progress",50,IF(F609="Blocked",0,IF(F609="Pending",0,IF(F609="Rework Required",0,IF(F609="Pending Review",50,0))))))</f>
        <v/>
      </c>
      <c r="L609" s="5" t="inlineStr"/>
      <c r="M609" s="5" t="n"/>
    </row>
    <row r="610">
      <c r="F610" s="5" t="n"/>
      <c r="G610" s="5" t="n"/>
      <c r="H610" s="8" t="inlineStr"/>
      <c r="I610" s="9">
        <f>IF(H610="", "", H610 + (J610/Config!$B$9))</f>
        <v/>
      </c>
      <c r="J610" s="10">
        <f>IFERROR(XLOOKUP(E610,Config!$D$6:$D$100,Config!$E$6:$E$100),0)</f>
        <v/>
      </c>
      <c r="K610" s="10">
        <f>IF(F610="Completed",100,IF(F610="In Progress",50,IF(F610="Blocked",0,IF(F610="Pending",0,IF(F610="Rework Required",0,IF(F610="Pending Review",50,0))))))</f>
        <v/>
      </c>
      <c r="L610" s="5" t="inlineStr"/>
      <c r="M610" s="5" t="n"/>
    </row>
    <row r="611">
      <c r="F611" s="5" t="n"/>
      <c r="G611" s="5" t="n"/>
      <c r="H611" s="8" t="inlineStr"/>
      <c r="I611" s="9">
        <f>IF(H611="", "", H611 + (J611/Config!$B$9))</f>
        <v/>
      </c>
      <c r="J611" s="10">
        <f>IFERROR(XLOOKUP(E611,Config!$D$6:$D$100,Config!$E$6:$E$100),0)</f>
        <v/>
      </c>
      <c r="K611" s="10">
        <f>IF(F611="Completed",100,IF(F611="In Progress",50,IF(F611="Blocked",0,IF(F611="Pending",0,IF(F611="Rework Required",0,IF(F611="Pending Review",50,0))))))</f>
        <v/>
      </c>
      <c r="L611" s="5" t="inlineStr"/>
      <c r="M611" s="5" t="n"/>
    </row>
    <row r="612">
      <c r="F612" s="5" t="n"/>
      <c r="G612" s="5" t="n"/>
      <c r="H612" s="8" t="inlineStr"/>
      <c r="I612" s="9">
        <f>IF(H612="", "", H612 + (J612/Config!$B$9))</f>
        <v/>
      </c>
      <c r="J612" s="10">
        <f>IFERROR(XLOOKUP(E612,Config!$D$6:$D$100,Config!$E$6:$E$100),0)</f>
        <v/>
      </c>
      <c r="K612" s="10">
        <f>IF(F612="Completed",100,IF(F612="In Progress",50,IF(F612="Blocked",0,IF(F612="Pending",0,IF(F612="Rework Required",0,IF(F612="Pending Review",50,0))))))</f>
        <v/>
      </c>
      <c r="L612" s="5" t="inlineStr"/>
      <c r="M612" s="5" t="n"/>
    </row>
    <row r="613">
      <c r="F613" s="5" t="n"/>
      <c r="G613" s="5" t="n"/>
      <c r="H613" s="8" t="inlineStr"/>
      <c r="I613" s="9">
        <f>IF(H613="", "", H613 + (J613/Config!$B$9))</f>
        <v/>
      </c>
      <c r="J613" s="10">
        <f>IFERROR(XLOOKUP(E613,Config!$D$6:$D$100,Config!$E$6:$E$100),0)</f>
        <v/>
      </c>
      <c r="K613" s="10">
        <f>IF(F613="Completed",100,IF(F613="In Progress",50,IF(F613="Blocked",0,IF(F613="Pending",0,IF(F613="Rework Required",0,IF(F613="Pending Review",50,0))))))</f>
        <v/>
      </c>
      <c r="L613" s="5" t="inlineStr"/>
      <c r="M613" s="5" t="n"/>
    </row>
    <row r="614">
      <c r="F614" s="5" t="n"/>
      <c r="G614" s="5" t="n"/>
      <c r="H614" s="8" t="inlineStr"/>
      <c r="I614" s="9">
        <f>IF(H614="", "", H614 + (J614/Config!$B$9))</f>
        <v/>
      </c>
      <c r="J614" s="10">
        <f>IFERROR(XLOOKUP(E614,Config!$D$6:$D$100,Config!$E$6:$E$100),0)</f>
        <v/>
      </c>
      <c r="K614" s="10">
        <f>IF(F614="Completed",100,IF(F614="In Progress",50,IF(F614="Blocked",0,IF(F614="Pending",0,IF(F614="Rework Required",0,IF(F614="Pending Review",50,0))))))</f>
        <v/>
      </c>
      <c r="L614" s="5" t="inlineStr"/>
      <c r="M614" s="5" t="n"/>
    </row>
    <row r="615">
      <c r="F615" s="5" t="n"/>
      <c r="G615" s="5" t="n"/>
      <c r="H615" s="8" t="inlineStr"/>
      <c r="I615" s="9">
        <f>IF(H615="", "", H615 + (J615/Config!$B$9))</f>
        <v/>
      </c>
      <c r="J615" s="10">
        <f>IFERROR(XLOOKUP(E615,Config!$D$6:$D$100,Config!$E$6:$E$100),0)</f>
        <v/>
      </c>
      <c r="K615" s="10">
        <f>IF(F615="Completed",100,IF(F615="In Progress",50,IF(F615="Blocked",0,IF(F615="Pending",0,IF(F615="Rework Required",0,IF(F615="Pending Review",50,0))))))</f>
        <v/>
      </c>
      <c r="L615" s="5" t="inlineStr"/>
      <c r="M615" s="5" t="n"/>
    </row>
    <row r="616">
      <c r="F616" s="5" t="n"/>
      <c r="G616" s="5" t="n"/>
      <c r="H616" s="8" t="inlineStr"/>
      <c r="I616" s="9">
        <f>IF(H616="", "", H616 + (J616/Config!$B$9))</f>
        <v/>
      </c>
      <c r="J616" s="10">
        <f>IFERROR(XLOOKUP(E616,Config!$D$6:$D$100,Config!$E$6:$E$100),0)</f>
        <v/>
      </c>
      <c r="K616" s="10">
        <f>IF(F616="Completed",100,IF(F616="In Progress",50,IF(F616="Blocked",0,IF(F616="Pending",0,IF(F616="Rework Required",0,IF(F616="Pending Review",50,0))))))</f>
        <v/>
      </c>
      <c r="L616" s="5" t="inlineStr"/>
      <c r="M616" s="5" t="n"/>
    </row>
    <row r="617">
      <c r="F617" s="5" t="n"/>
      <c r="G617" s="5" t="n"/>
      <c r="H617" s="8" t="inlineStr"/>
      <c r="I617" s="9">
        <f>IF(H617="", "", H617 + (J617/Config!$B$9))</f>
        <v/>
      </c>
      <c r="J617" s="10">
        <f>IFERROR(XLOOKUP(E617,Config!$D$6:$D$100,Config!$E$6:$E$100),0)</f>
        <v/>
      </c>
      <c r="K617" s="10">
        <f>IF(F617="Completed",100,IF(F617="In Progress",50,IF(F617="Blocked",0,IF(F617="Pending",0,IF(F617="Rework Required",0,IF(F617="Pending Review",50,0))))))</f>
        <v/>
      </c>
      <c r="L617" s="5" t="inlineStr"/>
      <c r="M617" s="5" t="n"/>
    </row>
    <row r="618">
      <c r="F618" s="5" t="n"/>
      <c r="G618" s="5" t="n"/>
      <c r="H618" s="8" t="inlineStr"/>
      <c r="I618" s="9">
        <f>IF(H618="", "", H618 + (J618/Config!$B$9))</f>
        <v/>
      </c>
      <c r="J618" s="10">
        <f>IFERROR(XLOOKUP(E618,Config!$D$6:$D$100,Config!$E$6:$E$100),0)</f>
        <v/>
      </c>
      <c r="K618" s="10">
        <f>IF(F618="Completed",100,IF(F618="In Progress",50,IF(F618="Blocked",0,IF(F618="Pending",0,IF(F618="Rework Required",0,IF(F618="Pending Review",50,0))))))</f>
        <v/>
      </c>
      <c r="L618" s="5" t="inlineStr"/>
      <c r="M618" s="5" t="n"/>
    </row>
    <row r="619">
      <c r="F619" s="5" t="n"/>
      <c r="G619" s="5" t="n"/>
      <c r="H619" s="8" t="inlineStr"/>
      <c r="I619" s="9">
        <f>IF(H619="", "", H619 + (J619/Config!$B$9))</f>
        <v/>
      </c>
      <c r="J619" s="10">
        <f>IFERROR(XLOOKUP(E619,Config!$D$6:$D$100,Config!$E$6:$E$100),0)</f>
        <v/>
      </c>
      <c r="K619" s="10">
        <f>IF(F619="Completed",100,IF(F619="In Progress",50,IF(F619="Blocked",0,IF(F619="Pending",0,IF(F619="Rework Required",0,IF(F619="Pending Review",50,0))))))</f>
        <v/>
      </c>
      <c r="L619" s="5" t="inlineStr"/>
      <c r="M619" s="5" t="n"/>
    </row>
    <row r="620">
      <c r="F620" s="5" t="n"/>
      <c r="G620" s="5" t="n"/>
      <c r="H620" s="8" t="inlineStr"/>
      <c r="I620" s="9">
        <f>IF(H620="", "", H620 + (J620/Config!$B$9))</f>
        <v/>
      </c>
      <c r="J620" s="10">
        <f>IFERROR(XLOOKUP(E620,Config!$D$6:$D$100,Config!$E$6:$E$100),0)</f>
        <v/>
      </c>
      <c r="K620" s="10">
        <f>IF(F620="Completed",100,IF(F620="In Progress",50,IF(F620="Blocked",0,IF(F620="Pending",0,IF(F620="Rework Required",0,IF(F620="Pending Review",50,0))))))</f>
        <v/>
      </c>
      <c r="L620" s="5" t="inlineStr"/>
      <c r="M620" s="5" t="n"/>
    </row>
    <row r="621">
      <c r="F621" s="5" t="n"/>
      <c r="G621" s="5" t="n"/>
      <c r="H621" s="8" t="inlineStr"/>
      <c r="I621" s="9">
        <f>IF(H621="", "", H621 + (J621/Config!$B$9))</f>
        <v/>
      </c>
      <c r="J621" s="10">
        <f>IFERROR(XLOOKUP(E621,Config!$D$6:$D$100,Config!$E$6:$E$100),0)</f>
        <v/>
      </c>
      <c r="K621" s="10">
        <f>IF(F621="Completed",100,IF(F621="In Progress",50,IF(F621="Blocked",0,IF(F621="Pending",0,IF(F621="Rework Required",0,IF(F621="Pending Review",50,0))))))</f>
        <v/>
      </c>
      <c r="L621" s="5" t="inlineStr"/>
      <c r="M621" s="5" t="n"/>
    </row>
    <row r="622">
      <c r="F622" s="5" t="n"/>
      <c r="G622" s="5" t="n"/>
      <c r="H622" s="8" t="inlineStr"/>
      <c r="I622" s="9">
        <f>IF(H622="", "", H622 + (J622/Config!$B$9))</f>
        <v/>
      </c>
      <c r="J622" s="10">
        <f>IFERROR(XLOOKUP(E622,Config!$D$6:$D$100,Config!$E$6:$E$100),0)</f>
        <v/>
      </c>
      <c r="K622" s="10">
        <f>IF(F622="Completed",100,IF(F622="In Progress",50,IF(F622="Blocked",0,IF(F622="Pending",0,IF(F622="Rework Required",0,IF(F622="Pending Review",50,0))))))</f>
        <v/>
      </c>
      <c r="L622" s="5" t="inlineStr"/>
      <c r="M622" s="5" t="n"/>
    </row>
    <row r="623">
      <c r="F623" s="5" t="n"/>
      <c r="G623" s="5" t="n"/>
      <c r="H623" s="8" t="inlineStr"/>
      <c r="I623" s="9">
        <f>IF(H623="", "", H623 + (J623/Config!$B$9))</f>
        <v/>
      </c>
      <c r="J623" s="10">
        <f>IFERROR(XLOOKUP(E623,Config!$D$6:$D$100,Config!$E$6:$E$100),0)</f>
        <v/>
      </c>
      <c r="K623" s="10">
        <f>IF(F623="Completed",100,IF(F623="In Progress",50,IF(F623="Blocked",0,IF(F623="Pending",0,IF(F623="Rework Required",0,IF(F623="Pending Review",50,0))))))</f>
        <v/>
      </c>
      <c r="L623" s="5" t="inlineStr"/>
      <c r="M623" s="5" t="n"/>
    </row>
    <row r="624">
      <c r="F624" s="5" t="n"/>
      <c r="G624" s="5" t="n"/>
      <c r="H624" s="8" t="inlineStr"/>
      <c r="I624" s="9">
        <f>IF(H624="", "", H624 + (J624/Config!$B$9))</f>
        <v/>
      </c>
      <c r="J624" s="10">
        <f>IFERROR(XLOOKUP(E624,Config!$D$6:$D$100,Config!$E$6:$E$100),0)</f>
        <v/>
      </c>
      <c r="K624" s="10">
        <f>IF(F624="Completed",100,IF(F624="In Progress",50,IF(F624="Blocked",0,IF(F624="Pending",0,IF(F624="Rework Required",0,IF(F624="Pending Review",50,0))))))</f>
        <v/>
      </c>
      <c r="L624" s="5" t="inlineStr"/>
      <c r="M624" s="5" t="n"/>
    </row>
    <row r="625">
      <c r="F625" s="5" t="n"/>
      <c r="G625" s="5" t="n"/>
      <c r="H625" s="8" t="inlineStr"/>
      <c r="I625" s="9">
        <f>IF(H625="", "", H625 + (J625/Config!$B$9))</f>
        <v/>
      </c>
      <c r="J625" s="10">
        <f>IFERROR(XLOOKUP(E625,Config!$D$6:$D$100,Config!$E$6:$E$100),0)</f>
        <v/>
      </c>
      <c r="K625" s="10">
        <f>IF(F625="Completed",100,IF(F625="In Progress",50,IF(F625="Blocked",0,IF(F625="Pending",0,IF(F625="Rework Required",0,IF(F625="Pending Review",50,0))))))</f>
        <v/>
      </c>
      <c r="L625" s="5" t="inlineStr"/>
      <c r="M625" s="5" t="n"/>
    </row>
    <row r="626">
      <c r="F626" s="5" t="n"/>
      <c r="G626" s="5" t="n"/>
      <c r="H626" s="8" t="inlineStr"/>
      <c r="I626" s="9">
        <f>IF(H626="", "", H626 + (J626/Config!$B$9))</f>
        <v/>
      </c>
      <c r="J626" s="10">
        <f>IFERROR(XLOOKUP(E626,Config!$D$6:$D$100,Config!$E$6:$E$100),0)</f>
        <v/>
      </c>
      <c r="K626" s="10">
        <f>IF(F626="Completed",100,IF(F626="In Progress",50,IF(F626="Blocked",0,IF(F626="Pending",0,IF(F626="Rework Required",0,IF(F626="Pending Review",50,0))))))</f>
        <v/>
      </c>
      <c r="L626" s="5" t="inlineStr"/>
      <c r="M626" s="5" t="n"/>
    </row>
    <row r="627">
      <c r="F627" s="5" t="n"/>
      <c r="G627" s="5" t="n"/>
      <c r="H627" s="8" t="inlineStr"/>
      <c r="I627" s="9">
        <f>IF(H627="", "", H627 + (J627/Config!$B$9))</f>
        <v/>
      </c>
      <c r="J627" s="10">
        <f>IFERROR(XLOOKUP(E627,Config!$D$6:$D$100,Config!$E$6:$E$100),0)</f>
        <v/>
      </c>
      <c r="K627" s="10">
        <f>IF(F627="Completed",100,IF(F627="In Progress",50,IF(F627="Blocked",0,IF(F627="Pending",0,IF(F627="Rework Required",0,IF(F627="Pending Review",50,0))))))</f>
        <v/>
      </c>
      <c r="L627" s="5" t="inlineStr"/>
      <c r="M627" s="5" t="n"/>
    </row>
    <row r="628">
      <c r="F628" s="5" t="n"/>
      <c r="G628" s="5" t="n"/>
      <c r="H628" s="8" t="inlineStr"/>
      <c r="I628" s="9">
        <f>IF(H628="", "", H628 + (J628/Config!$B$9))</f>
        <v/>
      </c>
      <c r="J628" s="10">
        <f>IFERROR(XLOOKUP(E628,Config!$D$6:$D$100,Config!$E$6:$E$100),0)</f>
        <v/>
      </c>
      <c r="K628" s="10">
        <f>IF(F628="Completed",100,IF(F628="In Progress",50,IF(F628="Blocked",0,IF(F628="Pending",0,IF(F628="Rework Required",0,IF(F628="Pending Review",50,0))))))</f>
        <v/>
      </c>
      <c r="L628" s="5" t="inlineStr"/>
      <c r="M628" s="5" t="n"/>
    </row>
    <row r="629">
      <c r="F629" s="5" t="n"/>
      <c r="G629" s="5" t="n"/>
      <c r="H629" s="8" t="inlineStr"/>
      <c r="I629" s="9">
        <f>IF(H629="", "", H629 + (J629/Config!$B$9))</f>
        <v/>
      </c>
      <c r="J629" s="10">
        <f>IFERROR(XLOOKUP(E629,Config!$D$6:$D$100,Config!$E$6:$E$100),0)</f>
        <v/>
      </c>
      <c r="K629" s="10">
        <f>IF(F629="Completed",100,IF(F629="In Progress",50,IF(F629="Blocked",0,IF(F629="Pending",0,IF(F629="Rework Required",0,IF(F629="Pending Review",50,0))))))</f>
        <v/>
      </c>
      <c r="L629" s="5" t="inlineStr"/>
      <c r="M629" s="5" t="n"/>
    </row>
    <row r="630">
      <c r="F630" s="5" t="n"/>
      <c r="G630" s="5" t="n"/>
      <c r="H630" s="8" t="inlineStr"/>
      <c r="I630" s="9">
        <f>IF(H630="", "", H630 + (J630/Config!$B$9))</f>
        <v/>
      </c>
      <c r="J630" s="10">
        <f>IFERROR(XLOOKUP(E630,Config!$D$6:$D$100,Config!$E$6:$E$100),0)</f>
        <v/>
      </c>
      <c r="K630" s="10">
        <f>IF(F630="Completed",100,IF(F630="In Progress",50,IF(F630="Blocked",0,IF(F630="Pending",0,IF(F630="Rework Required",0,IF(F630="Pending Review",50,0))))))</f>
        <v/>
      </c>
      <c r="L630" s="5" t="inlineStr"/>
      <c r="M630" s="5" t="n"/>
    </row>
    <row r="631">
      <c r="F631" s="5" t="n"/>
      <c r="G631" s="5" t="n"/>
      <c r="H631" s="8" t="inlineStr"/>
      <c r="I631" s="9">
        <f>IF(H631="", "", H631 + (J631/Config!$B$9))</f>
        <v/>
      </c>
      <c r="J631" s="10">
        <f>IFERROR(XLOOKUP(E631,Config!$D$6:$D$100,Config!$E$6:$E$100),0)</f>
        <v/>
      </c>
      <c r="K631" s="10">
        <f>IF(F631="Completed",100,IF(F631="In Progress",50,IF(F631="Blocked",0,IF(F631="Pending",0,IF(F631="Rework Required",0,IF(F631="Pending Review",50,0))))))</f>
        <v/>
      </c>
      <c r="L631" s="5" t="inlineStr"/>
      <c r="M631" s="5" t="n"/>
    </row>
    <row r="632">
      <c r="F632" s="5" t="n"/>
      <c r="G632" s="5" t="n"/>
      <c r="H632" s="8" t="inlineStr"/>
      <c r="I632" s="9">
        <f>IF(H632="", "", H632 + (J632/Config!$B$9))</f>
        <v/>
      </c>
      <c r="J632" s="10">
        <f>IFERROR(XLOOKUP(E632,Config!$D$6:$D$100,Config!$E$6:$E$100),0)</f>
        <v/>
      </c>
      <c r="K632" s="10">
        <f>IF(F632="Completed",100,IF(F632="In Progress",50,IF(F632="Blocked",0,IF(F632="Pending",0,IF(F632="Rework Required",0,IF(F632="Pending Review",50,0))))))</f>
        <v/>
      </c>
      <c r="L632" s="5" t="inlineStr"/>
      <c r="M632" s="5" t="n"/>
    </row>
    <row r="633">
      <c r="F633" s="5" t="n"/>
      <c r="G633" s="5" t="n"/>
      <c r="H633" s="8" t="inlineStr"/>
      <c r="I633" s="9">
        <f>IF(H633="", "", H633 + (J633/Config!$B$9))</f>
        <v/>
      </c>
      <c r="J633" s="10">
        <f>IFERROR(XLOOKUP(E633,Config!$D$6:$D$100,Config!$E$6:$E$100),0)</f>
        <v/>
      </c>
      <c r="K633" s="10">
        <f>IF(F633="Completed",100,IF(F633="In Progress",50,IF(F633="Blocked",0,IF(F633="Pending",0,IF(F633="Rework Required",0,IF(F633="Pending Review",50,0))))))</f>
        <v/>
      </c>
      <c r="L633" s="5" t="inlineStr"/>
      <c r="M633" s="5" t="n"/>
    </row>
    <row r="634">
      <c r="F634" s="5" t="n"/>
      <c r="G634" s="5" t="n"/>
      <c r="H634" s="8" t="inlineStr"/>
      <c r="I634" s="9">
        <f>IF(H634="", "", H634 + (J634/Config!$B$9))</f>
        <v/>
      </c>
      <c r="J634" s="10">
        <f>IFERROR(XLOOKUP(E634,Config!$D$6:$D$100,Config!$E$6:$E$100),0)</f>
        <v/>
      </c>
      <c r="K634" s="10">
        <f>IF(F634="Completed",100,IF(F634="In Progress",50,IF(F634="Blocked",0,IF(F634="Pending",0,IF(F634="Rework Required",0,IF(F634="Pending Review",50,0))))))</f>
        <v/>
      </c>
      <c r="L634" s="5" t="inlineStr"/>
      <c r="M634" s="5" t="n"/>
    </row>
    <row r="635">
      <c r="F635" s="5" t="n"/>
      <c r="G635" s="5" t="n"/>
      <c r="H635" s="8" t="inlineStr"/>
      <c r="I635" s="9">
        <f>IF(H635="", "", H635 + (J635/Config!$B$9))</f>
        <v/>
      </c>
      <c r="J635" s="10">
        <f>IFERROR(XLOOKUP(E635,Config!$D$6:$D$100,Config!$E$6:$E$100),0)</f>
        <v/>
      </c>
      <c r="K635" s="10">
        <f>IF(F635="Completed",100,IF(F635="In Progress",50,IF(F635="Blocked",0,IF(F635="Pending",0,IF(F635="Rework Required",0,IF(F635="Pending Review",50,0))))))</f>
        <v/>
      </c>
      <c r="L635" s="5" t="inlineStr"/>
      <c r="M635" s="5" t="n"/>
    </row>
    <row r="636">
      <c r="F636" s="5" t="n"/>
      <c r="G636" s="5" t="n"/>
      <c r="H636" s="8" t="inlineStr"/>
      <c r="I636" s="9">
        <f>IF(H636="", "", H636 + (J636/Config!$B$9))</f>
        <v/>
      </c>
      <c r="J636" s="10">
        <f>IFERROR(XLOOKUP(E636,Config!$D$6:$D$100,Config!$E$6:$E$100),0)</f>
        <v/>
      </c>
      <c r="K636" s="10">
        <f>IF(F636="Completed",100,IF(F636="In Progress",50,IF(F636="Blocked",0,IF(F636="Pending",0,IF(F636="Rework Required",0,IF(F636="Pending Review",50,0))))))</f>
        <v/>
      </c>
      <c r="L636" s="5" t="inlineStr"/>
      <c r="M636" s="5" t="n"/>
    </row>
    <row r="637">
      <c r="F637" s="5" t="n"/>
      <c r="G637" s="5" t="n"/>
      <c r="H637" s="8" t="inlineStr"/>
      <c r="I637" s="9">
        <f>IF(H637="", "", H637 + (J637/Config!$B$9))</f>
        <v/>
      </c>
      <c r="J637" s="10">
        <f>IFERROR(XLOOKUP(E637,Config!$D$6:$D$100,Config!$E$6:$E$100),0)</f>
        <v/>
      </c>
      <c r="K637" s="10">
        <f>IF(F637="Completed",100,IF(F637="In Progress",50,IF(F637="Blocked",0,IF(F637="Pending",0,IF(F637="Rework Required",0,IF(F637="Pending Review",50,0))))))</f>
        <v/>
      </c>
      <c r="L637" s="5" t="inlineStr"/>
      <c r="M637" s="5" t="n"/>
    </row>
    <row r="638">
      <c r="F638" s="5" t="n"/>
      <c r="G638" s="5" t="n"/>
      <c r="H638" s="8" t="inlineStr"/>
      <c r="I638" s="9">
        <f>IF(H638="", "", H638 + (J638/Config!$B$9))</f>
        <v/>
      </c>
      <c r="J638" s="10">
        <f>IFERROR(XLOOKUP(E638,Config!$D$6:$D$100,Config!$E$6:$E$100),0)</f>
        <v/>
      </c>
      <c r="K638" s="10">
        <f>IF(F638="Completed",100,IF(F638="In Progress",50,IF(F638="Blocked",0,IF(F638="Pending",0,IF(F638="Rework Required",0,IF(F638="Pending Review",50,0))))))</f>
        <v/>
      </c>
      <c r="L638" s="5" t="inlineStr"/>
      <c r="M638" s="5" t="n"/>
    </row>
    <row r="639">
      <c r="F639" s="5" t="n"/>
      <c r="G639" s="5" t="n"/>
      <c r="H639" s="8" t="inlineStr"/>
      <c r="I639" s="9">
        <f>IF(H639="", "", H639 + (J639/Config!$B$9))</f>
        <v/>
      </c>
      <c r="J639" s="10">
        <f>IFERROR(XLOOKUP(E639,Config!$D$6:$D$100,Config!$E$6:$E$100),0)</f>
        <v/>
      </c>
      <c r="K639" s="10">
        <f>IF(F639="Completed",100,IF(F639="In Progress",50,IF(F639="Blocked",0,IF(F639="Pending",0,IF(F639="Rework Required",0,IF(F639="Pending Review",50,0))))))</f>
        <v/>
      </c>
      <c r="L639" s="5" t="inlineStr"/>
      <c r="M639" s="5" t="n"/>
    </row>
    <row r="640">
      <c r="F640" s="5" t="n"/>
      <c r="G640" s="5" t="n"/>
      <c r="H640" s="8" t="inlineStr"/>
      <c r="I640" s="9">
        <f>IF(H640="", "", H640 + (J640/Config!$B$9))</f>
        <v/>
      </c>
      <c r="J640" s="10">
        <f>IFERROR(XLOOKUP(E640,Config!$D$6:$D$100,Config!$E$6:$E$100),0)</f>
        <v/>
      </c>
      <c r="K640" s="10">
        <f>IF(F640="Completed",100,IF(F640="In Progress",50,IF(F640="Blocked",0,IF(F640="Pending",0,IF(F640="Rework Required",0,IF(F640="Pending Review",50,0))))))</f>
        <v/>
      </c>
      <c r="L640" s="5" t="inlineStr"/>
      <c r="M640" s="5" t="n"/>
    </row>
    <row r="641">
      <c r="F641" s="5" t="n"/>
      <c r="G641" s="5" t="n"/>
      <c r="H641" s="8" t="inlineStr"/>
      <c r="I641" s="9">
        <f>IF(H641="", "", H641 + (J641/Config!$B$9))</f>
        <v/>
      </c>
      <c r="J641" s="10">
        <f>IFERROR(XLOOKUP(E641,Config!$D$6:$D$100,Config!$E$6:$E$100),0)</f>
        <v/>
      </c>
      <c r="K641" s="10">
        <f>IF(F641="Completed",100,IF(F641="In Progress",50,IF(F641="Blocked",0,IF(F641="Pending",0,IF(F641="Rework Required",0,IF(F641="Pending Review",50,0))))))</f>
        <v/>
      </c>
      <c r="L641" s="5" t="inlineStr"/>
      <c r="M641" s="5" t="n"/>
    </row>
    <row r="642">
      <c r="F642" s="5" t="n"/>
      <c r="G642" s="5" t="n"/>
      <c r="H642" s="8" t="inlineStr"/>
      <c r="I642" s="9">
        <f>IF(H642="", "", H642 + (J642/Config!$B$9))</f>
        <v/>
      </c>
      <c r="J642" s="10">
        <f>IFERROR(XLOOKUP(E642,Config!$D$6:$D$100,Config!$E$6:$E$100),0)</f>
        <v/>
      </c>
      <c r="K642" s="10">
        <f>IF(F642="Completed",100,IF(F642="In Progress",50,IF(F642="Blocked",0,IF(F642="Pending",0,IF(F642="Rework Required",0,IF(F642="Pending Review",50,0))))))</f>
        <v/>
      </c>
      <c r="L642" s="5" t="inlineStr"/>
      <c r="M642" s="5" t="n"/>
    </row>
    <row r="643">
      <c r="F643" s="5" t="n"/>
      <c r="G643" s="5" t="n"/>
      <c r="H643" s="8" t="inlineStr"/>
      <c r="I643" s="9">
        <f>IF(H643="", "", H643 + (J643/Config!$B$9))</f>
        <v/>
      </c>
      <c r="J643" s="10">
        <f>IFERROR(XLOOKUP(E643,Config!$D$6:$D$100,Config!$E$6:$E$100),0)</f>
        <v/>
      </c>
      <c r="K643" s="10">
        <f>IF(F643="Completed",100,IF(F643="In Progress",50,IF(F643="Blocked",0,IF(F643="Pending",0,IF(F643="Rework Required",0,IF(F643="Pending Review",50,0))))))</f>
        <v/>
      </c>
      <c r="L643" s="5" t="inlineStr"/>
      <c r="M643" s="5" t="n"/>
    </row>
    <row r="644">
      <c r="F644" s="5" t="n"/>
      <c r="G644" s="5" t="n"/>
      <c r="H644" s="8" t="inlineStr"/>
      <c r="I644" s="9">
        <f>IF(H644="", "", H644 + (J644/Config!$B$9))</f>
        <v/>
      </c>
      <c r="J644" s="10">
        <f>IFERROR(XLOOKUP(E644,Config!$D$6:$D$100,Config!$E$6:$E$100),0)</f>
        <v/>
      </c>
      <c r="K644" s="10">
        <f>IF(F644="Completed",100,IF(F644="In Progress",50,IF(F644="Blocked",0,IF(F644="Pending",0,IF(F644="Rework Required",0,IF(F644="Pending Review",50,0))))))</f>
        <v/>
      </c>
      <c r="L644" s="5" t="inlineStr"/>
      <c r="M644" s="5" t="n"/>
    </row>
    <row r="645">
      <c r="F645" s="5" t="n"/>
      <c r="G645" s="5" t="n"/>
      <c r="H645" s="8" t="inlineStr"/>
      <c r="I645" s="9">
        <f>IF(H645="", "", H645 + (J645/Config!$B$9))</f>
        <v/>
      </c>
      <c r="J645" s="10">
        <f>IFERROR(XLOOKUP(E645,Config!$D$6:$D$100,Config!$E$6:$E$100),0)</f>
        <v/>
      </c>
      <c r="K645" s="10">
        <f>IF(F645="Completed",100,IF(F645="In Progress",50,IF(F645="Blocked",0,IF(F645="Pending",0,IF(F645="Rework Required",0,IF(F645="Pending Review",50,0))))))</f>
        <v/>
      </c>
      <c r="L645" s="5" t="inlineStr"/>
      <c r="M645" s="5" t="n"/>
    </row>
    <row r="646">
      <c r="F646" s="5" t="n"/>
      <c r="G646" s="5" t="n"/>
      <c r="H646" s="8" t="inlineStr"/>
      <c r="I646" s="9">
        <f>IF(H646="", "", H646 + (J646/Config!$B$9))</f>
        <v/>
      </c>
      <c r="J646" s="10">
        <f>IFERROR(XLOOKUP(E646,Config!$D$6:$D$100,Config!$E$6:$E$100),0)</f>
        <v/>
      </c>
      <c r="K646" s="10">
        <f>IF(F646="Completed",100,IF(F646="In Progress",50,IF(F646="Blocked",0,IF(F646="Pending",0,IF(F646="Rework Required",0,IF(F646="Pending Review",50,0))))))</f>
        <v/>
      </c>
      <c r="L646" s="5" t="inlineStr"/>
      <c r="M646" s="5" t="n"/>
    </row>
    <row r="647">
      <c r="F647" s="5" t="n"/>
      <c r="G647" s="5" t="n"/>
      <c r="H647" s="8" t="inlineStr"/>
      <c r="I647" s="9">
        <f>IF(H647="", "", H647 + (J647/Config!$B$9))</f>
        <v/>
      </c>
      <c r="J647" s="10">
        <f>IFERROR(XLOOKUP(E647,Config!$D$6:$D$100,Config!$E$6:$E$100),0)</f>
        <v/>
      </c>
      <c r="K647" s="10">
        <f>IF(F647="Completed",100,IF(F647="In Progress",50,IF(F647="Blocked",0,IF(F647="Pending",0,IF(F647="Rework Required",0,IF(F647="Pending Review",50,0))))))</f>
        <v/>
      </c>
      <c r="L647" s="5" t="inlineStr"/>
      <c r="M647" s="5" t="n"/>
    </row>
    <row r="648">
      <c r="F648" s="5" t="n"/>
      <c r="G648" s="5" t="n"/>
      <c r="H648" s="8" t="inlineStr"/>
      <c r="I648" s="9">
        <f>IF(H648="", "", H648 + (J648/Config!$B$9))</f>
        <v/>
      </c>
      <c r="J648" s="10">
        <f>IFERROR(XLOOKUP(E648,Config!$D$6:$D$100,Config!$E$6:$E$100),0)</f>
        <v/>
      </c>
      <c r="K648" s="10">
        <f>IF(F648="Completed",100,IF(F648="In Progress",50,IF(F648="Blocked",0,IF(F648="Pending",0,IF(F648="Rework Required",0,IF(F648="Pending Review",50,0))))))</f>
        <v/>
      </c>
      <c r="L648" s="5" t="inlineStr"/>
      <c r="M648" s="5" t="n"/>
    </row>
    <row r="649">
      <c r="F649" s="5" t="n"/>
      <c r="G649" s="5" t="n"/>
      <c r="H649" s="8" t="inlineStr"/>
      <c r="I649" s="9">
        <f>IF(H649="", "", H649 + (J649/Config!$B$9))</f>
        <v/>
      </c>
      <c r="J649" s="10">
        <f>IFERROR(XLOOKUP(E649,Config!$D$6:$D$100,Config!$E$6:$E$100),0)</f>
        <v/>
      </c>
      <c r="K649" s="10">
        <f>IF(F649="Completed",100,IF(F649="In Progress",50,IF(F649="Blocked",0,IF(F649="Pending",0,IF(F649="Rework Required",0,IF(F649="Pending Review",50,0))))))</f>
        <v/>
      </c>
      <c r="L649" s="5" t="inlineStr"/>
      <c r="M649" s="5" t="n"/>
    </row>
    <row r="650">
      <c r="F650" s="5" t="n"/>
      <c r="G650" s="5" t="n"/>
      <c r="H650" s="8" t="inlineStr"/>
      <c r="I650" s="9">
        <f>IF(H650="", "", H650 + (J650/Config!$B$9))</f>
        <v/>
      </c>
      <c r="J650" s="10">
        <f>IFERROR(XLOOKUP(E650,Config!$D$6:$D$100,Config!$E$6:$E$100),0)</f>
        <v/>
      </c>
      <c r="K650" s="10">
        <f>IF(F650="Completed",100,IF(F650="In Progress",50,IF(F650="Blocked",0,IF(F650="Pending",0,IF(F650="Rework Required",0,IF(F650="Pending Review",50,0))))))</f>
        <v/>
      </c>
      <c r="L650" s="5" t="inlineStr"/>
      <c r="M650" s="5" t="n"/>
    </row>
    <row r="651">
      <c r="F651" s="5" t="n"/>
      <c r="G651" s="5" t="n"/>
      <c r="H651" s="8" t="inlineStr"/>
      <c r="I651" s="9">
        <f>IF(H651="", "", H651 + (J651/Config!$B$9))</f>
        <v/>
      </c>
      <c r="J651" s="10">
        <f>IFERROR(XLOOKUP(E651,Config!$D$6:$D$100,Config!$E$6:$E$100),0)</f>
        <v/>
      </c>
      <c r="K651" s="10">
        <f>IF(F651="Completed",100,IF(F651="In Progress",50,IF(F651="Blocked",0,IF(F651="Pending",0,IF(F651="Rework Required",0,IF(F651="Pending Review",50,0))))))</f>
        <v/>
      </c>
      <c r="L651" s="5" t="inlineStr"/>
      <c r="M651" s="5" t="n"/>
    </row>
    <row r="652">
      <c r="F652" s="5" t="n"/>
      <c r="G652" s="5" t="n"/>
      <c r="H652" s="8" t="inlineStr"/>
      <c r="I652" s="9">
        <f>IF(H652="", "", H652 + (J652/Config!$B$9))</f>
        <v/>
      </c>
      <c r="J652" s="10">
        <f>IFERROR(XLOOKUP(E652,Config!$D$6:$D$100,Config!$E$6:$E$100),0)</f>
        <v/>
      </c>
      <c r="K652" s="10">
        <f>IF(F652="Completed",100,IF(F652="In Progress",50,IF(F652="Blocked",0,IF(F652="Pending",0,IF(F652="Rework Required",0,IF(F652="Pending Review",50,0))))))</f>
        <v/>
      </c>
      <c r="L652" s="5" t="inlineStr"/>
      <c r="M652" s="5" t="n"/>
    </row>
    <row r="653">
      <c r="F653" s="5" t="n"/>
      <c r="G653" s="5" t="n"/>
      <c r="H653" s="8" t="inlineStr"/>
      <c r="I653" s="9">
        <f>IF(H653="", "", H653 + (J653/Config!$B$9))</f>
        <v/>
      </c>
      <c r="J653" s="10">
        <f>IFERROR(XLOOKUP(E653,Config!$D$6:$D$100,Config!$E$6:$E$100),0)</f>
        <v/>
      </c>
      <c r="K653" s="10">
        <f>IF(F653="Completed",100,IF(F653="In Progress",50,IF(F653="Blocked",0,IF(F653="Pending",0,IF(F653="Rework Required",0,IF(F653="Pending Review",50,0))))))</f>
        <v/>
      </c>
      <c r="L653" s="5" t="inlineStr"/>
      <c r="M653" s="5" t="n"/>
    </row>
    <row r="654">
      <c r="F654" s="5" t="n"/>
      <c r="G654" s="5" t="n"/>
      <c r="H654" s="8" t="inlineStr"/>
      <c r="I654" s="9">
        <f>IF(H654="", "", H654 + (J654/Config!$B$9))</f>
        <v/>
      </c>
      <c r="J654" s="10">
        <f>IFERROR(XLOOKUP(E654,Config!$D$6:$D$100,Config!$E$6:$E$100),0)</f>
        <v/>
      </c>
      <c r="K654" s="10">
        <f>IF(F654="Completed",100,IF(F654="In Progress",50,IF(F654="Blocked",0,IF(F654="Pending",0,IF(F654="Rework Required",0,IF(F654="Pending Review",50,0))))))</f>
        <v/>
      </c>
      <c r="L654" s="5" t="inlineStr"/>
      <c r="M654" s="5" t="n"/>
    </row>
    <row r="655">
      <c r="F655" s="5" t="n"/>
      <c r="G655" s="5" t="n"/>
      <c r="H655" s="8" t="inlineStr"/>
      <c r="I655" s="9">
        <f>IF(H655="", "", H655 + (J655/Config!$B$9))</f>
        <v/>
      </c>
      <c r="J655" s="10">
        <f>IFERROR(XLOOKUP(E655,Config!$D$6:$D$100,Config!$E$6:$E$100),0)</f>
        <v/>
      </c>
      <c r="K655" s="10">
        <f>IF(F655="Completed",100,IF(F655="In Progress",50,IF(F655="Blocked",0,IF(F655="Pending",0,IF(F655="Rework Required",0,IF(F655="Pending Review",50,0))))))</f>
        <v/>
      </c>
      <c r="L655" s="5" t="inlineStr"/>
      <c r="M655" s="5" t="n"/>
    </row>
    <row r="656">
      <c r="F656" s="5" t="n"/>
      <c r="G656" s="5" t="n"/>
      <c r="H656" s="8" t="inlineStr"/>
      <c r="I656" s="9">
        <f>IF(H656="", "", H656 + (J656/Config!$B$9))</f>
        <v/>
      </c>
      <c r="J656" s="10">
        <f>IFERROR(XLOOKUP(E656,Config!$D$6:$D$100,Config!$E$6:$E$100),0)</f>
        <v/>
      </c>
      <c r="K656" s="10">
        <f>IF(F656="Completed",100,IF(F656="In Progress",50,IF(F656="Blocked",0,IF(F656="Pending",0,IF(F656="Rework Required",0,IF(F656="Pending Review",50,0))))))</f>
        <v/>
      </c>
      <c r="L656" s="5" t="inlineStr"/>
      <c r="M656" s="5" t="n"/>
    </row>
    <row r="657">
      <c r="F657" s="5" t="n"/>
      <c r="G657" s="5" t="n"/>
      <c r="H657" s="8" t="inlineStr"/>
      <c r="I657" s="9">
        <f>IF(H657="", "", H657 + (J657/Config!$B$9))</f>
        <v/>
      </c>
      <c r="J657" s="10">
        <f>IFERROR(XLOOKUP(E657,Config!$D$6:$D$100,Config!$E$6:$E$100),0)</f>
        <v/>
      </c>
      <c r="K657" s="10">
        <f>IF(F657="Completed",100,IF(F657="In Progress",50,IF(F657="Blocked",0,IF(F657="Pending",0,IF(F657="Rework Required",0,IF(F657="Pending Review",50,0))))))</f>
        <v/>
      </c>
      <c r="L657" s="5" t="inlineStr"/>
      <c r="M657" s="5" t="n"/>
    </row>
    <row r="658">
      <c r="F658" s="5" t="n"/>
      <c r="G658" s="5" t="n"/>
      <c r="H658" s="8" t="inlineStr"/>
      <c r="I658" s="9">
        <f>IF(H658="", "", H658 + (J658/Config!$B$9))</f>
        <v/>
      </c>
      <c r="J658" s="10">
        <f>IFERROR(XLOOKUP(E658,Config!$D$6:$D$100,Config!$E$6:$E$100),0)</f>
        <v/>
      </c>
      <c r="K658" s="10">
        <f>IF(F658="Completed",100,IF(F658="In Progress",50,IF(F658="Blocked",0,IF(F658="Pending",0,IF(F658="Rework Required",0,IF(F658="Pending Review",50,0))))))</f>
        <v/>
      </c>
      <c r="L658" s="5" t="inlineStr"/>
      <c r="M658" s="5" t="n"/>
    </row>
    <row r="659">
      <c r="F659" s="5" t="n"/>
      <c r="G659" s="5" t="n"/>
      <c r="H659" s="8" t="inlineStr"/>
      <c r="I659" s="9">
        <f>IF(H659="", "", H659 + (J659/Config!$B$9))</f>
        <v/>
      </c>
      <c r="J659" s="10">
        <f>IFERROR(XLOOKUP(E659,Config!$D$6:$D$100,Config!$E$6:$E$100),0)</f>
        <v/>
      </c>
      <c r="K659" s="10">
        <f>IF(F659="Completed",100,IF(F659="In Progress",50,IF(F659="Blocked",0,IF(F659="Pending",0,IF(F659="Rework Required",0,IF(F659="Pending Review",50,0))))))</f>
        <v/>
      </c>
      <c r="L659" s="5" t="inlineStr"/>
      <c r="M659" s="5" t="n"/>
    </row>
    <row r="660">
      <c r="F660" s="5" t="n"/>
      <c r="G660" s="5" t="n"/>
      <c r="H660" s="8" t="inlineStr"/>
      <c r="I660" s="9">
        <f>IF(H660="", "", H660 + (J660/Config!$B$9))</f>
        <v/>
      </c>
      <c r="J660" s="10">
        <f>IFERROR(XLOOKUP(E660,Config!$D$6:$D$100,Config!$E$6:$E$100),0)</f>
        <v/>
      </c>
      <c r="K660" s="10">
        <f>IF(F660="Completed",100,IF(F660="In Progress",50,IF(F660="Blocked",0,IF(F660="Pending",0,IF(F660="Rework Required",0,IF(F660="Pending Review",50,0))))))</f>
        <v/>
      </c>
      <c r="L660" s="5" t="inlineStr"/>
      <c r="M660" s="5" t="n"/>
    </row>
    <row r="661">
      <c r="F661" s="5" t="n"/>
      <c r="G661" s="5" t="n"/>
      <c r="H661" s="8" t="inlineStr"/>
      <c r="I661" s="9">
        <f>IF(H661="", "", H661 + (J661/Config!$B$9))</f>
        <v/>
      </c>
      <c r="J661" s="10">
        <f>IFERROR(XLOOKUP(E661,Config!$D$6:$D$100,Config!$E$6:$E$100),0)</f>
        <v/>
      </c>
      <c r="K661" s="10">
        <f>IF(F661="Completed",100,IF(F661="In Progress",50,IF(F661="Blocked",0,IF(F661="Pending",0,IF(F661="Rework Required",0,IF(F661="Pending Review",50,0))))))</f>
        <v/>
      </c>
      <c r="L661" s="5" t="inlineStr"/>
      <c r="M661" s="5" t="n"/>
    </row>
    <row r="662">
      <c r="F662" s="5" t="n"/>
      <c r="G662" s="5" t="n"/>
      <c r="H662" s="8" t="inlineStr"/>
      <c r="I662" s="9">
        <f>IF(H662="", "", H662 + (J662/Config!$B$9))</f>
        <v/>
      </c>
      <c r="J662" s="10">
        <f>IFERROR(XLOOKUP(E662,Config!$D$6:$D$100,Config!$E$6:$E$100),0)</f>
        <v/>
      </c>
      <c r="K662" s="10">
        <f>IF(F662="Completed",100,IF(F662="In Progress",50,IF(F662="Blocked",0,IF(F662="Pending",0,IF(F662="Rework Required",0,IF(F662="Pending Review",50,0))))))</f>
        <v/>
      </c>
      <c r="L662" s="5" t="inlineStr"/>
      <c r="M662" s="5" t="n"/>
    </row>
    <row r="663">
      <c r="F663" s="5" t="n"/>
      <c r="G663" s="5" t="n"/>
      <c r="H663" s="8" t="inlineStr"/>
      <c r="I663" s="9">
        <f>IF(H663="", "", H663 + (J663/Config!$B$9))</f>
        <v/>
      </c>
      <c r="J663" s="10">
        <f>IFERROR(XLOOKUP(E663,Config!$D$6:$D$100,Config!$E$6:$E$100),0)</f>
        <v/>
      </c>
      <c r="K663" s="10">
        <f>IF(F663="Completed",100,IF(F663="In Progress",50,IF(F663="Blocked",0,IF(F663="Pending",0,IF(F663="Rework Required",0,IF(F663="Pending Review",50,0))))))</f>
        <v/>
      </c>
      <c r="L663" s="5" t="inlineStr"/>
      <c r="M663" s="5" t="n"/>
    </row>
    <row r="664">
      <c r="F664" s="5" t="n"/>
      <c r="G664" s="5" t="n"/>
      <c r="H664" s="8" t="inlineStr"/>
      <c r="I664" s="9">
        <f>IF(H664="", "", H664 + (J664/Config!$B$9))</f>
        <v/>
      </c>
      <c r="J664" s="10">
        <f>IFERROR(XLOOKUP(E664,Config!$D$6:$D$100,Config!$E$6:$E$100),0)</f>
        <v/>
      </c>
      <c r="K664" s="10">
        <f>IF(F664="Completed",100,IF(F664="In Progress",50,IF(F664="Blocked",0,IF(F664="Pending",0,IF(F664="Rework Required",0,IF(F664="Pending Review",50,0))))))</f>
        <v/>
      </c>
      <c r="L664" s="5" t="inlineStr"/>
      <c r="M664" s="5" t="n"/>
    </row>
    <row r="665">
      <c r="F665" s="5" t="n"/>
      <c r="G665" s="5" t="n"/>
      <c r="H665" s="8" t="inlineStr"/>
      <c r="I665" s="9">
        <f>IF(H665="", "", H665 + (J665/Config!$B$9))</f>
        <v/>
      </c>
      <c r="J665" s="10">
        <f>IFERROR(XLOOKUP(E665,Config!$D$6:$D$100,Config!$E$6:$E$100),0)</f>
        <v/>
      </c>
      <c r="K665" s="10">
        <f>IF(F665="Completed",100,IF(F665="In Progress",50,IF(F665="Blocked",0,IF(F665="Pending",0,IF(F665="Rework Required",0,IF(F665="Pending Review",50,0))))))</f>
        <v/>
      </c>
      <c r="L665" s="5" t="inlineStr"/>
      <c r="M665" s="5" t="n"/>
    </row>
    <row r="666">
      <c r="F666" s="5" t="n"/>
      <c r="G666" s="5" t="n"/>
      <c r="H666" s="8" t="inlineStr"/>
      <c r="I666" s="9">
        <f>IF(H666="", "", H666 + (J666/Config!$B$9))</f>
        <v/>
      </c>
      <c r="J666" s="10">
        <f>IFERROR(XLOOKUP(E666,Config!$D$6:$D$100,Config!$E$6:$E$100),0)</f>
        <v/>
      </c>
      <c r="K666" s="10">
        <f>IF(F666="Completed",100,IF(F666="In Progress",50,IF(F666="Blocked",0,IF(F666="Pending",0,IF(F666="Rework Required",0,IF(F666="Pending Review",50,0))))))</f>
        <v/>
      </c>
      <c r="L666" s="5" t="inlineStr"/>
      <c r="M666" s="5" t="n"/>
    </row>
    <row r="667">
      <c r="F667" s="5" t="n"/>
      <c r="G667" s="5" t="n"/>
      <c r="H667" s="8" t="inlineStr"/>
      <c r="I667" s="9">
        <f>IF(H667="", "", H667 + (J667/Config!$B$9))</f>
        <v/>
      </c>
      <c r="J667" s="10">
        <f>IFERROR(XLOOKUP(E667,Config!$D$6:$D$100,Config!$E$6:$E$100),0)</f>
        <v/>
      </c>
      <c r="K667" s="10">
        <f>IF(F667="Completed",100,IF(F667="In Progress",50,IF(F667="Blocked",0,IF(F667="Pending",0,IF(F667="Rework Required",0,IF(F667="Pending Review",50,0))))))</f>
        <v/>
      </c>
      <c r="L667" s="5" t="inlineStr"/>
      <c r="M667" s="5" t="n"/>
    </row>
    <row r="668">
      <c r="F668" s="5" t="n"/>
      <c r="G668" s="5" t="n"/>
      <c r="H668" s="8" t="inlineStr"/>
      <c r="I668" s="9">
        <f>IF(H668="", "", H668 + (J668/Config!$B$9))</f>
        <v/>
      </c>
      <c r="J668" s="10">
        <f>IFERROR(XLOOKUP(E668,Config!$D$6:$D$100,Config!$E$6:$E$100),0)</f>
        <v/>
      </c>
      <c r="K668" s="10">
        <f>IF(F668="Completed",100,IF(F668="In Progress",50,IF(F668="Blocked",0,IF(F668="Pending",0,IF(F668="Rework Required",0,IF(F668="Pending Review",50,0))))))</f>
        <v/>
      </c>
      <c r="L668" s="5" t="inlineStr"/>
      <c r="M668" s="5" t="n"/>
    </row>
    <row r="669">
      <c r="F669" s="5" t="n"/>
      <c r="G669" s="5" t="n"/>
      <c r="H669" s="8" t="inlineStr"/>
      <c r="I669" s="9">
        <f>IF(H669="", "", H669 + (J669/Config!$B$9))</f>
        <v/>
      </c>
      <c r="J669" s="10">
        <f>IFERROR(XLOOKUP(E669,Config!$D$6:$D$100,Config!$E$6:$E$100),0)</f>
        <v/>
      </c>
      <c r="K669" s="10">
        <f>IF(F669="Completed",100,IF(F669="In Progress",50,IF(F669="Blocked",0,IF(F669="Pending",0,IF(F669="Rework Required",0,IF(F669="Pending Review",50,0))))))</f>
        <v/>
      </c>
      <c r="L669" s="5" t="inlineStr"/>
      <c r="M669" s="5" t="n"/>
    </row>
    <row r="670">
      <c r="F670" s="5" t="n"/>
      <c r="G670" s="5" t="n"/>
      <c r="H670" s="8" t="inlineStr"/>
      <c r="I670" s="9">
        <f>IF(H670="", "", H670 + (J670/Config!$B$9))</f>
        <v/>
      </c>
      <c r="J670" s="10">
        <f>IFERROR(XLOOKUP(E670,Config!$D$6:$D$100,Config!$E$6:$E$100),0)</f>
        <v/>
      </c>
      <c r="K670" s="10">
        <f>IF(F670="Completed",100,IF(F670="In Progress",50,IF(F670="Blocked",0,IF(F670="Pending",0,IF(F670="Rework Required",0,IF(F670="Pending Review",50,0))))))</f>
        <v/>
      </c>
      <c r="L670" s="5" t="inlineStr"/>
      <c r="M670" s="5" t="n"/>
    </row>
    <row r="671">
      <c r="F671" s="5" t="n"/>
      <c r="G671" s="5" t="n"/>
      <c r="H671" s="8" t="inlineStr"/>
      <c r="I671" s="9">
        <f>IF(H671="", "", H671 + (J671/Config!$B$9))</f>
        <v/>
      </c>
      <c r="J671" s="10">
        <f>IFERROR(XLOOKUP(E671,Config!$D$6:$D$100,Config!$E$6:$E$100),0)</f>
        <v/>
      </c>
      <c r="K671" s="10">
        <f>IF(F671="Completed",100,IF(F671="In Progress",50,IF(F671="Blocked",0,IF(F671="Pending",0,IF(F671="Rework Required",0,IF(F671="Pending Review",50,0))))))</f>
        <v/>
      </c>
      <c r="L671" s="5" t="inlineStr"/>
      <c r="M671" s="5" t="n"/>
    </row>
    <row r="672">
      <c r="F672" s="5" t="n"/>
      <c r="G672" s="5" t="n"/>
      <c r="H672" s="8" t="inlineStr"/>
      <c r="I672" s="9">
        <f>IF(H672="", "", H672 + (J672/Config!$B$9))</f>
        <v/>
      </c>
      <c r="J672" s="10">
        <f>IFERROR(XLOOKUP(E672,Config!$D$6:$D$100,Config!$E$6:$E$100),0)</f>
        <v/>
      </c>
      <c r="K672" s="10">
        <f>IF(F672="Completed",100,IF(F672="In Progress",50,IF(F672="Blocked",0,IF(F672="Pending",0,IF(F672="Rework Required",0,IF(F672="Pending Review",50,0))))))</f>
        <v/>
      </c>
      <c r="L672" s="5" t="inlineStr"/>
      <c r="M672" s="5" t="n"/>
    </row>
    <row r="673">
      <c r="F673" s="5" t="n"/>
      <c r="G673" s="5" t="n"/>
      <c r="H673" s="8" t="inlineStr"/>
      <c r="I673" s="9">
        <f>IF(H673="", "", H673 + (J673/Config!$B$9))</f>
        <v/>
      </c>
      <c r="J673" s="10">
        <f>IFERROR(XLOOKUP(E673,Config!$D$6:$D$100,Config!$E$6:$E$100),0)</f>
        <v/>
      </c>
      <c r="K673" s="10">
        <f>IF(F673="Completed",100,IF(F673="In Progress",50,IF(F673="Blocked",0,IF(F673="Pending",0,IF(F673="Rework Required",0,IF(F673="Pending Review",50,0))))))</f>
        <v/>
      </c>
      <c r="L673" s="5" t="inlineStr"/>
      <c r="M673" s="5" t="n"/>
    </row>
    <row r="674">
      <c r="F674" s="5" t="n"/>
      <c r="G674" s="5" t="n"/>
      <c r="H674" s="8" t="inlineStr"/>
      <c r="I674" s="9">
        <f>IF(H674="", "", H674 + (J674/Config!$B$9))</f>
        <v/>
      </c>
      <c r="J674" s="10">
        <f>IFERROR(XLOOKUP(E674,Config!$D$6:$D$100,Config!$E$6:$E$100),0)</f>
        <v/>
      </c>
      <c r="K674" s="10">
        <f>IF(F674="Completed",100,IF(F674="In Progress",50,IF(F674="Blocked",0,IF(F674="Pending",0,IF(F674="Rework Required",0,IF(F674="Pending Review",50,0))))))</f>
        <v/>
      </c>
      <c r="L674" s="5" t="inlineStr"/>
      <c r="M674" s="5" t="n"/>
    </row>
    <row r="675">
      <c r="F675" s="5" t="n"/>
      <c r="G675" s="5" t="n"/>
      <c r="H675" s="8" t="inlineStr"/>
      <c r="I675" s="9">
        <f>IF(H675="", "", H675 + (J675/Config!$B$9))</f>
        <v/>
      </c>
      <c r="J675" s="10">
        <f>IFERROR(XLOOKUP(E675,Config!$D$6:$D$100,Config!$E$6:$E$100),0)</f>
        <v/>
      </c>
      <c r="K675" s="10">
        <f>IF(F675="Completed",100,IF(F675="In Progress",50,IF(F675="Blocked",0,IF(F675="Pending",0,IF(F675="Rework Required",0,IF(F675="Pending Review",50,0))))))</f>
        <v/>
      </c>
      <c r="L675" s="5" t="inlineStr"/>
      <c r="M675" s="5" t="n"/>
    </row>
    <row r="676">
      <c r="F676" s="5" t="n"/>
      <c r="G676" s="5" t="n"/>
      <c r="H676" s="8" t="inlineStr"/>
      <c r="I676" s="9">
        <f>IF(H676="", "", H676 + (J676/Config!$B$9))</f>
        <v/>
      </c>
      <c r="J676" s="10">
        <f>IFERROR(XLOOKUP(E676,Config!$D$6:$D$100,Config!$E$6:$E$100),0)</f>
        <v/>
      </c>
      <c r="K676" s="10">
        <f>IF(F676="Completed",100,IF(F676="In Progress",50,IF(F676="Blocked",0,IF(F676="Pending",0,IF(F676="Rework Required",0,IF(F676="Pending Review",50,0))))))</f>
        <v/>
      </c>
      <c r="L676" s="5" t="inlineStr"/>
      <c r="M676" s="5" t="n"/>
    </row>
    <row r="677">
      <c r="F677" s="5" t="n"/>
      <c r="G677" s="5" t="n"/>
      <c r="H677" s="8" t="inlineStr"/>
      <c r="I677" s="9">
        <f>IF(H677="", "", H677 + (J677/Config!$B$9))</f>
        <v/>
      </c>
      <c r="J677" s="10">
        <f>IFERROR(XLOOKUP(E677,Config!$D$6:$D$100,Config!$E$6:$E$100),0)</f>
        <v/>
      </c>
      <c r="K677" s="10">
        <f>IF(F677="Completed",100,IF(F677="In Progress",50,IF(F677="Blocked",0,IF(F677="Pending",0,IF(F677="Rework Required",0,IF(F677="Pending Review",50,0))))))</f>
        <v/>
      </c>
      <c r="L677" s="5" t="inlineStr"/>
      <c r="M677" s="5" t="n"/>
    </row>
    <row r="678">
      <c r="F678" s="5" t="n"/>
      <c r="G678" s="5" t="n"/>
      <c r="H678" s="8" t="inlineStr"/>
      <c r="I678" s="9">
        <f>IF(H678="", "", H678 + (J678/Config!$B$9))</f>
        <v/>
      </c>
      <c r="J678" s="10">
        <f>IFERROR(XLOOKUP(E678,Config!$D$6:$D$100,Config!$E$6:$E$100),0)</f>
        <v/>
      </c>
      <c r="K678" s="10">
        <f>IF(F678="Completed",100,IF(F678="In Progress",50,IF(F678="Blocked",0,IF(F678="Pending",0,IF(F678="Rework Required",0,IF(F678="Pending Review",50,0))))))</f>
        <v/>
      </c>
      <c r="L678" s="5" t="inlineStr"/>
      <c r="M678" s="5" t="n"/>
    </row>
    <row r="679">
      <c r="F679" s="5" t="n"/>
      <c r="G679" s="5" t="n"/>
      <c r="H679" s="8" t="inlineStr"/>
      <c r="I679" s="9">
        <f>IF(H679="", "", H679 + (J679/Config!$B$9))</f>
        <v/>
      </c>
      <c r="J679" s="10">
        <f>IFERROR(XLOOKUP(E679,Config!$D$6:$D$100,Config!$E$6:$E$100),0)</f>
        <v/>
      </c>
      <c r="K679" s="10">
        <f>IF(F679="Completed",100,IF(F679="In Progress",50,IF(F679="Blocked",0,IF(F679="Pending",0,IF(F679="Rework Required",0,IF(F679="Pending Review",50,0))))))</f>
        <v/>
      </c>
      <c r="L679" s="5" t="inlineStr"/>
      <c r="M679" s="5" t="n"/>
    </row>
    <row r="680">
      <c r="F680" s="5" t="n"/>
      <c r="G680" s="5" t="n"/>
      <c r="H680" s="8" t="inlineStr"/>
      <c r="I680" s="9">
        <f>IF(H680="", "", H680 + (J680/Config!$B$9))</f>
        <v/>
      </c>
      <c r="J680" s="10">
        <f>IFERROR(XLOOKUP(E680,Config!$D$6:$D$100,Config!$E$6:$E$100),0)</f>
        <v/>
      </c>
      <c r="K680" s="10">
        <f>IF(F680="Completed",100,IF(F680="In Progress",50,IF(F680="Blocked",0,IF(F680="Pending",0,IF(F680="Rework Required",0,IF(F680="Pending Review",50,0))))))</f>
        <v/>
      </c>
      <c r="L680" s="5" t="inlineStr"/>
      <c r="M680" s="5" t="n"/>
    </row>
    <row r="681">
      <c r="F681" s="5" t="n"/>
      <c r="G681" s="5" t="n"/>
      <c r="H681" s="8" t="inlineStr"/>
      <c r="I681" s="9">
        <f>IF(H681="", "", H681 + (J681/Config!$B$9))</f>
        <v/>
      </c>
      <c r="J681" s="10">
        <f>IFERROR(XLOOKUP(E681,Config!$D$6:$D$100,Config!$E$6:$E$100),0)</f>
        <v/>
      </c>
      <c r="K681" s="10">
        <f>IF(F681="Completed",100,IF(F681="In Progress",50,IF(F681="Blocked",0,IF(F681="Pending",0,IF(F681="Rework Required",0,IF(F681="Pending Review",50,0))))))</f>
        <v/>
      </c>
      <c r="L681" s="5" t="inlineStr"/>
      <c r="M681" s="5" t="n"/>
    </row>
    <row r="682">
      <c r="F682" s="5" t="n"/>
      <c r="G682" s="5" t="n"/>
      <c r="H682" s="8" t="inlineStr"/>
      <c r="I682" s="9">
        <f>IF(H682="", "", H682 + (J682/Config!$B$9))</f>
        <v/>
      </c>
      <c r="J682" s="10">
        <f>IFERROR(XLOOKUP(E682,Config!$D$6:$D$100,Config!$E$6:$E$100),0)</f>
        <v/>
      </c>
      <c r="K682" s="10">
        <f>IF(F682="Completed",100,IF(F682="In Progress",50,IF(F682="Blocked",0,IF(F682="Pending",0,IF(F682="Rework Required",0,IF(F682="Pending Review",50,0))))))</f>
        <v/>
      </c>
      <c r="L682" s="5" t="inlineStr"/>
      <c r="M682" s="5" t="n"/>
    </row>
    <row r="683">
      <c r="F683" s="5" t="n"/>
      <c r="G683" s="5" t="n"/>
      <c r="H683" s="8" t="inlineStr"/>
      <c r="I683" s="9">
        <f>IF(H683="", "", H683 + (J683/Config!$B$9))</f>
        <v/>
      </c>
      <c r="J683" s="10">
        <f>IFERROR(XLOOKUP(E683,Config!$D$6:$D$100,Config!$E$6:$E$100),0)</f>
        <v/>
      </c>
      <c r="K683" s="10">
        <f>IF(F683="Completed",100,IF(F683="In Progress",50,IF(F683="Blocked",0,IF(F683="Pending",0,IF(F683="Rework Required",0,IF(F683="Pending Review",50,0))))))</f>
        <v/>
      </c>
      <c r="L683" s="5" t="inlineStr"/>
      <c r="M683" s="5" t="n"/>
    </row>
    <row r="684">
      <c r="F684" s="5" t="n"/>
      <c r="G684" s="5" t="n"/>
      <c r="H684" s="8" t="inlineStr"/>
      <c r="I684" s="9">
        <f>IF(H684="", "", H684 + (J684/Config!$B$9))</f>
        <v/>
      </c>
      <c r="J684" s="10">
        <f>IFERROR(XLOOKUP(E684,Config!$D$6:$D$100,Config!$E$6:$E$100),0)</f>
        <v/>
      </c>
      <c r="K684" s="10">
        <f>IF(F684="Completed",100,IF(F684="In Progress",50,IF(F684="Blocked",0,IF(F684="Pending",0,IF(F684="Rework Required",0,IF(F684="Pending Review",50,0))))))</f>
        <v/>
      </c>
      <c r="L684" s="5" t="inlineStr"/>
      <c r="M684" s="5" t="n"/>
    </row>
    <row r="685">
      <c r="F685" s="5" t="n"/>
      <c r="G685" s="5" t="n"/>
      <c r="H685" s="8" t="inlineStr"/>
      <c r="I685" s="9">
        <f>IF(H685="", "", H685 + (J685/Config!$B$9))</f>
        <v/>
      </c>
      <c r="J685" s="10">
        <f>IFERROR(XLOOKUP(E685,Config!$D$6:$D$100,Config!$E$6:$E$100),0)</f>
        <v/>
      </c>
      <c r="K685" s="10">
        <f>IF(F685="Completed",100,IF(F685="In Progress",50,IF(F685="Blocked",0,IF(F685="Pending",0,IF(F685="Rework Required",0,IF(F685="Pending Review",50,0))))))</f>
        <v/>
      </c>
      <c r="L685" s="5" t="inlineStr"/>
      <c r="M685" s="5" t="n"/>
    </row>
    <row r="686">
      <c r="F686" s="5" t="n"/>
      <c r="G686" s="5" t="n"/>
      <c r="H686" s="8" t="inlineStr"/>
      <c r="I686" s="9">
        <f>IF(H686="", "", H686 + (J686/Config!$B$9))</f>
        <v/>
      </c>
      <c r="J686" s="10">
        <f>IFERROR(XLOOKUP(E686,Config!$D$6:$D$100,Config!$E$6:$E$100),0)</f>
        <v/>
      </c>
      <c r="K686" s="10">
        <f>IF(F686="Completed",100,IF(F686="In Progress",50,IF(F686="Blocked",0,IF(F686="Pending",0,IF(F686="Rework Required",0,IF(F686="Pending Review",50,0))))))</f>
        <v/>
      </c>
      <c r="L686" s="5" t="inlineStr"/>
      <c r="M686" s="5" t="n"/>
    </row>
    <row r="687">
      <c r="F687" s="5" t="n"/>
      <c r="G687" s="5" t="n"/>
      <c r="H687" s="8" t="inlineStr"/>
      <c r="I687" s="9">
        <f>IF(H687="", "", H687 + (J687/Config!$B$9))</f>
        <v/>
      </c>
      <c r="J687" s="10">
        <f>IFERROR(XLOOKUP(E687,Config!$D$6:$D$100,Config!$E$6:$E$100),0)</f>
        <v/>
      </c>
      <c r="K687" s="10">
        <f>IF(F687="Completed",100,IF(F687="In Progress",50,IF(F687="Blocked",0,IF(F687="Pending",0,IF(F687="Rework Required",0,IF(F687="Pending Review",50,0))))))</f>
        <v/>
      </c>
      <c r="L687" s="5" t="inlineStr"/>
      <c r="M687" s="5" t="n"/>
    </row>
    <row r="688">
      <c r="F688" s="5" t="n"/>
      <c r="G688" s="5" t="n"/>
      <c r="H688" s="8" t="inlineStr"/>
      <c r="I688" s="9">
        <f>IF(H688="", "", H688 + (J688/Config!$B$9))</f>
        <v/>
      </c>
      <c r="J688" s="10">
        <f>IFERROR(XLOOKUP(E688,Config!$D$6:$D$100,Config!$E$6:$E$100),0)</f>
        <v/>
      </c>
      <c r="K688" s="10">
        <f>IF(F688="Completed",100,IF(F688="In Progress",50,IF(F688="Blocked",0,IF(F688="Pending",0,IF(F688="Rework Required",0,IF(F688="Pending Review",50,0))))))</f>
        <v/>
      </c>
      <c r="L688" s="5" t="inlineStr"/>
      <c r="M688" s="5" t="n"/>
    </row>
    <row r="689">
      <c r="F689" s="5" t="n"/>
      <c r="G689" s="5" t="n"/>
      <c r="H689" s="8" t="inlineStr"/>
      <c r="I689" s="9">
        <f>IF(H689="", "", H689 + (J689/Config!$B$9))</f>
        <v/>
      </c>
      <c r="J689" s="10">
        <f>IFERROR(XLOOKUP(E689,Config!$D$6:$D$100,Config!$E$6:$E$100),0)</f>
        <v/>
      </c>
      <c r="K689" s="10">
        <f>IF(F689="Completed",100,IF(F689="In Progress",50,IF(F689="Blocked",0,IF(F689="Pending",0,IF(F689="Rework Required",0,IF(F689="Pending Review",50,0))))))</f>
        <v/>
      </c>
      <c r="L689" s="5" t="inlineStr"/>
      <c r="M689" s="5" t="n"/>
    </row>
    <row r="690">
      <c r="F690" s="5" t="n"/>
      <c r="G690" s="5" t="n"/>
      <c r="H690" s="8" t="inlineStr"/>
      <c r="I690" s="9">
        <f>IF(H690="", "", H690 + (J690/Config!$B$9))</f>
        <v/>
      </c>
      <c r="J690" s="10">
        <f>IFERROR(XLOOKUP(E690,Config!$D$6:$D$100,Config!$E$6:$E$100),0)</f>
        <v/>
      </c>
      <c r="K690" s="10">
        <f>IF(F690="Completed",100,IF(F690="In Progress",50,IF(F690="Blocked",0,IF(F690="Pending",0,IF(F690="Rework Required",0,IF(F690="Pending Review",50,0))))))</f>
        <v/>
      </c>
      <c r="L690" s="5" t="inlineStr"/>
      <c r="M690" s="5" t="n"/>
    </row>
    <row r="691">
      <c r="F691" s="5" t="n"/>
      <c r="G691" s="5" t="n"/>
      <c r="H691" s="8" t="inlineStr"/>
      <c r="I691" s="9">
        <f>IF(H691="", "", H691 + (J691/Config!$B$9))</f>
        <v/>
      </c>
      <c r="J691" s="10">
        <f>IFERROR(XLOOKUP(E691,Config!$D$6:$D$100,Config!$E$6:$E$100),0)</f>
        <v/>
      </c>
      <c r="K691" s="10">
        <f>IF(F691="Completed",100,IF(F691="In Progress",50,IF(F691="Blocked",0,IF(F691="Pending",0,IF(F691="Rework Required",0,IF(F691="Pending Review",50,0))))))</f>
        <v/>
      </c>
      <c r="L691" s="5" t="inlineStr"/>
      <c r="M691" s="5" t="n"/>
    </row>
    <row r="692">
      <c r="F692" s="5" t="n"/>
      <c r="G692" s="5" t="n"/>
      <c r="H692" s="8" t="inlineStr"/>
      <c r="I692" s="9">
        <f>IF(H692="", "", H692 + (J692/Config!$B$9))</f>
        <v/>
      </c>
      <c r="J692" s="10">
        <f>IFERROR(XLOOKUP(E692,Config!$D$6:$D$100,Config!$E$6:$E$100),0)</f>
        <v/>
      </c>
      <c r="K692" s="10">
        <f>IF(F692="Completed",100,IF(F692="In Progress",50,IF(F692="Blocked",0,IF(F692="Pending",0,IF(F692="Rework Required",0,IF(F692="Pending Review",50,0))))))</f>
        <v/>
      </c>
      <c r="L692" s="5" t="inlineStr"/>
      <c r="M692" s="5" t="n"/>
    </row>
    <row r="693">
      <c r="F693" s="5" t="n"/>
      <c r="G693" s="5" t="n"/>
      <c r="H693" s="8" t="inlineStr"/>
      <c r="I693" s="9">
        <f>IF(H693="", "", H693 + (J693/Config!$B$9))</f>
        <v/>
      </c>
      <c r="J693" s="10">
        <f>IFERROR(XLOOKUP(E693,Config!$D$6:$D$100,Config!$E$6:$E$100),0)</f>
        <v/>
      </c>
      <c r="K693" s="10">
        <f>IF(F693="Completed",100,IF(F693="In Progress",50,IF(F693="Blocked",0,IF(F693="Pending",0,IF(F693="Rework Required",0,IF(F693="Pending Review",50,0))))))</f>
        <v/>
      </c>
      <c r="L693" s="5" t="inlineStr"/>
      <c r="M693" s="5" t="n"/>
    </row>
    <row r="694">
      <c r="F694" s="5" t="n"/>
      <c r="G694" s="5" t="n"/>
      <c r="H694" s="8" t="inlineStr"/>
      <c r="I694" s="9">
        <f>IF(H694="", "", H694 + (J694/Config!$B$9))</f>
        <v/>
      </c>
      <c r="J694" s="10">
        <f>IFERROR(XLOOKUP(E694,Config!$D$6:$D$100,Config!$E$6:$E$100),0)</f>
        <v/>
      </c>
      <c r="K694" s="10">
        <f>IF(F694="Completed",100,IF(F694="In Progress",50,IF(F694="Blocked",0,IF(F694="Pending",0,IF(F694="Rework Required",0,IF(F694="Pending Review",50,0))))))</f>
        <v/>
      </c>
      <c r="L694" s="5" t="inlineStr"/>
      <c r="M694" s="5" t="n"/>
    </row>
    <row r="695">
      <c r="F695" s="5" t="n"/>
      <c r="G695" s="5" t="n"/>
      <c r="H695" s="8" t="inlineStr"/>
      <c r="I695" s="9">
        <f>IF(H695="", "", H695 + (J695/Config!$B$9))</f>
        <v/>
      </c>
      <c r="J695" s="10">
        <f>IFERROR(XLOOKUP(E695,Config!$D$6:$D$100,Config!$E$6:$E$100),0)</f>
        <v/>
      </c>
      <c r="K695" s="10">
        <f>IF(F695="Completed",100,IF(F695="In Progress",50,IF(F695="Blocked",0,IF(F695="Pending",0,IF(F695="Rework Required",0,IF(F695="Pending Review",50,0))))))</f>
        <v/>
      </c>
      <c r="L695" s="5" t="inlineStr"/>
      <c r="M695" s="5" t="n"/>
    </row>
    <row r="696">
      <c r="F696" s="5" t="n"/>
      <c r="G696" s="5" t="n"/>
      <c r="H696" s="8" t="inlineStr"/>
      <c r="I696" s="9">
        <f>IF(H696="", "", H696 + (J696/Config!$B$9))</f>
        <v/>
      </c>
      <c r="J696" s="10">
        <f>IFERROR(XLOOKUP(E696,Config!$D$6:$D$100,Config!$E$6:$E$100),0)</f>
        <v/>
      </c>
      <c r="K696" s="10">
        <f>IF(F696="Completed",100,IF(F696="In Progress",50,IF(F696="Blocked",0,IF(F696="Pending",0,IF(F696="Rework Required",0,IF(F696="Pending Review",50,0))))))</f>
        <v/>
      </c>
      <c r="L696" s="5" t="inlineStr"/>
      <c r="M696" s="5" t="n"/>
    </row>
    <row r="697">
      <c r="F697" s="5" t="n"/>
      <c r="G697" s="5" t="n"/>
      <c r="H697" s="8" t="inlineStr"/>
      <c r="I697" s="9">
        <f>IF(H697="", "", H697 + (J697/Config!$B$9))</f>
        <v/>
      </c>
      <c r="J697" s="10">
        <f>IFERROR(XLOOKUP(E697,Config!$D$6:$D$100,Config!$E$6:$E$100),0)</f>
        <v/>
      </c>
      <c r="K697" s="10">
        <f>IF(F697="Completed",100,IF(F697="In Progress",50,IF(F697="Blocked",0,IF(F697="Pending",0,IF(F697="Rework Required",0,IF(F697="Pending Review",50,0))))))</f>
        <v/>
      </c>
      <c r="L697" s="5" t="inlineStr"/>
      <c r="M697" s="5" t="n"/>
    </row>
    <row r="698">
      <c r="F698" s="5" t="n"/>
      <c r="G698" s="5" t="n"/>
      <c r="H698" s="8" t="inlineStr"/>
      <c r="I698" s="9">
        <f>IF(H698="", "", H698 + (J698/Config!$B$9))</f>
        <v/>
      </c>
      <c r="J698" s="10">
        <f>IFERROR(XLOOKUP(E698,Config!$D$6:$D$100,Config!$E$6:$E$100),0)</f>
        <v/>
      </c>
      <c r="K698" s="10">
        <f>IF(F698="Completed",100,IF(F698="In Progress",50,IF(F698="Blocked",0,IF(F698="Pending",0,IF(F698="Rework Required",0,IF(F698="Pending Review",50,0))))))</f>
        <v/>
      </c>
      <c r="L698" s="5" t="inlineStr"/>
      <c r="M698" s="5" t="n"/>
    </row>
    <row r="699">
      <c r="F699" s="5" t="n"/>
      <c r="G699" s="5" t="n"/>
      <c r="H699" s="8" t="inlineStr"/>
      <c r="I699" s="9">
        <f>IF(H699="", "", H699 + (J699/Config!$B$9))</f>
        <v/>
      </c>
      <c r="J699" s="10">
        <f>IFERROR(XLOOKUP(E699,Config!$D$6:$D$100,Config!$E$6:$E$100),0)</f>
        <v/>
      </c>
      <c r="K699" s="10">
        <f>IF(F699="Completed",100,IF(F699="In Progress",50,IF(F699="Blocked",0,IF(F699="Pending",0,IF(F699="Rework Required",0,IF(F699="Pending Review",50,0))))))</f>
        <v/>
      </c>
      <c r="L699" s="5" t="inlineStr"/>
      <c r="M699" s="5" t="n"/>
    </row>
    <row r="700">
      <c r="F700" s="5" t="n"/>
      <c r="G700" s="5" t="n"/>
      <c r="H700" s="8" t="inlineStr"/>
      <c r="I700" s="9">
        <f>IF(H700="", "", H700 + (J700/Config!$B$9))</f>
        <v/>
      </c>
      <c r="J700" s="10">
        <f>IFERROR(XLOOKUP(E700,Config!$D$6:$D$100,Config!$E$6:$E$100),0)</f>
        <v/>
      </c>
      <c r="K700" s="10">
        <f>IF(F700="Completed",100,IF(F700="In Progress",50,IF(F700="Blocked",0,IF(F700="Pending",0,IF(F700="Rework Required",0,IF(F700="Pending Review",50,0))))))</f>
        <v/>
      </c>
      <c r="L700" s="5" t="inlineStr"/>
      <c r="M700" s="5" t="n"/>
    </row>
    <row r="701">
      <c r="F701" s="5" t="n"/>
      <c r="G701" s="5" t="n"/>
      <c r="H701" s="8" t="inlineStr"/>
      <c r="I701" s="9">
        <f>IF(H701="", "", H701 + (J701/Config!$B$9))</f>
        <v/>
      </c>
      <c r="J701" s="10">
        <f>IFERROR(XLOOKUP(E701,Config!$D$6:$D$100,Config!$E$6:$E$100),0)</f>
        <v/>
      </c>
      <c r="K701" s="10">
        <f>IF(F701="Completed",100,IF(F701="In Progress",50,IF(F701="Blocked",0,IF(F701="Pending",0,IF(F701="Rework Required",0,IF(F701="Pending Review",50,0))))))</f>
        <v/>
      </c>
      <c r="L701" s="5" t="inlineStr"/>
      <c r="M701" s="5" t="n"/>
    </row>
    <row r="702">
      <c r="F702" s="5" t="n"/>
      <c r="G702" s="5" t="n"/>
      <c r="H702" s="8" t="inlineStr"/>
      <c r="I702" s="9">
        <f>IF(H702="", "", H702 + (J702/Config!$B$9))</f>
        <v/>
      </c>
      <c r="J702" s="10">
        <f>IFERROR(XLOOKUP(E702,Config!$D$6:$D$100,Config!$E$6:$E$100),0)</f>
        <v/>
      </c>
      <c r="K702" s="10">
        <f>IF(F702="Completed",100,IF(F702="In Progress",50,IF(F702="Blocked",0,IF(F702="Pending",0,IF(F702="Rework Required",0,IF(F702="Pending Review",50,0))))))</f>
        <v/>
      </c>
      <c r="L702" s="5" t="inlineStr"/>
      <c r="M702" s="5" t="n"/>
    </row>
    <row r="703">
      <c r="F703" s="5" t="n"/>
      <c r="G703" s="5" t="n"/>
      <c r="H703" s="8" t="inlineStr"/>
      <c r="I703" s="9">
        <f>IF(H703="", "", H703 + (J703/Config!$B$9))</f>
        <v/>
      </c>
      <c r="J703" s="10">
        <f>IFERROR(XLOOKUP(E703,Config!$D$6:$D$100,Config!$E$6:$E$100),0)</f>
        <v/>
      </c>
      <c r="K703" s="10">
        <f>IF(F703="Completed",100,IF(F703="In Progress",50,IF(F703="Blocked",0,IF(F703="Pending",0,IF(F703="Rework Required",0,IF(F703="Pending Review",50,0))))))</f>
        <v/>
      </c>
      <c r="L703" s="5" t="inlineStr"/>
      <c r="M703" s="5" t="n"/>
    </row>
    <row r="704">
      <c r="F704" s="5" t="n"/>
      <c r="G704" s="5" t="n"/>
      <c r="H704" s="8" t="inlineStr"/>
      <c r="I704" s="9">
        <f>IF(H704="", "", H704 + (J704/Config!$B$9))</f>
        <v/>
      </c>
      <c r="J704" s="10">
        <f>IFERROR(XLOOKUP(E704,Config!$D$6:$D$100,Config!$E$6:$E$100),0)</f>
        <v/>
      </c>
      <c r="K704" s="10">
        <f>IF(F704="Completed",100,IF(F704="In Progress",50,IF(F704="Blocked",0,IF(F704="Pending",0,IF(F704="Rework Required",0,IF(F704="Pending Review",50,0))))))</f>
        <v/>
      </c>
      <c r="L704" s="5" t="inlineStr"/>
      <c r="M704" s="5" t="n"/>
    </row>
    <row r="705">
      <c r="F705" s="5" t="n"/>
      <c r="G705" s="5" t="n"/>
      <c r="H705" s="8" t="inlineStr"/>
      <c r="I705" s="9">
        <f>IF(H705="", "", H705 + (J705/Config!$B$9))</f>
        <v/>
      </c>
      <c r="J705" s="10">
        <f>IFERROR(XLOOKUP(E705,Config!$D$6:$D$100,Config!$E$6:$E$100),0)</f>
        <v/>
      </c>
      <c r="K705" s="10">
        <f>IF(F705="Completed",100,IF(F705="In Progress",50,IF(F705="Blocked",0,IF(F705="Pending",0,IF(F705="Rework Required",0,IF(F705="Pending Review",50,0))))))</f>
        <v/>
      </c>
      <c r="L705" s="5" t="inlineStr"/>
      <c r="M705" s="5" t="n"/>
    </row>
    <row r="706">
      <c r="F706" s="5" t="n"/>
      <c r="G706" s="5" t="n"/>
      <c r="H706" s="8" t="inlineStr"/>
      <c r="I706" s="9">
        <f>IF(H706="", "", H706 + (J706/Config!$B$9))</f>
        <v/>
      </c>
      <c r="J706" s="10">
        <f>IFERROR(XLOOKUP(E706,Config!$D$6:$D$100,Config!$E$6:$E$100),0)</f>
        <v/>
      </c>
      <c r="K706" s="10">
        <f>IF(F706="Completed",100,IF(F706="In Progress",50,IF(F706="Blocked",0,IF(F706="Pending",0,IF(F706="Rework Required",0,IF(F706="Pending Review",50,0))))))</f>
        <v/>
      </c>
      <c r="L706" s="5" t="inlineStr"/>
      <c r="M706" s="5" t="n"/>
    </row>
    <row r="707">
      <c r="F707" s="5" t="n"/>
      <c r="G707" s="5" t="n"/>
      <c r="H707" s="8" t="inlineStr"/>
      <c r="I707" s="9">
        <f>IF(H707="", "", H707 + (J707/Config!$B$9))</f>
        <v/>
      </c>
      <c r="J707" s="10">
        <f>IFERROR(XLOOKUP(E707,Config!$D$6:$D$100,Config!$E$6:$E$100),0)</f>
        <v/>
      </c>
      <c r="K707" s="10">
        <f>IF(F707="Completed",100,IF(F707="In Progress",50,IF(F707="Blocked",0,IF(F707="Pending",0,IF(F707="Rework Required",0,IF(F707="Pending Review",50,0))))))</f>
        <v/>
      </c>
      <c r="L707" s="5" t="inlineStr"/>
      <c r="M707" s="5" t="n"/>
    </row>
    <row r="708">
      <c r="F708" s="5" t="n"/>
      <c r="G708" s="5" t="n"/>
      <c r="H708" s="8" t="inlineStr"/>
      <c r="I708" s="9">
        <f>IF(H708="", "", H708 + (J708/Config!$B$9))</f>
        <v/>
      </c>
      <c r="J708" s="10">
        <f>IFERROR(XLOOKUP(E708,Config!$D$6:$D$100,Config!$E$6:$E$100),0)</f>
        <v/>
      </c>
      <c r="K708" s="10">
        <f>IF(F708="Completed",100,IF(F708="In Progress",50,IF(F708="Blocked",0,IF(F708="Pending",0,IF(F708="Rework Required",0,IF(F708="Pending Review",50,0))))))</f>
        <v/>
      </c>
      <c r="L708" s="5" t="inlineStr"/>
      <c r="M708" s="5" t="n"/>
    </row>
    <row r="709">
      <c r="F709" s="5" t="n"/>
      <c r="G709" s="5" t="n"/>
      <c r="H709" s="8" t="inlineStr"/>
      <c r="I709" s="9">
        <f>IF(H709="", "", H709 + (J709/Config!$B$9))</f>
        <v/>
      </c>
      <c r="J709" s="10">
        <f>IFERROR(XLOOKUP(E709,Config!$D$6:$D$100,Config!$E$6:$E$100),0)</f>
        <v/>
      </c>
      <c r="K709" s="10">
        <f>IF(F709="Completed",100,IF(F709="In Progress",50,IF(F709="Blocked",0,IF(F709="Pending",0,IF(F709="Rework Required",0,IF(F709="Pending Review",50,0))))))</f>
        <v/>
      </c>
      <c r="L709" s="5" t="inlineStr"/>
      <c r="M709" s="5" t="n"/>
    </row>
    <row r="710">
      <c r="F710" s="5" t="n"/>
      <c r="G710" s="5" t="n"/>
      <c r="H710" s="8" t="inlineStr"/>
      <c r="I710" s="9">
        <f>IF(H710="", "", H710 + (J710/Config!$B$9))</f>
        <v/>
      </c>
      <c r="J710" s="10">
        <f>IFERROR(XLOOKUP(E710,Config!$D$6:$D$100,Config!$E$6:$E$100),0)</f>
        <v/>
      </c>
      <c r="K710" s="10">
        <f>IF(F710="Completed",100,IF(F710="In Progress",50,IF(F710="Blocked",0,IF(F710="Pending",0,IF(F710="Rework Required",0,IF(F710="Pending Review",50,0))))))</f>
        <v/>
      </c>
      <c r="L710" s="5" t="inlineStr"/>
      <c r="M710" s="5" t="n"/>
    </row>
    <row r="711">
      <c r="F711" s="5" t="n"/>
      <c r="G711" s="5" t="n"/>
      <c r="H711" s="8" t="inlineStr"/>
      <c r="I711" s="9">
        <f>IF(H711="", "", H711 + (J711/Config!$B$9))</f>
        <v/>
      </c>
      <c r="J711" s="10">
        <f>IFERROR(XLOOKUP(E711,Config!$D$6:$D$100,Config!$E$6:$E$100),0)</f>
        <v/>
      </c>
      <c r="K711" s="10">
        <f>IF(F711="Completed",100,IF(F711="In Progress",50,IF(F711="Blocked",0,IF(F711="Pending",0,IF(F711="Rework Required",0,IF(F711="Pending Review",50,0))))))</f>
        <v/>
      </c>
      <c r="L711" s="5" t="inlineStr"/>
      <c r="M711" s="5" t="n"/>
    </row>
    <row r="712">
      <c r="F712" s="5" t="n"/>
      <c r="G712" s="5" t="n"/>
      <c r="H712" s="8" t="inlineStr"/>
      <c r="I712" s="9">
        <f>IF(H712="", "", H712 + (J712/Config!$B$9))</f>
        <v/>
      </c>
      <c r="J712" s="10">
        <f>IFERROR(XLOOKUP(E712,Config!$D$6:$D$100,Config!$E$6:$E$100),0)</f>
        <v/>
      </c>
      <c r="K712" s="10">
        <f>IF(F712="Completed",100,IF(F712="In Progress",50,IF(F712="Blocked",0,IF(F712="Pending",0,IF(F712="Rework Required",0,IF(F712="Pending Review",50,0))))))</f>
        <v/>
      </c>
      <c r="L712" s="5" t="inlineStr"/>
      <c r="M712" s="5" t="n"/>
    </row>
    <row r="713">
      <c r="F713" s="5" t="n"/>
      <c r="G713" s="5" t="n"/>
      <c r="H713" s="8" t="inlineStr"/>
      <c r="I713" s="9">
        <f>IF(H713="", "", H713 + (J713/Config!$B$9))</f>
        <v/>
      </c>
      <c r="J713" s="10">
        <f>IFERROR(XLOOKUP(E713,Config!$D$6:$D$100,Config!$E$6:$E$100),0)</f>
        <v/>
      </c>
      <c r="K713" s="10">
        <f>IF(F713="Completed",100,IF(F713="In Progress",50,IF(F713="Blocked",0,IF(F713="Pending",0,IF(F713="Rework Required",0,IF(F713="Pending Review",50,0))))))</f>
        <v/>
      </c>
      <c r="L713" s="5" t="inlineStr"/>
      <c r="M713" s="5" t="n"/>
    </row>
    <row r="714">
      <c r="F714" s="5" t="n"/>
      <c r="G714" s="5" t="n"/>
      <c r="H714" s="8" t="inlineStr"/>
      <c r="I714" s="9">
        <f>IF(H714="", "", H714 + (J714/Config!$B$9))</f>
        <v/>
      </c>
      <c r="J714" s="10">
        <f>IFERROR(XLOOKUP(E714,Config!$D$6:$D$100,Config!$E$6:$E$100),0)</f>
        <v/>
      </c>
      <c r="K714" s="10">
        <f>IF(F714="Completed",100,IF(F714="In Progress",50,IF(F714="Blocked",0,IF(F714="Pending",0,IF(F714="Rework Required",0,IF(F714="Pending Review",50,0))))))</f>
        <v/>
      </c>
      <c r="L714" s="5" t="inlineStr"/>
      <c r="M714" s="5" t="n"/>
    </row>
    <row r="715">
      <c r="F715" s="5" t="n"/>
      <c r="G715" s="5" t="n"/>
      <c r="H715" s="8" t="inlineStr"/>
      <c r="I715" s="9">
        <f>IF(H715="", "", H715 + (J715/Config!$B$9))</f>
        <v/>
      </c>
      <c r="J715" s="10">
        <f>IFERROR(XLOOKUP(E715,Config!$D$6:$D$100,Config!$E$6:$E$100),0)</f>
        <v/>
      </c>
      <c r="K715" s="10">
        <f>IF(F715="Completed",100,IF(F715="In Progress",50,IF(F715="Blocked",0,IF(F715="Pending",0,IF(F715="Rework Required",0,IF(F715="Pending Review",50,0))))))</f>
        <v/>
      </c>
      <c r="L715" s="5" t="inlineStr"/>
      <c r="M715" s="5" t="n"/>
    </row>
    <row r="716">
      <c r="F716" s="5" t="n"/>
      <c r="G716" s="5" t="n"/>
      <c r="H716" s="8" t="inlineStr"/>
      <c r="I716" s="9">
        <f>IF(H716="", "", H716 + (J716/Config!$B$9))</f>
        <v/>
      </c>
      <c r="J716" s="10">
        <f>IFERROR(XLOOKUP(E716,Config!$D$6:$D$100,Config!$E$6:$E$100),0)</f>
        <v/>
      </c>
      <c r="K716" s="10">
        <f>IF(F716="Completed",100,IF(F716="In Progress",50,IF(F716="Blocked",0,IF(F716="Pending",0,IF(F716="Rework Required",0,IF(F716="Pending Review",50,0))))))</f>
        <v/>
      </c>
      <c r="L716" s="5" t="inlineStr"/>
      <c r="M716" s="5" t="n"/>
    </row>
    <row r="717">
      <c r="F717" s="5" t="n"/>
      <c r="G717" s="5" t="n"/>
      <c r="H717" s="8" t="inlineStr"/>
      <c r="I717" s="9">
        <f>IF(H717="", "", H717 + (J717/Config!$B$9))</f>
        <v/>
      </c>
      <c r="J717" s="10">
        <f>IFERROR(XLOOKUP(E717,Config!$D$6:$D$100,Config!$E$6:$E$100),0)</f>
        <v/>
      </c>
      <c r="K717" s="10">
        <f>IF(F717="Completed",100,IF(F717="In Progress",50,IF(F717="Blocked",0,IF(F717="Pending",0,IF(F717="Rework Required",0,IF(F717="Pending Review",50,0))))))</f>
        <v/>
      </c>
      <c r="L717" s="5" t="inlineStr"/>
      <c r="M717" s="5" t="n"/>
    </row>
    <row r="718">
      <c r="F718" s="5" t="n"/>
      <c r="G718" s="5" t="n"/>
      <c r="H718" s="8" t="inlineStr"/>
      <c r="I718" s="9">
        <f>IF(H718="", "", H718 + (J718/Config!$B$9))</f>
        <v/>
      </c>
      <c r="J718" s="10">
        <f>IFERROR(XLOOKUP(E718,Config!$D$6:$D$100,Config!$E$6:$E$100),0)</f>
        <v/>
      </c>
      <c r="K718" s="10">
        <f>IF(F718="Completed",100,IF(F718="In Progress",50,IF(F718="Blocked",0,IF(F718="Pending",0,IF(F718="Rework Required",0,IF(F718="Pending Review",50,0))))))</f>
        <v/>
      </c>
      <c r="L718" s="5" t="inlineStr"/>
      <c r="M718" s="5" t="n"/>
    </row>
    <row r="719">
      <c r="F719" s="5" t="n"/>
      <c r="G719" s="5" t="n"/>
      <c r="H719" s="8" t="inlineStr"/>
      <c r="I719" s="9">
        <f>IF(H719="", "", H719 + (J719/Config!$B$9))</f>
        <v/>
      </c>
      <c r="J719" s="10">
        <f>IFERROR(XLOOKUP(E719,Config!$D$6:$D$100,Config!$E$6:$E$100),0)</f>
        <v/>
      </c>
      <c r="K719" s="10">
        <f>IF(F719="Completed",100,IF(F719="In Progress",50,IF(F719="Blocked",0,IF(F719="Pending",0,IF(F719="Rework Required",0,IF(F719="Pending Review",50,0))))))</f>
        <v/>
      </c>
      <c r="L719" s="5" t="inlineStr"/>
      <c r="M719" s="5" t="n"/>
    </row>
    <row r="720">
      <c r="F720" s="5" t="n"/>
      <c r="G720" s="5" t="n"/>
      <c r="H720" s="8" t="inlineStr"/>
      <c r="I720" s="9">
        <f>IF(H720="", "", H720 + (J720/Config!$B$9))</f>
        <v/>
      </c>
      <c r="J720" s="10">
        <f>IFERROR(XLOOKUP(E720,Config!$D$6:$D$100,Config!$E$6:$E$100),0)</f>
        <v/>
      </c>
      <c r="K720" s="10">
        <f>IF(F720="Completed",100,IF(F720="In Progress",50,IF(F720="Blocked",0,IF(F720="Pending",0,IF(F720="Rework Required",0,IF(F720="Pending Review",50,0))))))</f>
        <v/>
      </c>
      <c r="L720" s="5" t="inlineStr"/>
      <c r="M720" s="5" t="n"/>
    </row>
    <row r="721">
      <c r="F721" s="5" t="n"/>
      <c r="G721" s="5" t="n"/>
      <c r="H721" s="8" t="inlineStr"/>
      <c r="I721" s="9">
        <f>IF(H721="", "", H721 + (J721/Config!$B$9))</f>
        <v/>
      </c>
      <c r="J721" s="10">
        <f>IFERROR(XLOOKUP(E721,Config!$D$6:$D$100,Config!$E$6:$E$100),0)</f>
        <v/>
      </c>
      <c r="K721" s="10">
        <f>IF(F721="Completed",100,IF(F721="In Progress",50,IF(F721="Blocked",0,IF(F721="Pending",0,IF(F721="Rework Required",0,IF(F721="Pending Review",50,0))))))</f>
        <v/>
      </c>
      <c r="L721" s="5" t="inlineStr"/>
      <c r="M721" s="5" t="n"/>
    </row>
    <row r="722">
      <c r="F722" s="5" t="n"/>
      <c r="G722" s="5" t="n"/>
      <c r="H722" s="8" t="inlineStr"/>
      <c r="I722" s="9">
        <f>IF(H722="", "", H722 + (J722/Config!$B$9))</f>
        <v/>
      </c>
      <c r="J722" s="10">
        <f>IFERROR(XLOOKUP(E722,Config!$D$6:$D$100,Config!$E$6:$E$100),0)</f>
        <v/>
      </c>
      <c r="K722" s="10">
        <f>IF(F722="Completed",100,IF(F722="In Progress",50,IF(F722="Blocked",0,IF(F722="Pending",0,IF(F722="Rework Required",0,IF(F722="Pending Review",50,0))))))</f>
        <v/>
      </c>
      <c r="L722" s="5" t="inlineStr"/>
      <c r="M722" s="5" t="n"/>
    </row>
    <row r="723">
      <c r="F723" s="5" t="n"/>
      <c r="G723" s="5" t="n"/>
      <c r="H723" s="8" t="inlineStr"/>
      <c r="I723" s="9">
        <f>IF(H723="", "", H723 + (J723/Config!$B$9))</f>
        <v/>
      </c>
      <c r="J723" s="10">
        <f>IFERROR(XLOOKUP(E723,Config!$D$6:$D$100,Config!$E$6:$E$100),0)</f>
        <v/>
      </c>
      <c r="K723" s="10">
        <f>IF(F723="Completed",100,IF(F723="In Progress",50,IF(F723="Blocked",0,IF(F723="Pending",0,IF(F723="Rework Required",0,IF(F723="Pending Review",50,0))))))</f>
        <v/>
      </c>
      <c r="L723" s="5" t="inlineStr"/>
      <c r="M723" s="5" t="n"/>
    </row>
    <row r="724">
      <c r="F724" s="5" t="n"/>
      <c r="G724" s="5" t="n"/>
      <c r="H724" s="8" t="inlineStr"/>
      <c r="I724" s="9">
        <f>IF(H724="", "", H724 + (J724/Config!$B$9))</f>
        <v/>
      </c>
      <c r="J724" s="10">
        <f>IFERROR(XLOOKUP(E724,Config!$D$6:$D$100,Config!$E$6:$E$100),0)</f>
        <v/>
      </c>
      <c r="K724" s="10">
        <f>IF(F724="Completed",100,IF(F724="In Progress",50,IF(F724="Blocked",0,IF(F724="Pending",0,IF(F724="Rework Required",0,IF(F724="Pending Review",50,0))))))</f>
        <v/>
      </c>
      <c r="L724" s="5" t="inlineStr"/>
      <c r="M724" s="5" t="n"/>
    </row>
    <row r="725">
      <c r="F725" s="5" t="n"/>
      <c r="G725" s="5" t="n"/>
      <c r="H725" s="8" t="inlineStr"/>
      <c r="I725" s="9">
        <f>IF(H725="", "", H725 + (J725/Config!$B$9))</f>
        <v/>
      </c>
      <c r="J725" s="10">
        <f>IFERROR(XLOOKUP(E725,Config!$D$6:$D$100,Config!$E$6:$E$100),0)</f>
        <v/>
      </c>
      <c r="K725" s="10">
        <f>IF(F725="Completed",100,IF(F725="In Progress",50,IF(F725="Blocked",0,IF(F725="Pending",0,IF(F725="Rework Required",0,IF(F725="Pending Review",50,0))))))</f>
        <v/>
      </c>
      <c r="L725" s="5" t="inlineStr"/>
      <c r="M725" s="5" t="n"/>
    </row>
    <row r="726">
      <c r="F726" s="5" t="n"/>
      <c r="G726" s="5" t="n"/>
      <c r="H726" s="8" t="inlineStr"/>
      <c r="I726" s="9">
        <f>IF(H726="", "", H726 + (J726/Config!$B$9))</f>
        <v/>
      </c>
      <c r="J726" s="10">
        <f>IFERROR(XLOOKUP(E726,Config!$D$6:$D$100,Config!$E$6:$E$100),0)</f>
        <v/>
      </c>
      <c r="K726" s="10">
        <f>IF(F726="Completed",100,IF(F726="In Progress",50,IF(F726="Blocked",0,IF(F726="Pending",0,IF(F726="Rework Required",0,IF(F726="Pending Review",50,0))))))</f>
        <v/>
      </c>
      <c r="L726" s="5" t="inlineStr"/>
      <c r="M726" s="5" t="n"/>
    </row>
    <row r="727">
      <c r="F727" s="5" t="n"/>
      <c r="G727" s="5" t="n"/>
      <c r="H727" s="8" t="inlineStr"/>
      <c r="I727" s="9">
        <f>IF(H727="", "", H727 + (J727/Config!$B$9))</f>
        <v/>
      </c>
      <c r="J727" s="10">
        <f>IFERROR(XLOOKUP(E727,Config!$D$6:$D$100,Config!$E$6:$E$100),0)</f>
        <v/>
      </c>
      <c r="K727" s="10">
        <f>IF(F727="Completed",100,IF(F727="In Progress",50,IF(F727="Blocked",0,IF(F727="Pending",0,IF(F727="Rework Required",0,IF(F727="Pending Review",50,0))))))</f>
        <v/>
      </c>
      <c r="L727" s="5" t="inlineStr"/>
      <c r="M727" s="5" t="n"/>
    </row>
    <row r="728">
      <c r="F728" s="5" t="n"/>
      <c r="G728" s="5" t="n"/>
      <c r="H728" s="8" t="inlineStr"/>
      <c r="I728" s="9">
        <f>IF(H728="", "", H728 + (J728/Config!$B$9))</f>
        <v/>
      </c>
      <c r="J728" s="10">
        <f>IFERROR(XLOOKUP(E728,Config!$D$6:$D$100,Config!$E$6:$E$100),0)</f>
        <v/>
      </c>
      <c r="K728" s="10">
        <f>IF(F728="Completed",100,IF(F728="In Progress",50,IF(F728="Blocked",0,IF(F728="Pending",0,IF(F728="Rework Required",0,IF(F728="Pending Review",50,0))))))</f>
        <v/>
      </c>
      <c r="L728" s="5" t="inlineStr"/>
      <c r="M728" s="5" t="n"/>
    </row>
    <row r="729">
      <c r="F729" s="5" t="n"/>
      <c r="G729" s="5" t="n"/>
      <c r="H729" s="8" t="inlineStr"/>
      <c r="I729" s="9">
        <f>IF(H729="", "", H729 + (J729/Config!$B$9))</f>
        <v/>
      </c>
      <c r="J729" s="10">
        <f>IFERROR(XLOOKUP(E729,Config!$D$6:$D$100,Config!$E$6:$E$100),0)</f>
        <v/>
      </c>
      <c r="K729" s="10">
        <f>IF(F729="Completed",100,IF(F729="In Progress",50,IF(F729="Blocked",0,IF(F729="Pending",0,IF(F729="Rework Required",0,IF(F729="Pending Review",50,0))))))</f>
        <v/>
      </c>
      <c r="L729" s="5" t="inlineStr"/>
      <c r="M729" s="5" t="n"/>
    </row>
    <row r="730">
      <c r="F730" s="5" t="n"/>
      <c r="G730" s="5" t="n"/>
      <c r="H730" s="8" t="inlineStr"/>
      <c r="I730" s="9">
        <f>IF(H730="", "", H730 + (J730/Config!$B$9))</f>
        <v/>
      </c>
      <c r="J730" s="10">
        <f>IFERROR(XLOOKUP(E730,Config!$D$6:$D$100,Config!$E$6:$E$100),0)</f>
        <v/>
      </c>
      <c r="K730" s="10">
        <f>IF(F730="Completed",100,IF(F730="In Progress",50,IF(F730="Blocked",0,IF(F730="Pending",0,IF(F730="Rework Required",0,IF(F730="Pending Review",50,0))))))</f>
        <v/>
      </c>
      <c r="L730" s="5" t="inlineStr"/>
      <c r="M730" s="5" t="n"/>
    </row>
    <row r="731">
      <c r="F731" s="5" t="n"/>
      <c r="G731" s="5" t="n"/>
      <c r="H731" s="8" t="inlineStr"/>
      <c r="I731" s="9">
        <f>IF(H731="", "", H731 + (J731/Config!$B$9))</f>
        <v/>
      </c>
      <c r="J731" s="10">
        <f>IFERROR(XLOOKUP(E731,Config!$D$6:$D$100,Config!$E$6:$E$100),0)</f>
        <v/>
      </c>
      <c r="K731" s="10">
        <f>IF(F731="Completed",100,IF(F731="In Progress",50,IF(F731="Blocked",0,IF(F731="Pending",0,IF(F731="Rework Required",0,IF(F731="Pending Review",50,0))))))</f>
        <v/>
      </c>
      <c r="L731" s="5" t="inlineStr"/>
      <c r="M731" s="5" t="n"/>
    </row>
    <row r="732">
      <c r="F732" s="5" t="n"/>
      <c r="G732" s="5" t="n"/>
      <c r="H732" s="8" t="inlineStr"/>
      <c r="I732" s="9">
        <f>IF(H732="", "", H732 + (J732/Config!$B$9))</f>
        <v/>
      </c>
      <c r="J732" s="10">
        <f>IFERROR(XLOOKUP(E732,Config!$D$6:$D$100,Config!$E$6:$E$100),0)</f>
        <v/>
      </c>
      <c r="K732" s="10">
        <f>IF(F732="Completed",100,IF(F732="In Progress",50,IF(F732="Blocked",0,IF(F732="Pending",0,IF(F732="Rework Required",0,IF(F732="Pending Review",50,0))))))</f>
        <v/>
      </c>
      <c r="L732" s="5" t="inlineStr"/>
      <c r="M732" s="5" t="n"/>
    </row>
    <row r="733">
      <c r="F733" s="5" t="n"/>
      <c r="G733" s="5" t="n"/>
      <c r="H733" s="8" t="inlineStr"/>
      <c r="I733" s="9">
        <f>IF(H733="", "", H733 + (J733/Config!$B$9))</f>
        <v/>
      </c>
      <c r="J733" s="10">
        <f>IFERROR(XLOOKUP(E733,Config!$D$6:$D$100,Config!$E$6:$E$100),0)</f>
        <v/>
      </c>
      <c r="K733" s="10">
        <f>IF(F733="Completed",100,IF(F733="In Progress",50,IF(F733="Blocked",0,IF(F733="Pending",0,IF(F733="Rework Required",0,IF(F733="Pending Review",50,0))))))</f>
        <v/>
      </c>
      <c r="L733" s="5" t="inlineStr"/>
      <c r="M733" s="5" t="n"/>
    </row>
    <row r="734">
      <c r="F734" s="5" t="n"/>
      <c r="G734" s="5" t="n"/>
      <c r="H734" s="8" t="inlineStr"/>
      <c r="I734" s="9">
        <f>IF(H734="", "", H734 + (J734/Config!$B$9))</f>
        <v/>
      </c>
      <c r="J734" s="10">
        <f>IFERROR(XLOOKUP(E734,Config!$D$6:$D$100,Config!$E$6:$E$100),0)</f>
        <v/>
      </c>
      <c r="K734" s="10">
        <f>IF(F734="Completed",100,IF(F734="In Progress",50,IF(F734="Blocked",0,IF(F734="Pending",0,IF(F734="Rework Required",0,IF(F734="Pending Review",50,0))))))</f>
        <v/>
      </c>
      <c r="L734" s="5" t="inlineStr"/>
      <c r="M734" s="5" t="n"/>
    </row>
    <row r="735">
      <c r="F735" s="5" t="n"/>
      <c r="G735" s="5" t="n"/>
      <c r="H735" s="8" t="inlineStr"/>
      <c r="I735" s="9">
        <f>IF(H735="", "", H735 + (J735/Config!$B$9))</f>
        <v/>
      </c>
      <c r="J735" s="10">
        <f>IFERROR(XLOOKUP(E735,Config!$D$6:$D$100,Config!$E$6:$E$100),0)</f>
        <v/>
      </c>
      <c r="K735" s="10">
        <f>IF(F735="Completed",100,IF(F735="In Progress",50,IF(F735="Blocked",0,IF(F735="Pending",0,IF(F735="Rework Required",0,IF(F735="Pending Review",50,0))))))</f>
        <v/>
      </c>
      <c r="L735" s="5" t="inlineStr"/>
      <c r="M735" s="5" t="n"/>
    </row>
    <row r="736">
      <c r="F736" s="5" t="n"/>
      <c r="G736" s="5" t="n"/>
      <c r="H736" s="8" t="inlineStr"/>
      <c r="I736" s="9">
        <f>IF(H736="", "", H736 + (J736/Config!$B$9))</f>
        <v/>
      </c>
      <c r="J736" s="10">
        <f>IFERROR(XLOOKUP(E736,Config!$D$6:$D$100,Config!$E$6:$E$100),0)</f>
        <v/>
      </c>
      <c r="K736" s="10">
        <f>IF(F736="Completed",100,IF(F736="In Progress",50,IF(F736="Blocked",0,IF(F736="Pending",0,IF(F736="Rework Required",0,IF(F736="Pending Review",50,0))))))</f>
        <v/>
      </c>
      <c r="L736" s="5" t="inlineStr"/>
      <c r="M736" s="5" t="n"/>
    </row>
    <row r="737">
      <c r="F737" s="5" t="n"/>
      <c r="G737" s="5" t="n"/>
      <c r="H737" s="8" t="inlineStr"/>
      <c r="I737" s="9">
        <f>IF(H737="", "", H737 + (J737/Config!$B$9))</f>
        <v/>
      </c>
      <c r="J737" s="10">
        <f>IFERROR(XLOOKUP(E737,Config!$D$6:$D$100,Config!$E$6:$E$100),0)</f>
        <v/>
      </c>
      <c r="K737" s="10">
        <f>IF(F737="Completed",100,IF(F737="In Progress",50,IF(F737="Blocked",0,IF(F737="Pending",0,IF(F737="Rework Required",0,IF(F737="Pending Review",50,0))))))</f>
        <v/>
      </c>
      <c r="L737" s="5" t="inlineStr"/>
      <c r="M737" s="5" t="n"/>
    </row>
    <row r="738">
      <c r="F738" s="5" t="n"/>
      <c r="G738" s="5" t="n"/>
      <c r="H738" s="8" t="inlineStr"/>
      <c r="I738" s="9">
        <f>IF(H738="", "", H738 + (J738/Config!$B$9))</f>
        <v/>
      </c>
      <c r="J738" s="10">
        <f>IFERROR(XLOOKUP(E738,Config!$D$6:$D$100,Config!$E$6:$E$100),0)</f>
        <v/>
      </c>
      <c r="K738" s="10">
        <f>IF(F738="Completed",100,IF(F738="In Progress",50,IF(F738="Blocked",0,IF(F738="Pending",0,IF(F738="Rework Required",0,IF(F738="Pending Review",50,0))))))</f>
        <v/>
      </c>
      <c r="L738" s="5" t="inlineStr"/>
      <c r="M738" s="5" t="n"/>
    </row>
    <row r="739">
      <c r="F739" s="5" t="n"/>
      <c r="G739" s="5" t="n"/>
      <c r="H739" s="8" t="inlineStr"/>
      <c r="I739" s="9">
        <f>IF(H739="", "", H739 + (J739/Config!$B$9))</f>
        <v/>
      </c>
      <c r="J739" s="10">
        <f>IFERROR(XLOOKUP(E739,Config!$D$6:$D$100,Config!$E$6:$E$100),0)</f>
        <v/>
      </c>
      <c r="K739" s="10">
        <f>IF(F739="Completed",100,IF(F739="In Progress",50,IF(F739="Blocked",0,IF(F739="Pending",0,IF(F739="Rework Required",0,IF(F739="Pending Review",50,0))))))</f>
        <v/>
      </c>
      <c r="L739" s="5" t="inlineStr"/>
      <c r="M739" s="5" t="n"/>
    </row>
    <row r="740">
      <c r="F740" s="5" t="n"/>
      <c r="G740" s="5" t="n"/>
      <c r="H740" s="8" t="inlineStr"/>
      <c r="I740" s="9">
        <f>IF(H740="", "", H740 + (J740/Config!$B$9))</f>
        <v/>
      </c>
      <c r="J740" s="10">
        <f>IFERROR(XLOOKUP(E740,Config!$D$6:$D$100,Config!$E$6:$E$100),0)</f>
        <v/>
      </c>
      <c r="K740" s="10">
        <f>IF(F740="Completed",100,IF(F740="In Progress",50,IF(F740="Blocked",0,IF(F740="Pending",0,IF(F740="Rework Required",0,IF(F740="Pending Review",50,0))))))</f>
        <v/>
      </c>
      <c r="L740" s="5" t="inlineStr"/>
      <c r="M740" s="5" t="n"/>
    </row>
    <row r="741">
      <c r="F741" s="5" t="n"/>
      <c r="G741" s="5" t="n"/>
      <c r="H741" s="8" t="inlineStr"/>
      <c r="I741" s="9">
        <f>IF(H741="", "", H741 + (J741/Config!$B$9))</f>
        <v/>
      </c>
      <c r="J741" s="10">
        <f>IFERROR(XLOOKUP(E741,Config!$D$6:$D$100,Config!$E$6:$E$100),0)</f>
        <v/>
      </c>
      <c r="K741" s="10">
        <f>IF(F741="Completed",100,IF(F741="In Progress",50,IF(F741="Blocked",0,IF(F741="Pending",0,IF(F741="Rework Required",0,IF(F741="Pending Review",50,0))))))</f>
        <v/>
      </c>
      <c r="L741" s="5" t="inlineStr"/>
      <c r="M741" s="5" t="n"/>
    </row>
    <row r="742">
      <c r="F742" s="5" t="n"/>
      <c r="G742" s="5" t="n"/>
      <c r="H742" s="8" t="inlineStr"/>
      <c r="I742" s="9">
        <f>IF(H742="", "", H742 + (J742/Config!$B$9))</f>
        <v/>
      </c>
      <c r="J742" s="10">
        <f>IFERROR(XLOOKUP(E742,Config!$D$6:$D$100,Config!$E$6:$E$100),0)</f>
        <v/>
      </c>
      <c r="K742" s="10">
        <f>IF(F742="Completed",100,IF(F742="In Progress",50,IF(F742="Blocked",0,IF(F742="Pending",0,IF(F742="Rework Required",0,IF(F742="Pending Review",50,0))))))</f>
        <v/>
      </c>
      <c r="L742" s="5" t="inlineStr"/>
      <c r="M742" s="5" t="n"/>
    </row>
    <row r="743">
      <c r="F743" s="5" t="n"/>
      <c r="G743" s="5" t="n"/>
      <c r="H743" s="8" t="inlineStr"/>
      <c r="I743" s="9">
        <f>IF(H743="", "", H743 + (J743/Config!$B$9))</f>
        <v/>
      </c>
      <c r="J743" s="10">
        <f>IFERROR(XLOOKUP(E743,Config!$D$6:$D$100,Config!$E$6:$E$100),0)</f>
        <v/>
      </c>
      <c r="K743" s="10">
        <f>IF(F743="Completed",100,IF(F743="In Progress",50,IF(F743="Blocked",0,IF(F743="Pending",0,IF(F743="Rework Required",0,IF(F743="Pending Review",50,0))))))</f>
        <v/>
      </c>
      <c r="L743" s="5" t="inlineStr"/>
      <c r="M743" s="5" t="n"/>
    </row>
    <row r="744">
      <c r="F744" s="5" t="n"/>
      <c r="G744" s="5" t="n"/>
      <c r="H744" s="8" t="inlineStr"/>
      <c r="I744" s="9">
        <f>IF(H744="", "", H744 + (J744/Config!$B$9))</f>
        <v/>
      </c>
      <c r="J744" s="10">
        <f>IFERROR(XLOOKUP(E744,Config!$D$6:$D$100,Config!$E$6:$E$100),0)</f>
        <v/>
      </c>
      <c r="K744" s="10">
        <f>IF(F744="Completed",100,IF(F744="In Progress",50,IF(F744="Blocked",0,IF(F744="Pending",0,IF(F744="Rework Required",0,IF(F744="Pending Review",50,0))))))</f>
        <v/>
      </c>
      <c r="L744" s="5" t="inlineStr"/>
      <c r="M744" s="5" t="n"/>
    </row>
    <row r="745">
      <c r="F745" s="5" t="n"/>
      <c r="G745" s="5" t="n"/>
      <c r="H745" s="8" t="inlineStr"/>
      <c r="I745" s="9">
        <f>IF(H745="", "", H745 + (J745/Config!$B$9))</f>
        <v/>
      </c>
      <c r="J745" s="10">
        <f>IFERROR(XLOOKUP(E745,Config!$D$6:$D$100,Config!$E$6:$E$100),0)</f>
        <v/>
      </c>
      <c r="K745" s="10">
        <f>IF(F745="Completed",100,IF(F745="In Progress",50,IF(F745="Blocked",0,IF(F745="Pending",0,IF(F745="Rework Required",0,IF(F745="Pending Review",50,0))))))</f>
        <v/>
      </c>
      <c r="L745" s="5" t="inlineStr"/>
      <c r="M745" s="5" t="n"/>
    </row>
    <row r="746">
      <c r="F746" s="5" t="n"/>
      <c r="G746" s="5" t="n"/>
      <c r="H746" s="8" t="inlineStr"/>
      <c r="I746" s="9">
        <f>IF(H746="", "", H746 + (J746/Config!$B$9))</f>
        <v/>
      </c>
      <c r="J746" s="10">
        <f>IFERROR(XLOOKUP(E746,Config!$D$6:$D$100,Config!$E$6:$E$100),0)</f>
        <v/>
      </c>
      <c r="K746" s="10">
        <f>IF(F746="Completed",100,IF(F746="In Progress",50,IF(F746="Blocked",0,IF(F746="Pending",0,IF(F746="Rework Required",0,IF(F746="Pending Review",50,0))))))</f>
        <v/>
      </c>
      <c r="L746" s="5" t="inlineStr"/>
      <c r="M746" s="5" t="n"/>
    </row>
    <row r="747">
      <c r="F747" s="5" t="n"/>
      <c r="G747" s="5" t="n"/>
      <c r="H747" s="8" t="inlineStr"/>
      <c r="I747" s="9">
        <f>IF(H747="", "", H747 + (J747/Config!$B$9))</f>
        <v/>
      </c>
      <c r="J747" s="10">
        <f>IFERROR(XLOOKUP(E747,Config!$D$6:$D$100,Config!$E$6:$E$100),0)</f>
        <v/>
      </c>
      <c r="K747" s="10">
        <f>IF(F747="Completed",100,IF(F747="In Progress",50,IF(F747="Blocked",0,IF(F747="Pending",0,IF(F747="Rework Required",0,IF(F747="Pending Review",50,0))))))</f>
        <v/>
      </c>
      <c r="L747" s="5" t="inlineStr"/>
      <c r="M747" s="5" t="n"/>
    </row>
    <row r="748">
      <c r="F748" s="5" t="n"/>
      <c r="G748" s="5" t="n"/>
      <c r="H748" s="8" t="inlineStr"/>
      <c r="I748" s="9">
        <f>IF(H748="", "", H748 + (J748/Config!$B$9))</f>
        <v/>
      </c>
      <c r="J748" s="10">
        <f>IFERROR(XLOOKUP(E748,Config!$D$6:$D$100,Config!$E$6:$E$100),0)</f>
        <v/>
      </c>
      <c r="K748" s="10">
        <f>IF(F748="Completed",100,IF(F748="In Progress",50,IF(F748="Blocked",0,IF(F748="Pending",0,IF(F748="Rework Required",0,IF(F748="Pending Review",50,0))))))</f>
        <v/>
      </c>
      <c r="L748" s="5" t="inlineStr"/>
      <c r="M748" s="5" t="n"/>
    </row>
    <row r="749">
      <c r="F749" s="5" t="n"/>
      <c r="G749" s="5" t="n"/>
      <c r="H749" s="8" t="inlineStr"/>
      <c r="I749" s="9">
        <f>IF(H749="", "", H749 + (J749/Config!$B$9))</f>
        <v/>
      </c>
      <c r="J749" s="10">
        <f>IFERROR(XLOOKUP(E749,Config!$D$6:$D$100,Config!$E$6:$E$100),0)</f>
        <v/>
      </c>
      <c r="K749" s="10">
        <f>IF(F749="Completed",100,IF(F749="In Progress",50,IF(F749="Blocked",0,IF(F749="Pending",0,IF(F749="Rework Required",0,IF(F749="Pending Review",50,0))))))</f>
        <v/>
      </c>
      <c r="L749" s="5" t="inlineStr"/>
      <c r="M749" s="5" t="n"/>
    </row>
    <row r="750">
      <c r="F750" s="5" t="n"/>
      <c r="G750" s="5" t="n"/>
      <c r="H750" s="8" t="inlineStr"/>
      <c r="I750" s="9">
        <f>IF(H750="", "", H750 + (J750/Config!$B$9))</f>
        <v/>
      </c>
      <c r="J750" s="10">
        <f>IFERROR(XLOOKUP(E750,Config!$D$6:$D$100,Config!$E$6:$E$100),0)</f>
        <v/>
      </c>
      <c r="K750" s="10">
        <f>IF(F750="Completed",100,IF(F750="In Progress",50,IF(F750="Blocked",0,IF(F750="Pending",0,IF(F750="Rework Required",0,IF(F750="Pending Review",50,0))))))</f>
        <v/>
      </c>
      <c r="L750" s="5" t="inlineStr"/>
      <c r="M750" s="5" t="n"/>
    </row>
    <row r="751">
      <c r="F751" s="5" t="n"/>
      <c r="G751" s="5" t="n"/>
      <c r="H751" s="8" t="inlineStr"/>
      <c r="I751" s="9">
        <f>IF(H751="", "", H751 + (J751/Config!$B$9))</f>
        <v/>
      </c>
      <c r="J751" s="10">
        <f>IFERROR(XLOOKUP(E751,Config!$D$6:$D$100,Config!$E$6:$E$100),0)</f>
        <v/>
      </c>
      <c r="K751" s="10">
        <f>IF(F751="Completed",100,IF(F751="In Progress",50,IF(F751="Blocked",0,IF(F751="Pending",0,IF(F751="Rework Required",0,IF(F751="Pending Review",50,0))))))</f>
        <v/>
      </c>
      <c r="L751" s="5" t="inlineStr"/>
      <c r="M751" s="5" t="n"/>
    </row>
    <row r="752">
      <c r="F752" s="5" t="n"/>
      <c r="G752" s="5" t="n"/>
      <c r="H752" s="8" t="inlineStr"/>
      <c r="I752" s="9">
        <f>IF(H752="", "", H752 + (J752/Config!$B$9))</f>
        <v/>
      </c>
      <c r="J752" s="10">
        <f>IFERROR(XLOOKUP(E752,Config!$D$6:$D$100,Config!$E$6:$E$100),0)</f>
        <v/>
      </c>
      <c r="K752" s="10">
        <f>IF(F752="Completed",100,IF(F752="In Progress",50,IF(F752="Blocked",0,IF(F752="Pending",0,IF(F752="Rework Required",0,IF(F752="Pending Review",50,0))))))</f>
        <v/>
      </c>
      <c r="L752" s="5" t="inlineStr"/>
      <c r="M752" s="5" t="n"/>
    </row>
    <row r="753">
      <c r="F753" s="5" t="n"/>
      <c r="G753" s="5" t="n"/>
      <c r="H753" s="8" t="inlineStr"/>
      <c r="I753" s="9">
        <f>IF(H753="", "", H753 + (J753/Config!$B$9))</f>
        <v/>
      </c>
      <c r="J753" s="10">
        <f>IFERROR(XLOOKUP(E753,Config!$D$6:$D$100,Config!$E$6:$E$100),0)</f>
        <v/>
      </c>
      <c r="K753" s="10">
        <f>IF(F753="Completed",100,IF(F753="In Progress",50,IF(F753="Blocked",0,IF(F753="Pending",0,IF(F753="Rework Required",0,IF(F753="Pending Review",50,0))))))</f>
        <v/>
      </c>
      <c r="L753" s="5" t="inlineStr"/>
      <c r="M753" s="5" t="n"/>
    </row>
    <row r="754">
      <c r="F754" s="5" t="n"/>
      <c r="G754" s="5" t="n"/>
      <c r="H754" s="8" t="inlineStr"/>
      <c r="I754" s="9">
        <f>IF(H754="", "", H754 + (J754/Config!$B$9))</f>
        <v/>
      </c>
      <c r="J754" s="10">
        <f>IFERROR(XLOOKUP(E754,Config!$D$6:$D$100,Config!$E$6:$E$100),0)</f>
        <v/>
      </c>
      <c r="K754" s="10">
        <f>IF(F754="Completed",100,IF(F754="In Progress",50,IF(F754="Blocked",0,IF(F754="Pending",0,IF(F754="Rework Required",0,IF(F754="Pending Review",50,0))))))</f>
        <v/>
      </c>
      <c r="L754" s="5" t="inlineStr"/>
      <c r="M754" s="5" t="n"/>
    </row>
    <row r="755">
      <c r="F755" s="5" t="n"/>
      <c r="G755" s="5" t="n"/>
      <c r="H755" s="8" t="inlineStr"/>
      <c r="I755" s="9">
        <f>IF(H755="", "", H755 + (J755/Config!$B$9))</f>
        <v/>
      </c>
      <c r="J755" s="10">
        <f>IFERROR(XLOOKUP(E755,Config!$D$6:$D$100,Config!$E$6:$E$100),0)</f>
        <v/>
      </c>
      <c r="K755" s="10">
        <f>IF(F755="Completed",100,IF(F755="In Progress",50,IF(F755="Blocked",0,IF(F755="Pending",0,IF(F755="Rework Required",0,IF(F755="Pending Review",50,0))))))</f>
        <v/>
      </c>
      <c r="L755" s="5" t="inlineStr"/>
      <c r="M755" s="5" t="n"/>
    </row>
    <row r="756">
      <c r="F756" s="5" t="n"/>
      <c r="G756" s="5" t="n"/>
      <c r="H756" s="8" t="inlineStr"/>
      <c r="I756" s="9">
        <f>IF(H756="", "", H756 + (J756/Config!$B$9))</f>
        <v/>
      </c>
      <c r="J756" s="10">
        <f>IFERROR(XLOOKUP(E756,Config!$D$6:$D$100,Config!$E$6:$E$100),0)</f>
        <v/>
      </c>
      <c r="K756" s="10">
        <f>IF(F756="Completed",100,IF(F756="In Progress",50,IF(F756="Blocked",0,IF(F756="Pending",0,IF(F756="Rework Required",0,IF(F756="Pending Review",50,0))))))</f>
        <v/>
      </c>
      <c r="L756" s="5" t="inlineStr"/>
      <c r="M756" s="5" t="n"/>
    </row>
    <row r="757">
      <c r="F757" s="5" t="n"/>
      <c r="G757" s="5" t="n"/>
      <c r="H757" s="8" t="inlineStr"/>
      <c r="I757" s="9">
        <f>IF(H757="", "", H757 + (J757/Config!$B$9))</f>
        <v/>
      </c>
      <c r="J757" s="10">
        <f>IFERROR(XLOOKUP(E757,Config!$D$6:$D$100,Config!$E$6:$E$100),0)</f>
        <v/>
      </c>
      <c r="K757" s="10">
        <f>IF(F757="Completed",100,IF(F757="In Progress",50,IF(F757="Blocked",0,IF(F757="Pending",0,IF(F757="Rework Required",0,IF(F757="Pending Review",50,0))))))</f>
        <v/>
      </c>
      <c r="L757" s="5" t="inlineStr"/>
      <c r="M757" s="5" t="n"/>
    </row>
    <row r="758">
      <c r="F758" s="5" t="n"/>
      <c r="G758" s="5" t="n"/>
      <c r="H758" s="8" t="inlineStr"/>
      <c r="I758" s="9">
        <f>IF(H758="", "", H758 + (J758/Config!$B$9))</f>
        <v/>
      </c>
      <c r="J758" s="10">
        <f>IFERROR(XLOOKUP(E758,Config!$D$6:$D$100,Config!$E$6:$E$100),0)</f>
        <v/>
      </c>
      <c r="K758" s="10">
        <f>IF(F758="Completed",100,IF(F758="In Progress",50,IF(F758="Blocked",0,IF(F758="Pending",0,IF(F758="Rework Required",0,IF(F758="Pending Review",50,0))))))</f>
        <v/>
      </c>
      <c r="L758" s="5" t="inlineStr"/>
      <c r="M758" s="5" t="n"/>
    </row>
    <row r="759">
      <c r="F759" s="5" t="n"/>
      <c r="G759" s="5" t="n"/>
      <c r="H759" s="8" t="inlineStr"/>
      <c r="I759" s="9">
        <f>IF(H759="", "", H759 + (J759/Config!$B$9))</f>
        <v/>
      </c>
      <c r="J759" s="10">
        <f>IFERROR(XLOOKUP(E759,Config!$D$6:$D$100,Config!$E$6:$E$100),0)</f>
        <v/>
      </c>
      <c r="K759" s="10">
        <f>IF(F759="Completed",100,IF(F759="In Progress",50,IF(F759="Blocked",0,IF(F759="Pending",0,IF(F759="Rework Required",0,IF(F759="Pending Review",50,0))))))</f>
        <v/>
      </c>
      <c r="L759" s="5" t="inlineStr"/>
      <c r="M759" s="5" t="n"/>
    </row>
    <row r="760">
      <c r="F760" s="5" t="n"/>
      <c r="G760" s="5" t="n"/>
      <c r="H760" s="8" t="inlineStr"/>
      <c r="I760" s="9">
        <f>IF(H760="", "", H760 + (J760/Config!$B$9))</f>
        <v/>
      </c>
      <c r="J760" s="10">
        <f>IFERROR(XLOOKUP(E760,Config!$D$6:$D$100,Config!$E$6:$E$100),0)</f>
        <v/>
      </c>
      <c r="K760" s="10">
        <f>IF(F760="Completed",100,IF(F760="In Progress",50,IF(F760="Blocked",0,IF(F760="Pending",0,IF(F760="Rework Required",0,IF(F760="Pending Review",50,0))))))</f>
        <v/>
      </c>
      <c r="L760" s="5" t="inlineStr"/>
      <c r="M760" s="5" t="n"/>
    </row>
    <row r="761">
      <c r="F761" s="5" t="n"/>
      <c r="G761" s="5" t="n"/>
      <c r="H761" s="8" t="inlineStr"/>
      <c r="I761" s="9">
        <f>IF(H761="", "", H761 + (J761/Config!$B$9))</f>
        <v/>
      </c>
      <c r="J761" s="10">
        <f>IFERROR(XLOOKUP(E761,Config!$D$6:$D$100,Config!$E$6:$E$100),0)</f>
        <v/>
      </c>
      <c r="K761" s="10">
        <f>IF(F761="Completed",100,IF(F761="In Progress",50,IF(F761="Blocked",0,IF(F761="Pending",0,IF(F761="Rework Required",0,IF(F761="Pending Review",50,0))))))</f>
        <v/>
      </c>
      <c r="L761" s="5" t="inlineStr"/>
      <c r="M761" s="5" t="n"/>
    </row>
    <row r="762">
      <c r="F762" s="5" t="n"/>
      <c r="G762" s="5" t="n"/>
      <c r="H762" s="8" t="inlineStr"/>
      <c r="I762" s="9">
        <f>IF(H762="", "", H762 + (J762/Config!$B$9))</f>
        <v/>
      </c>
      <c r="J762" s="10">
        <f>IFERROR(XLOOKUP(E762,Config!$D$6:$D$100,Config!$E$6:$E$100),0)</f>
        <v/>
      </c>
      <c r="K762" s="10">
        <f>IF(F762="Completed",100,IF(F762="In Progress",50,IF(F762="Blocked",0,IF(F762="Pending",0,IF(F762="Rework Required",0,IF(F762="Pending Review",50,0))))))</f>
        <v/>
      </c>
      <c r="L762" s="5" t="inlineStr"/>
      <c r="M762" s="5" t="n"/>
    </row>
    <row r="763">
      <c r="F763" s="5" t="n"/>
      <c r="G763" s="5" t="n"/>
      <c r="H763" s="8" t="inlineStr"/>
      <c r="I763" s="9">
        <f>IF(H763="", "", H763 + (J763/Config!$B$9))</f>
        <v/>
      </c>
      <c r="J763" s="10">
        <f>IFERROR(XLOOKUP(E763,Config!$D$6:$D$100,Config!$E$6:$E$100),0)</f>
        <v/>
      </c>
      <c r="K763" s="10">
        <f>IF(F763="Completed",100,IF(F763="In Progress",50,IF(F763="Blocked",0,IF(F763="Pending",0,IF(F763="Rework Required",0,IF(F763="Pending Review",50,0))))))</f>
        <v/>
      </c>
      <c r="L763" s="5" t="inlineStr"/>
      <c r="M763" s="5" t="n"/>
    </row>
    <row r="764">
      <c r="F764" s="5" t="n"/>
      <c r="G764" s="5" t="n"/>
      <c r="H764" s="8" t="inlineStr"/>
      <c r="I764" s="9">
        <f>IF(H764="", "", H764 + (J764/Config!$B$9))</f>
        <v/>
      </c>
      <c r="J764" s="10">
        <f>IFERROR(XLOOKUP(E764,Config!$D$6:$D$100,Config!$E$6:$E$100),0)</f>
        <v/>
      </c>
      <c r="K764" s="10">
        <f>IF(F764="Completed",100,IF(F764="In Progress",50,IF(F764="Blocked",0,IF(F764="Pending",0,IF(F764="Rework Required",0,IF(F764="Pending Review",50,0))))))</f>
        <v/>
      </c>
      <c r="L764" s="5" t="inlineStr"/>
      <c r="M764" s="5" t="n"/>
    </row>
    <row r="765">
      <c r="F765" s="5" t="n"/>
      <c r="G765" s="5" t="n"/>
      <c r="H765" s="8" t="inlineStr"/>
      <c r="I765" s="9">
        <f>IF(H765="", "", H765 + (J765/Config!$B$9))</f>
        <v/>
      </c>
      <c r="J765" s="10">
        <f>IFERROR(XLOOKUP(E765,Config!$D$6:$D$100,Config!$E$6:$E$100),0)</f>
        <v/>
      </c>
      <c r="K765" s="10">
        <f>IF(F765="Completed",100,IF(F765="In Progress",50,IF(F765="Blocked",0,IF(F765="Pending",0,IF(F765="Rework Required",0,IF(F765="Pending Review",50,0))))))</f>
        <v/>
      </c>
      <c r="L765" s="5" t="inlineStr"/>
      <c r="M765" s="5" t="n"/>
    </row>
    <row r="766">
      <c r="F766" s="5" t="n"/>
      <c r="G766" s="5" t="n"/>
      <c r="H766" s="8" t="inlineStr"/>
      <c r="I766" s="9">
        <f>IF(H766="", "", H766 + (J766/Config!$B$9))</f>
        <v/>
      </c>
      <c r="J766" s="10">
        <f>IFERROR(XLOOKUP(E766,Config!$D$6:$D$100,Config!$E$6:$E$100),0)</f>
        <v/>
      </c>
      <c r="K766" s="10">
        <f>IF(F766="Completed",100,IF(F766="In Progress",50,IF(F766="Blocked",0,IF(F766="Pending",0,IF(F766="Rework Required",0,IF(F766="Pending Review",50,0))))))</f>
        <v/>
      </c>
      <c r="L766" s="5" t="inlineStr"/>
      <c r="M766" s="5" t="n"/>
    </row>
    <row r="767">
      <c r="F767" s="5" t="n"/>
      <c r="G767" s="5" t="n"/>
      <c r="H767" s="8" t="inlineStr"/>
      <c r="I767" s="9">
        <f>IF(H767="", "", H767 + (J767/Config!$B$9))</f>
        <v/>
      </c>
      <c r="J767" s="10">
        <f>IFERROR(XLOOKUP(E767,Config!$D$6:$D$100,Config!$E$6:$E$100),0)</f>
        <v/>
      </c>
      <c r="K767" s="10">
        <f>IF(F767="Completed",100,IF(F767="In Progress",50,IF(F767="Blocked",0,IF(F767="Pending",0,IF(F767="Rework Required",0,IF(F767="Pending Review",50,0))))))</f>
        <v/>
      </c>
      <c r="L767" s="5" t="inlineStr"/>
      <c r="M767" s="5" t="n"/>
    </row>
    <row r="768">
      <c r="F768" s="5" t="n"/>
      <c r="G768" s="5" t="n"/>
      <c r="H768" s="8" t="inlineStr"/>
      <c r="I768" s="9">
        <f>IF(H768="", "", H768 + (J768/Config!$B$9))</f>
        <v/>
      </c>
      <c r="J768" s="10">
        <f>IFERROR(XLOOKUP(E768,Config!$D$6:$D$100,Config!$E$6:$E$100),0)</f>
        <v/>
      </c>
      <c r="K768" s="10">
        <f>IF(F768="Completed",100,IF(F768="In Progress",50,IF(F768="Blocked",0,IF(F768="Pending",0,IF(F768="Rework Required",0,IF(F768="Pending Review",50,0))))))</f>
        <v/>
      </c>
      <c r="L768" s="5" t="inlineStr"/>
      <c r="M768" s="5" t="n"/>
    </row>
    <row r="769">
      <c r="F769" s="5" t="n"/>
      <c r="G769" s="5" t="n"/>
      <c r="H769" s="8" t="inlineStr"/>
      <c r="I769" s="9">
        <f>IF(H769="", "", H769 + (J769/Config!$B$9))</f>
        <v/>
      </c>
      <c r="J769" s="10">
        <f>IFERROR(XLOOKUP(E769,Config!$D$6:$D$100,Config!$E$6:$E$100),0)</f>
        <v/>
      </c>
      <c r="K769" s="10">
        <f>IF(F769="Completed",100,IF(F769="In Progress",50,IF(F769="Blocked",0,IF(F769="Pending",0,IF(F769="Rework Required",0,IF(F769="Pending Review",50,0))))))</f>
        <v/>
      </c>
      <c r="L769" s="5" t="inlineStr"/>
      <c r="M769" s="5" t="n"/>
    </row>
    <row r="770">
      <c r="F770" s="5" t="n"/>
      <c r="G770" s="5" t="n"/>
      <c r="H770" s="8" t="inlineStr"/>
      <c r="I770" s="9">
        <f>IF(H770="", "", H770 + (J770/Config!$B$9))</f>
        <v/>
      </c>
      <c r="J770" s="10">
        <f>IFERROR(XLOOKUP(E770,Config!$D$6:$D$100,Config!$E$6:$E$100),0)</f>
        <v/>
      </c>
      <c r="K770" s="10">
        <f>IF(F770="Completed",100,IF(F770="In Progress",50,IF(F770="Blocked",0,IF(F770="Pending",0,IF(F770="Rework Required",0,IF(F770="Pending Review",50,0))))))</f>
        <v/>
      </c>
      <c r="L770" s="5" t="inlineStr"/>
      <c r="M770" s="5" t="n"/>
    </row>
    <row r="771">
      <c r="F771" s="5" t="n"/>
      <c r="G771" s="5" t="n"/>
      <c r="H771" s="8" t="inlineStr"/>
      <c r="I771" s="9">
        <f>IF(H771="", "", H771 + (J771/Config!$B$9))</f>
        <v/>
      </c>
      <c r="J771" s="10">
        <f>IFERROR(XLOOKUP(E771,Config!$D$6:$D$100,Config!$E$6:$E$100),0)</f>
        <v/>
      </c>
      <c r="K771" s="10">
        <f>IF(F771="Completed",100,IF(F771="In Progress",50,IF(F771="Blocked",0,IF(F771="Pending",0,IF(F771="Rework Required",0,IF(F771="Pending Review",50,0))))))</f>
        <v/>
      </c>
      <c r="L771" s="5" t="inlineStr"/>
      <c r="M771" s="5" t="n"/>
    </row>
    <row r="772">
      <c r="F772" s="5" t="n"/>
      <c r="G772" s="5" t="n"/>
      <c r="H772" s="8" t="inlineStr"/>
      <c r="I772" s="9">
        <f>IF(H772="", "", H772 + (J772/Config!$B$9))</f>
        <v/>
      </c>
      <c r="J772" s="10">
        <f>IFERROR(XLOOKUP(E772,Config!$D$6:$D$100,Config!$E$6:$E$100),0)</f>
        <v/>
      </c>
      <c r="K772" s="10">
        <f>IF(F772="Completed",100,IF(F772="In Progress",50,IF(F772="Blocked",0,IF(F772="Pending",0,IF(F772="Rework Required",0,IF(F772="Pending Review",50,0))))))</f>
        <v/>
      </c>
      <c r="L772" s="5" t="inlineStr"/>
      <c r="M772" s="5" t="n"/>
    </row>
    <row r="773">
      <c r="F773" s="5" t="n"/>
      <c r="G773" s="5" t="n"/>
      <c r="H773" s="8" t="inlineStr"/>
      <c r="I773" s="9">
        <f>IF(H773="", "", H773 + (J773/Config!$B$9))</f>
        <v/>
      </c>
      <c r="J773" s="10">
        <f>IFERROR(XLOOKUP(E773,Config!$D$6:$D$100,Config!$E$6:$E$100),0)</f>
        <v/>
      </c>
      <c r="K773" s="10">
        <f>IF(F773="Completed",100,IF(F773="In Progress",50,IF(F773="Blocked",0,IF(F773="Pending",0,IF(F773="Rework Required",0,IF(F773="Pending Review",50,0))))))</f>
        <v/>
      </c>
      <c r="L773" s="5" t="inlineStr"/>
      <c r="M773" s="5" t="n"/>
    </row>
    <row r="774">
      <c r="F774" s="5" t="n"/>
      <c r="G774" s="5" t="n"/>
      <c r="H774" s="8" t="inlineStr"/>
      <c r="I774" s="9">
        <f>IF(H774="", "", H774 + (J774/Config!$B$9))</f>
        <v/>
      </c>
      <c r="J774" s="10">
        <f>IFERROR(XLOOKUP(E774,Config!$D$6:$D$100,Config!$E$6:$E$100),0)</f>
        <v/>
      </c>
      <c r="K774" s="10">
        <f>IF(F774="Completed",100,IF(F774="In Progress",50,IF(F774="Blocked",0,IF(F774="Pending",0,IF(F774="Rework Required",0,IF(F774="Pending Review",50,0))))))</f>
        <v/>
      </c>
      <c r="L774" s="5" t="inlineStr"/>
      <c r="M774" s="5" t="n"/>
    </row>
    <row r="775">
      <c r="F775" s="5" t="n"/>
      <c r="G775" s="5" t="n"/>
      <c r="H775" s="8" t="inlineStr"/>
      <c r="I775" s="9">
        <f>IF(H775="", "", H775 + (J775/Config!$B$9))</f>
        <v/>
      </c>
      <c r="J775" s="10">
        <f>IFERROR(XLOOKUP(E775,Config!$D$6:$D$100,Config!$E$6:$E$100),0)</f>
        <v/>
      </c>
      <c r="K775" s="10">
        <f>IF(F775="Completed",100,IF(F775="In Progress",50,IF(F775="Blocked",0,IF(F775="Pending",0,IF(F775="Rework Required",0,IF(F775="Pending Review",50,0))))))</f>
        <v/>
      </c>
      <c r="L775" s="5" t="inlineStr"/>
      <c r="M775" s="5" t="n"/>
    </row>
    <row r="776">
      <c r="F776" s="5" t="n"/>
      <c r="G776" s="5" t="n"/>
      <c r="H776" s="8" t="inlineStr"/>
      <c r="I776" s="9">
        <f>IF(H776="", "", H776 + (J776/Config!$B$9))</f>
        <v/>
      </c>
      <c r="J776" s="10">
        <f>IFERROR(XLOOKUP(E776,Config!$D$6:$D$100,Config!$E$6:$E$100),0)</f>
        <v/>
      </c>
      <c r="K776" s="10">
        <f>IF(F776="Completed",100,IF(F776="In Progress",50,IF(F776="Blocked",0,IF(F776="Pending",0,IF(F776="Rework Required",0,IF(F776="Pending Review",50,0))))))</f>
        <v/>
      </c>
      <c r="L776" s="5" t="inlineStr"/>
      <c r="M776" s="5" t="n"/>
    </row>
    <row r="777">
      <c r="F777" s="5" t="n"/>
      <c r="G777" s="5" t="n"/>
      <c r="H777" s="8" t="inlineStr"/>
      <c r="I777" s="9">
        <f>IF(H777="", "", H777 + (J777/Config!$B$9))</f>
        <v/>
      </c>
      <c r="J777" s="10">
        <f>IFERROR(XLOOKUP(E777,Config!$D$6:$D$100,Config!$E$6:$E$100),0)</f>
        <v/>
      </c>
      <c r="K777" s="10">
        <f>IF(F777="Completed",100,IF(F777="In Progress",50,IF(F777="Blocked",0,IF(F777="Pending",0,IF(F777="Rework Required",0,IF(F777="Pending Review",50,0))))))</f>
        <v/>
      </c>
      <c r="L777" s="5" t="inlineStr"/>
      <c r="M777" s="5" t="n"/>
    </row>
    <row r="778">
      <c r="F778" s="5" t="n"/>
      <c r="G778" s="5" t="n"/>
      <c r="H778" s="8" t="inlineStr"/>
      <c r="I778" s="9">
        <f>IF(H778="", "", H778 + (J778/Config!$B$9))</f>
        <v/>
      </c>
      <c r="J778" s="10">
        <f>IFERROR(XLOOKUP(E778,Config!$D$6:$D$100,Config!$E$6:$E$100),0)</f>
        <v/>
      </c>
      <c r="K778" s="10">
        <f>IF(F778="Completed",100,IF(F778="In Progress",50,IF(F778="Blocked",0,IF(F778="Pending",0,IF(F778="Rework Required",0,IF(F778="Pending Review",50,0))))))</f>
        <v/>
      </c>
      <c r="L778" s="5" t="inlineStr"/>
      <c r="M778" s="5" t="n"/>
    </row>
    <row r="779">
      <c r="F779" s="5" t="n"/>
      <c r="G779" s="5" t="n"/>
      <c r="H779" s="8" t="inlineStr"/>
      <c r="I779" s="9">
        <f>IF(H779="", "", H779 + (J779/Config!$B$9))</f>
        <v/>
      </c>
      <c r="J779" s="10">
        <f>IFERROR(XLOOKUP(E779,Config!$D$6:$D$100,Config!$E$6:$E$100),0)</f>
        <v/>
      </c>
      <c r="K779" s="10">
        <f>IF(F779="Completed",100,IF(F779="In Progress",50,IF(F779="Blocked",0,IF(F779="Pending",0,IF(F779="Rework Required",0,IF(F779="Pending Review",50,0))))))</f>
        <v/>
      </c>
      <c r="L779" s="5" t="inlineStr"/>
      <c r="M779" s="5" t="n"/>
    </row>
    <row r="780">
      <c r="F780" s="5" t="n"/>
      <c r="G780" s="5" t="n"/>
      <c r="H780" s="8" t="inlineStr"/>
      <c r="I780" s="9">
        <f>IF(H780="", "", H780 + (J780/Config!$B$9))</f>
        <v/>
      </c>
      <c r="J780" s="10">
        <f>IFERROR(XLOOKUP(E780,Config!$D$6:$D$100,Config!$E$6:$E$100),0)</f>
        <v/>
      </c>
      <c r="K780" s="10">
        <f>IF(F780="Completed",100,IF(F780="In Progress",50,IF(F780="Blocked",0,IF(F780="Pending",0,IF(F780="Rework Required",0,IF(F780="Pending Review",50,0))))))</f>
        <v/>
      </c>
      <c r="L780" s="5" t="inlineStr"/>
      <c r="M780" s="5" t="n"/>
    </row>
    <row r="781">
      <c r="F781" s="5" t="n"/>
      <c r="G781" s="5" t="n"/>
      <c r="H781" s="8" t="inlineStr"/>
      <c r="I781" s="9">
        <f>IF(H781="", "", H781 + (J781/Config!$B$9))</f>
        <v/>
      </c>
      <c r="J781" s="10">
        <f>IFERROR(XLOOKUP(E781,Config!$D$6:$D$100,Config!$E$6:$E$100),0)</f>
        <v/>
      </c>
      <c r="K781" s="10">
        <f>IF(F781="Completed",100,IF(F781="In Progress",50,IF(F781="Blocked",0,IF(F781="Pending",0,IF(F781="Rework Required",0,IF(F781="Pending Review",50,0))))))</f>
        <v/>
      </c>
      <c r="L781" s="5" t="inlineStr"/>
      <c r="M781" s="5" t="n"/>
    </row>
    <row r="782">
      <c r="F782" s="5" t="n"/>
      <c r="G782" s="5" t="n"/>
      <c r="H782" s="8" t="inlineStr"/>
      <c r="I782" s="9">
        <f>IF(H782="", "", H782 + (J782/Config!$B$9))</f>
        <v/>
      </c>
      <c r="J782" s="10">
        <f>IFERROR(XLOOKUP(E782,Config!$D$6:$D$100,Config!$E$6:$E$100),0)</f>
        <v/>
      </c>
      <c r="K782" s="10">
        <f>IF(F782="Completed",100,IF(F782="In Progress",50,IF(F782="Blocked",0,IF(F782="Pending",0,IF(F782="Rework Required",0,IF(F782="Pending Review",50,0))))))</f>
        <v/>
      </c>
      <c r="L782" s="5" t="inlineStr"/>
      <c r="M782" s="5" t="n"/>
    </row>
    <row r="783">
      <c r="F783" s="5" t="n"/>
      <c r="G783" s="5" t="n"/>
      <c r="H783" s="8" t="inlineStr"/>
      <c r="I783" s="9">
        <f>IF(H783="", "", H783 + (J783/Config!$B$9))</f>
        <v/>
      </c>
      <c r="J783" s="10">
        <f>IFERROR(XLOOKUP(E783,Config!$D$6:$D$100,Config!$E$6:$E$100),0)</f>
        <v/>
      </c>
      <c r="K783" s="10">
        <f>IF(F783="Completed",100,IF(F783="In Progress",50,IF(F783="Blocked",0,IF(F783="Pending",0,IF(F783="Rework Required",0,IF(F783="Pending Review",50,0))))))</f>
        <v/>
      </c>
      <c r="L783" s="5" t="inlineStr"/>
      <c r="M783" s="5" t="n"/>
    </row>
    <row r="784">
      <c r="F784" s="5" t="n"/>
      <c r="G784" s="5" t="n"/>
      <c r="H784" s="8" t="inlineStr"/>
      <c r="I784" s="9">
        <f>IF(H784="", "", H784 + (J784/Config!$B$9))</f>
        <v/>
      </c>
      <c r="J784" s="10">
        <f>IFERROR(XLOOKUP(E784,Config!$D$6:$D$100,Config!$E$6:$E$100),0)</f>
        <v/>
      </c>
      <c r="K784" s="10">
        <f>IF(F784="Completed",100,IF(F784="In Progress",50,IF(F784="Blocked",0,IF(F784="Pending",0,IF(F784="Rework Required",0,IF(F784="Pending Review",50,0))))))</f>
        <v/>
      </c>
      <c r="L784" s="5" t="inlineStr"/>
      <c r="M784" s="5" t="n"/>
    </row>
    <row r="785">
      <c r="F785" s="5" t="n"/>
      <c r="G785" s="5" t="n"/>
      <c r="H785" s="8" t="inlineStr"/>
      <c r="I785" s="9">
        <f>IF(H785="", "", H785 + (J785/Config!$B$9))</f>
        <v/>
      </c>
      <c r="J785" s="10">
        <f>IFERROR(XLOOKUP(E785,Config!$D$6:$D$100,Config!$E$6:$E$100),0)</f>
        <v/>
      </c>
      <c r="K785" s="10">
        <f>IF(F785="Completed",100,IF(F785="In Progress",50,IF(F785="Blocked",0,IF(F785="Pending",0,IF(F785="Rework Required",0,IF(F785="Pending Review",50,0))))))</f>
        <v/>
      </c>
      <c r="L785" s="5" t="inlineStr"/>
      <c r="M785" s="5" t="n"/>
    </row>
    <row r="786">
      <c r="F786" s="5" t="n"/>
      <c r="G786" s="5" t="n"/>
      <c r="H786" s="8" t="inlineStr"/>
      <c r="I786" s="9">
        <f>IF(H786="", "", H786 + (J786/Config!$B$9))</f>
        <v/>
      </c>
      <c r="J786" s="10">
        <f>IFERROR(XLOOKUP(E786,Config!$D$6:$D$100,Config!$E$6:$E$100),0)</f>
        <v/>
      </c>
      <c r="K786" s="10">
        <f>IF(F786="Completed",100,IF(F786="In Progress",50,IF(F786="Blocked",0,IF(F786="Pending",0,IF(F786="Rework Required",0,IF(F786="Pending Review",50,0))))))</f>
        <v/>
      </c>
      <c r="L786" s="5" t="inlineStr"/>
      <c r="M786" s="5" t="n"/>
    </row>
    <row r="787">
      <c r="F787" s="5" t="n"/>
      <c r="G787" s="5" t="n"/>
      <c r="H787" s="8" t="inlineStr"/>
      <c r="I787" s="9">
        <f>IF(H787="", "", H787 + (J787/Config!$B$9))</f>
        <v/>
      </c>
      <c r="J787" s="10">
        <f>IFERROR(XLOOKUP(E787,Config!$D$6:$D$100,Config!$E$6:$E$100),0)</f>
        <v/>
      </c>
      <c r="K787" s="10">
        <f>IF(F787="Completed",100,IF(F787="In Progress",50,IF(F787="Blocked",0,IF(F787="Pending",0,IF(F787="Rework Required",0,IF(F787="Pending Review",50,0))))))</f>
        <v/>
      </c>
      <c r="L787" s="5" t="inlineStr"/>
      <c r="M787" s="5" t="n"/>
    </row>
    <row r="788">
      <c r="F788" s="5" t="n"/>
      <c r="G788" s="5" t="n"/>
      <c r="H788" s="8" t="inlineStr"/>
      <c r="I788" s="9">
        <f>IF(H788="", "", H788 + (J788/Config!$B$9))</f>
        <v/>
      </c>
      <c r="J788" s="10">
        <f>IFERROR(XLOOKUP(E788,Config!$D$6:$D$100,Config!$E$6:$E$100),0)</f>
        <v/>
      </c>
      <c r="K788" s="10">
        <f>IF(F788="Completed",100,IF(F788="In Progress",50,IF(F788="Blocked",0,IF(F788="Pending",0,IF(F788="Rework Required",0,IF(F788="Pending Review",50,0))))))</f>
        <v/>
      </c>
      <c r="L788" s="5" t="inlineStr"/>
      <c r="M788" s="5" t="n"/>
    </row>
    <row r="789">
      <c r="F789" s="5" t="n"/>
      <c r="G789" s="5" t="n"/>
      <c r="H789" s="8" t="inlineStr"/>
      <c r="I789" s="9">
        <f>IF(H789="", "", H789 + (J789/Config!$B$9))</f>
        <v/>
      </c>
      <c r="J789" s="10">
        <f>IFERROR(XLOOKUP(E789,Config!$D$6:$D$100,Config!$E$6:$E$100),0)</f>
        <v/>
      </c>
      <c r="K789" s="10">
        <f>IF(F789="Completed",100,IF(F789="In Progress",50,IF(F789="Blocked",0,IF(F789="Pending",0,IF(F789="Rework Required",0,IF(F789="Pending Review",50,0))))))</f>
        <v/>
      </c>
      <c r="L789" s="5" t="inlineStr"/>
      <c r="M789" s="5" t="n"/>
    </row>
    <row r="790">
      <c r="F790" s="5" t="n"/>
      <c r="G790" s="5" t="n"/>
      <c r="H790" s="8" t="inlineStr"/>
      <c r="I790" s="9">
        <f>IF(H790="", "", H790 + (J790/Config!$B$9))</f>
        <v/>
      </c>
      <c r="J790" s="10">
        <f>IFERROR(XLOOKUP(E790,Config!$D$6:$D$100,Config!$E$6:$E$100),0)</f>
        <v/>
      </c>
      <c r="K790" s="10">
        <f>IF(F790="Completed",100,IF(F790="In Progress",50,IF(F790="Blocked",0,IF(F790="Pending",0,IF(F790="Rework Required",0,IF(F790="Pending Review",50,0))))))</f>
        <v/>
      </c>
      <c r="L790" s="5" t="inlineStr"/>
      <c r="M790" s="5" t="n"/>
    </row>
    <row r="791">
      <c r="F791" s="5" t="n"/>
      <c r="G791" s="5" t="n"/>
      <c r="H791" s="8" t="inlineStr"/>
      <c r="I791" s="9">
        <f>IF(H791="", "", H791 + (J791/Config!$B$9))</f>
        <v/>
      </c>
      <c r="J791" s="10">
        <f>IFERROR(XLOOKUP(E791,Config!$D$6:$D$100,Config!$E$6:$E$100),0)</f>
        <v/>
      </c>
      <c r="K791" s="10">
        <f>IF(F791="Completed",100,IF(F791="In Progress",50,IF(F791="Blocked",0,IF(F791="Pending",0,IF(F791="Rework Required",0,IF(F791="Pending Review",50,0))))))</f>
        <v/>
      </c>
      <c r="L791" s="5" t="inlineStr"/>
      <c r="M791" s="5" t="n"/>
    </row>
    <row r="792">
      <c r="F792" s="5" t="n"/>
      <c r="G792" s="5" t="n"/>
      <c r="H792" s="8" t="inlineStr"/>
      <c r="I792" s="9">
        <f>IF(H792="", "", H792 + (J792/Config!$B$9))</f>
        <v/>
      </c>
      <c r="J792" s="10">
        <f>IFERROR(XLOOKUP(E792,Config!$D$6:$D$100,Config!$E$6:$E$100),0)</f>
        <v/>
      </c>
      <c r="K792" s="10">
        <f>IF(F792="Completed",100,IF(F792="In Progress",50,IF(F792="Blocked",0,IF(F792="Pending",0,IF(F792="Rework Required",0,IF(F792="Pending Review",50,0))))))</f>
        <v/>
      </c>
      <c r="L792" s="5" t="inlineStr"/>
      <c r="M792" s="5" t="n"/>
    </row>
    <row r="793">
      <c r="F793" s="5" t="n"/>
      <c r="G793" s="5" t="n"/>
      <c r="H793" s="8" t="inlineStr"/>
      <c r="I793" s="9">
        <f>IF(H793="", "", H793 + (J793/Config!$B$9))</f>
        <v/>
      </c>
      <c r="J793" s="10">
        <f>IFERROR(XLOOKUP(E793,Config!$D$6:$D$100,Config!$E$6:$E$100),0)</f>
        <v/>
      </c>
      <c r="K793" s="10">
        <f>IF(F793="Completed",100,IF(F793="In Progress",50,IF(F793="Blocked",0,IF(F793="Pending",0,IF(F793="Rework Required",0,IF(F793="Pending Review",50,0))))))</f>
        <v/>
      </c>
      <c r="L793" s="5" t="inlineStr"/>
      <c r="M793" s="5" t="n"/>
    </row>
    <row r="794">
      <c r="F794" s="5" t="n"/>
      <c r="G794" s="5" t="n"/>
      <c r="H794" s="8" t="inlineStr"/>
      <c r="I794" s="9">
        <f>IF(H794="", "", H794 + (J794/Config!$B$9))</f>
        <v/>
      </c>
      <c r="J794" s="10">
        <f>IFERROR(XLOOKUP(E794,Config!$D$6:$D$100,Config!$E$6:$E$100),0)</f>
        <v/>
      </c>
      <c r="K794" s="10">
        <f>IF(F794="Completed",100,IF(F794="In Progress",50,IF(F794="Blocked",0,IF(F794="Pending",0,IF(F794="Rework Required",0,IF(F794="Pending Review",50,0))))))</f>
        <v/>
      </c>
      <c r="L794" s="5" t="inlineStr"/>
      <c r="M794" s="5" t="n"/>
    </row>
    <row r="795">
      <c r="F795" s="5" t="n"/>
      <c r="G795" s="5" t="n"/>
      <c r="H795" s="8" t="inlineStr"/>
      <c r="I795" s="9">
        <f>IF(H795="", "", H795 + (J795/Config!$B$9))</f>
        <v/>
      </c>
      <c r="J795" s="10">
        <f>IFERROR(XLOOKUP(E795,Config!$D$6:$D$100,Config!$E$6:$E$100),0)</f>
        <v/>
      </c>
      <c r="K795" s="10">
        <f>IF(F795="Completed",100,IF(F795="In Progress",50,IF(F795="Blocked",0,IF(F795="Pending",0,IF(F795="Rework Required",0,IF(F795="Pending Review",50,0))))))</f>
        <v/>
      </c>
      <c r="L795" s="5" t="inlineStr"/>
      <c r="M795" s="5" t="n"/>
    </row>
    <row r="796">
      <c r="F796" s="5" t="n"/>
      <c r="G796" s="5" t="n"/>
      <c r="H796" s="8" t="inlineStr"/>
      <c r="I796" s="9">
        <f>IF(H796="", "", H796 + (J796/Config!$B$9))</f>
        <v/>
      </c>
      <c r="J796" s="10">
        <f>IFERROR(XLOOKUP(E796,Config!$D$6:$D$100,Config!$E$6:$E$100),0)</f>
        <v/>
      </c>
      <c r="K796" s="10">
        <f>IF(F796="Completed",100,IF(F796="In Progress",50,IF(F796="Blocked",0,IF(F796="Pending",0,IF(F796="Rework Required",0,IF(F796="Pending Review",50,0))))))</f>
        <v/>
      </c>
      <c r="L796" s="5" t="inlineStr"/>
      <c r="M796" s="5" t="n"/>
    </row>
    <row r="797">
      <c r="F797" s="5" t="n"/>
      <c r="G797" s="5" t="n"/>
      <c r="H797" s="8" t="inlineStr"/>
      <c r="I797" s="9">
        <f>IF(H797="", "", H797 + (J797/Config!$B$9))</f>
        <v/>
      </c>
      <c r="J797" s="10">
        <f>IFERROR(XLOOKUP(E797,Config!$D$6:$D$100,Config!$E$6:$E$100),0)</f>
        <v/>
      </c>
      <c r="K797" s="10">
        <f>IF(F797="Completed",100,IF(F797="In Progress",50,IF(F797="Blocked",0,IF(F797="Pending",0,IF(F797="Rework Required",0,IF(F797="Pending Review",50,0))))))</f>
        <v/>
      </c>
      <c r="L797" s="5" t="inlineStr"/>
      <c r="M797" s="5" t="n"/>
    </row>
    <row r="798">
      <c r="F798" s="5" t="n"/>
      <c r="G798" s="5" t="n"/>
      <c r="H798" s="8" t="inlineStr"/>
      <c r="I798" s="9">
        <f>IF(H798="", "", H798 + (J798/Config!$B$9))</f>
        <v/>
      </c>
      <c r="J798" s="10">
        <f>IFERROR(XLOOKUP(E798,Config!$D$6:$D$100,Config!$E$6:$E$100),0)</f>
        <v/>
      </c>
      <c r="K798" s="10">
        <f>IF(F798="Completed",100,IF(F798="In Progress",50,IF(F798="Blocked",0,IF(F798="Pending",0,IF(F798="Rework Required",0,IF(F798="Pending Review",50,0))))))</f>
        <v/>
      </c>
      <c r="L798" s="5" t="inlineStr"/>
      <c r="M798" s="5" t="n"/>
    </row>
    <row r="799">
      <c r="F799" s="5" t="n"/>
      <c r="G799" s="5" t="n"/>
      <c r="H799" s="8" t="inlineStr"/>
      <c r="I799" s="9">
        <f>IF(H799="", "", H799 + (J799/Config!$B$9))</f>
        <v/>
      </c>
      <c r="J799" s="10">
        <f>IFERROR(XLOOKUP(E799,Config!$D$6:$D$100,Config!$E$6:$E$100),0)</f>
        <v/>
      </c>
      <c r="K799" s="10">
        <f>IF(F799="Completed",100,IF(F799="In Progress",50,IF(F799="Blocked",0,IF(F799="Pending",0,IF(F799="Rework Required",0,IF(F799="Pending Review",50,0))))))</f>
        <v/>
      </c>
      <c r="L799" s="5" t="inlineStr"/>
      <c r="M799" s="5" t="n"/>
    </row>
    <row r="800">
      <c r="F800" s="5" t="n"/>
      <c r="G800" s="5" t="n"/>
      <c r="H800" s="8" t="inlineStr"/>
      <c r="I800" s="9">
        <f>IF(H800="", "", H800 + (J800/Config!$B$9))</f>
        <v/>
      </c>
      <c r="J800" s="10">
        <f>IFERROR(XLOOKUP(E800,Config!$D$6:$D$100,Config!$E$6:$E$100),0)</f>
        <v/>
      </c>
      <c r="K800" s="10">
        <f>IF(F800="Completed",100,IF(F800="In Progress",50,IF(F800="Blocked",0,IF(F800="Pending",0,IF(F800="Rework Required",0,IF(F800="Pending Review",50,0))))))</f>
        <v/>
      </c>
      <c r="L800" s="5" t="inlineStr"/>
      <c r="M800" s="5" t="n"/>
    </row>
    <row r="801">
      <c r="F801" s="5" t="n"/>
      <c r="G801" s="5" t="n"/>
      <c r="H801" s="8" t="inlineStr"/>
      <c r="I801" s="9">
        <f>IF(H801="", "", H801 + (J801/Config!$B$9))</f>
        <v/>
      </c>
      <c r="J801" s="10">
        <f>IFERROR(XLOOKUP(E801,Config!$D$6:$D$100,Config!$E$6:$E$100),0)</f>
        <v/>
      </c>
      <c r="K801" s="10">
        <f>IF(F801="Completed",100,IF(F801="In Progress",50,IF(F801="Blocked",0,IF(F801="Pending",0,IF(F801="Rework Required",0,IF(F801="Pending Review",50,0))))))</f>
        <v/>
      </c>
      <c r="L801" s="5" t="inlineStr"/>
      <c r="M801" s="5" t="n"/>
    </row>
    <row r="802">
      <c r="F802" s="5" t="n"/>
      <c r="G802" s="5" t="n"/>
      <c r="H802" s="8" t="inlineStr"/>
      <c r="I802" s="9">
        <f>IF(H802="", "", H802 + (J802/Config!$B$9))</f>
        <v/>
      </c>
      <c r="J802" s="10">
        <f>IFERROR(XLOOKUP(E802,Config!$D$6:$D$100,Config!$E$6:$E$100),0)</f>
        <v/>
      </c>
      <c r="K802" s="10">
        <f>IF(F802="Completed",100,IF(F802="In Progress",50,IF(F802="Blocked",0,IF(F802="Pending",0,IF(F802="Rework Required",0,IF(F802="Pending Review",50,0))))))</f>
        <v/>
      </c>
      <c r="L802" s="5" t="inlineStr"/>
      <c r="M802" s="5" t="n"/>
    </row>
    <row r="803">
      <c r="F803" s="5" t="n"/>
      <c r="G803" s="5" t="n"/>
      <c r="H803" s="8" t="inlineStr"/>
      <c r="I803" s="9">
        <f>IF(H803="", "", H803 + (J803/Config!$B$9))</f>
        <v/>
      </c>
      <c r="J803" s="10">
        <f>IFERROR(XLOOKUP(E803,Config!$D$6:$D$100,Config!$E$6:$E$100),0)</f>
        <v/>
      </c>
      <c r="K803" s="10">
        <f>IF(F803="Completed",100,IF(F803="In Progress",50,IF(F803="Blocked",0,IF(F803="Pending",0,IF(F803="Rework Required",0,IF(F803="Pending Review",50,0))))))</f>
        <v/>
      </c>
      <c r="L803" s="5" t="inlineStr"/>
      <c r="M803" s="5" t="n"/>
    </row>
    <row r="804">
      <c r="F804" s="5" t="n"/>
      <c r="G804" s="5" t="n"/>
      <c r="H804" s="8" t="inlineStr"/>
      <c r="I804" s="9">
        <f>IF(H804="", "", H804 + (J804/Config!$B$9))</f>
        <v/>
      </c>
      <c r="J804" s="10">
        <f>IFERROR(XLOOKUP(E804,Config!$D$6:$D$100,Config!$E$6:$E$100),0)</f>
        <v/>
      </c>
      <c r="K804" s="10">
        <f>IF(F804="Completed",100,IF(F804="In Progress",50,IF(F804="Blocked",0,IF(F804="Pending",0,IF(F804="Rework Required",0,IF(F804="Pending Review",50,0))))))</f>
        <v/>
      </c>
      <c r="L804" s="5" t="inlineStr"/>
      <c r="M804" s="5" t="n"/>
    </row>
    <row r="805">
      <c r="F805" s="5" t="n"/>
      <c r="G805" s="5" t="n"/>
      <c r="H805" s="8" t="inlineStr"/>
      <c r="I805" s="9">
        <f>IF(H805="", "", H805 + (J805/Config!$B$9))</f>
        <v/>
      </c>
      <c r="J805" s="10">
        <f>IFERROR(XLOOKUP(E805,Config!$D$6:$D$100,Config!$E$6:$E$100),0)</f>
        <v/>
      </c>
      <c r="K805" s="10">
        <f>IF(F805="Completed",100,IF(F805="In Progress",50,IF(F805="Blocked",0,IF(F805="Pending",0,IF(F805="Rework Required",0,IF(F805="Pending Review",50,0))))))</f>
        <v/>
      </c>
      <c r="L805" s="5" t="inlineStr"/>
      <c r="M805" s="5" t="n"/>
    </row>
    <row r="806">
      <c r="F806" s="5" t="n"/>
      <c r="G806" s="5" t="n"/>
      <c r="H806" s="8" t="inlineStr"/>
      <c r="I806" s="9">
        <f>IF(H806="", "", H806 + (J806/Config!$B$9))</f>
        <v/>
      </c>
      <c r="J806" s="10">
        <f>IFERROR(XLOOKUP(E806,Config!$D$6:$D$100,Config!$E$6:$E$100),0)</f>
        <v/>
      </c>
      <c r="K806" s="10">
        <f>IF(F806="Completed",100,IF(F806="In Progress",50,IF(F806="Blocked",0,IF(F806="Pending",0,IF(F806="Rework Required",0,IF(F806="Pending Review",50,0))))))</f>
        <v/>
      </c>
      <c r="L806" s="5" t="inlineStr"/>
      <c r="M806" s="5" t="n"/>
    </row>
    <row r="807">
      <c r="F807" s="5" t="n"/>
      <c r="G807" s="5" t="n"/>
      <c r="H807" s="8" t="inlineStr"/>
      <c r="I807" s="9">
        <f>IF(H807="", "", H807 + (J807/Config!$B$9))</f>
        <v/>
      </c>
      <c r="J807" s="10">
        <f>IFERROR(XLOOKUP(E807,Config!$D$6:$D$100,Config!$E$6:$E$100),0)</f>
        <v/>
      </c>
      <c r="K807" s="10">
        <f>IF(F807="Completed",100,IF(F807="In Progress",50,IF(F807="Blocked",0,IF(F807="Pending",0,IF(F807="Rework Required",0,IF(F807="Pending Review",50,0))))))</f>
        <v/>
      </c>
      <c r="L807" s="5" t="inlineStr"/>
      <c r="M807" s="5" t="n"/>
    </row>
    <row r="808">
      <c r="F808" s="5" t="n"/>
      <c r="G808" s="5" t="n"/>
      <c r="H808" s="8" t="inlineStr"/>
      <c r="I808" s="9">
        <f>IF(H808="", "", H808 + (J808/Config!$B$9))</f>
        <v/>
      </c>
      <c r="J808" s="10">
        <f>IFERROR(XLOOKUP(E808,Config!$D$6:$D$100,Config!$E$6:$E$100),0)</f>
        <v/>
      </c>
      <c r="K808" s="10">
        <f>IF(F808="Completed",100,IF(F808="In Progress",50,IF(F808="Blocked",0,IF(F808="Pending",0,IF(F808="Rework Required",0,IF(F808="Pending Review",50,0))))))</f>
        <v/>
      </c>
      <c r="L808" s="5" t="inlineStr"/>
      <c r="M808" s="5" t="n"/>
    </row>
    <row r="809">
      <c r="F809" s="5" t="n"/>
      <c r="G809" s="5" t="n"/>
      <c r="H809" s="8" t="inlineStr"/>
      <c r="I809" s="9">
        <f>IF(H809="", "", H809 + (J809/Config!$B$9))</f>
        <v/>
      </c>
      <c r="J809" s="10">
        <f>IFERROR(XLOOKUP(E809,Config!$D$6:$D$100,Config!$E$6:$E$100),0)</f>
        <v/>
      </c>
      <c r="K809" s="10">
        <f>IF(F809="Completed",100,IF(F809="In Progress",50,IF(F809="Blocked",0,IF(F809="Pending",0,IF(F809="Rework Required",0,IF(F809="Pending Review",50,0))))))</f>
        <v/>
      </c>
      <c r="L809" s="5" t="inlineStr"/>
      <c r="M809" s="5" t="n"/>
    </row>
    <row r="810">
      <c r="F810" s="5" t="n"/>
      <c r="G810" s="5" t="n"/>
      <c r="H810" s="8" t="inlineStr"/>
      <c r="I810" s="9">
        <f>IF(H810="", "", H810 + (J810/Config!$B$9))</f>
        <v/>
      </c>
      <c r="J810" s="10">
        <f>IFERROR(XLOOKUP(E810,Config!$D$6:$D$100,Config!$E$6:$E$100),0)</f>
        <v/>
      </c>
      <c r="K810" s="10">
        <f>IF(F810="Completed",100,IF(F810="In Progress",50,IF(F810="Blocked",0,IF(F810="Pending",0,IF(F810="Rework Required",0,IF(F810="Pending Review",50,0))))))</f>
        <v/>
      </c>
      <c r="L810" s="5" t="inlineStr"/>
      <c r="M810" s="5" t="n"/>
    </row>
    <row r="811">
      <c r="F811" s="5" t="n"/>
      <c r="G811" s="5" t="n"/>
      <c r="H811" s="8" t="inlineStr"/>
      <c r="I811" s="9">
        <f>IF(H811="", "", H811 + (J811/Config!$B$9))</f>
        <v/>
      </c>
      <c r="J811" s="10">
        <f>IFERROR(XLOOKUP(E811,Config!$D$6:$D$100,Config!$E$6:$E$100),0)</f>
        <v/>
      </c>
      <c r="K811" s="10">
        <f>IF(F811="Completed",100,IF(F811="In Progress",50,IF(F811="Blocked",0,IF(F811="Pending",0,IF(F811="Rework Required",0,IF(F811="Pending Review",50,0))))))</f>
        <v/>
      </c>
      <c r="L811" s="5" t="inlineStr"/>
      <c r="M811" s="5" t="n"/>
    </row>
    <row r="812">
      <c r="F812" s="5" t="n"/>
      <c r="G812" s="5" t="n"/>
      <c r="H812" s="8" t="inlineStr"/>
      <c r="I812" s="9">
        <f>IF(H812="", "", H812 + (J812/Config!$B$9))</f>
        <v/>
      </c>
      <c r="J812" s="10">
        <f>IFERROR(XLOOKUP(E812,Config!$D$6:$D$100,Config!$E$6:$E$100),0)</f>
        <v/>
      </c>
      <c r="K812" s="10">
        <f>IF(F812="Completed",100,IF(F812="In Progress",50,IF(F812="Blocked",0,IF(F812="Pending",0,IF(F812="Rework Required",0,IF(F812="Pending Review",50,0))))))</f>
        <v/>
      </c>
      <c r="L812" s="5" t="inlineStr"/>
      <c r="M812" s="5" t="n"/>
    </row>
    <row r="813">
      <c r="F813" s="5" t="n"/>
      <c r="G813" s="5" t="n"/>
      <c r="H813" s="8" t="inlineStr"/>
      <c r="I813" s="9">
        <f>IF(H813="", "", H813 + (J813/Config!$B$9))</f>
        <v/>
      </c>
      <c r="J813" s="10">
        <f>IFERROR(XLOOKUP(E813,Config!$D$6:$D$100,Config!$E$6:$E$100),0)</f>
        <v/>
      </c>
      <c r="K813" s="10">
        <f>IF(F813="Completed",100,IF(F813="In Progress",50,IF(F813="Blocked",0,IF(F813="Pending",0,IF(F813="Rework Required",0,IF(F813="Pending Review",50,0))))))</f>
        <v/>
      </c>
      <c r="L813" s="5" t="inlineStr"/>
      <c r="M813" s="5" t="n"/>
    </row>
    <row r="814">
      <c r="F814" s="5" t="n"/>
      <c r="G814" s="5" t="n"/>
      <c r="H814" s="8" t="inlineStr"/>
      <c r="I814" s="9">
        <f>IF(H814="", "", H814 + (J814/Config!$B$9))</f>
        <v/>
      </c>
      <c r="J814" s="10">
        <f>IFERROR(XLOOKUP(E814,Config!$D$6:$D$100,Config!$E$6:$E$100),0)</f>
        <v/>
      </c>
      <c r="K814" s="10">
        <f>IF(F814="Completed",100,IF(F814="In Progress",50,IF(F814="Blocked",0,IF(F814="Pending",0,IF(F814="Rework Required",0,IF(F814="Pending Review",50,0))))))</f>
        <v/>
      </c>
      <c r="L814" s="5" t="inlineStr"/>
      <c r="M814" s="5" t="n"/>
    </row>
    <row r="815">
      <c r="F815" s="5" t="n"/>
      <c r="G815" s="5" t="n"/>
      <c r="H815" s="8" t="inlineStr"/>
      <c r="I815" s="9">
        <f>IF(H815="", "", H815 + (J815/Config!$B$9))</f>
        <v/>
      </c>
      <c r="J815" s="10">
        <f>IFERROR(XLOOKUP(E815,Config!$D$6:$D$100,Config!$E$6:$E$100),0)</f>
        <v/>
      </c>
      <c r="K815" s="10">
        <f>IF(F815="Completed",100,IF(F815="In Progress",50,IF(F815="Blocked",0,IF(F815="Pending",0,IF(F815="Rework Required",0,IF(F815="Pending Review",50,0))))))</f>
        <v/>
      </c>
      <c r="L815" s="5" t="inlineStr"/>
      <c r="M815" s="5" t="n"/>
    </row>
    <row r="816">
      <c r="F816" s="5" t="n"/>
      <c r="G816" s="5" t="n"/>
      <c r="H816" s="8" t="inlineStr"/>
      <c r="I816" s="9">
        <f>IF(H816="", "", H816 + (J816/Config!$B$9))</f>
        <v/>
      </c>
      <c r="J816" s="10">
        <f>IFERROR(XLOOKUP(E816,Config!$D$6:$D$100,Config!$E$6:$E$100),0)</f>
        <v/>
      </c>
      <c r="K816" s="10">
        <f>IF(F816="Completed",100,IF(F816="In Progress",50,IF(F816="Blocked",0,IF(F816="Pending",0,IF(F816="Rework Required",0,IF(F816="Pending Review",50,0))))))</f>
        <v/>
      </c>
      <c r="L816" s="5" t="inlineStr"/>
      <c r="M816" s="5" t="n"/>
    </row>
    <row r="817">
      <c r="F817" s="5" t="n"/>
      <c r="G817" s="5" t="n"/>
      <c r="H817" s="8" t="inlineStr"/>
      <c r="I817" s="9">
        <f>IF(H817="", "", H817 + (J817/Config!$B$9))</f>
        <v/>
      </c>
      <c r="J817" s="10">
        <f>IFERROR(XLOOKUP(E817,Config!$D$6:$D$100,Config!$E$6:$E$100),0)</f>
        <v/>
      </c>
      <c r="K817" s="10">
        <f>IF(F817="Completed",100,IF(F817="In Progress",50,IF(F817="Blocked",0,IF(F817="Pending",0,IF(F817="Rework Required",0,IF(F817="Pending Review",50,0))))))</f>
        <v/>
      </c>
      <c r="L817" s="5" t="inlineStr"/>
      <c r="M817" s="5" t="n"/>
    </row>
    <row r="818">
      <c r="F818" s="5" t="n"/>
      <c r="G818" s="5" t="n"/>
      <c r="H818" s="8" t="inlineStr"/>
      <c r="I818" s="9">
        <f>IF(H818="", "", H818 + (J818/Config!$B$9))</f>
        <v/>
      </c>
      <c r="J818" s="10">
        <f>IFERROR(XLOOKUP(E818,Config!$D$6:$D$100,Config!$E$6:$E$100),0)</f>
        <v/>
      </c>
      <c r="K818" s="10">
        <f>IF(F818="Completed",100,IF(F818="In Progress",50,IF(F818="Blocked",0,IF(F818="Pending",0,IF(F818="Rework Required",0,IF(F818="Pending Review",50,0))))))</f>
        <v/>
      </c>
      <c r="L818" s="5" t="inlineStr"/>
      <c r="M818" s="5" t="n"/>
    </row>
    <row r="819">
      <c r="F819" s="5" t="n"/>
      <c r="G819" s="5" t="n"/>
      <c r="H819" s="8" t="inlineStr"/>
      <c r="I819" s="9">
        <f>IF(H819="", "", H819 + (J819/Config!$B$9))</f>
        <v/>
      </c>
      <c r="J819" s="10">
        <f>IFERROR(XLOOKUP(E819,Config!$D$6:$D$100,Config!$E$6:$E$100),0)</f>
        <v/>
      </c>
      <c r="K819" s="10">
        <f>IF(F819="Completed",100,IF(F819="In Progress",50,IF(F819="Blocked",0,IF(F819="Pending",0,IF(F819="Rework Required",0,IF(F819="Pending Review",50,0))))))</f>
        <v/>
      </c>
      <c r="L819" s="5" t="inlineStr"/>
      <c r="M819" s="5" t="n"/>
    </row>
    <row r="820">
      <c r="F820" s="5" t="n"/>
      <c r="G820" s="5" t="n"/>
      <c r="H820" s="8" t="inlineStr"/>
      <c r="I820" s="9">
        <f>IF(H820="", "", H820 + (J820/Config!$B$9))</f>
        <v/>
      </c>
      <c r="J820" s="10">
        <f>IFERROR(XLOOKUP(E820,Config!$D$6:$D$100,Config!$E$6:$E$100),0)</f>
        <v/>
      </c>
      <c r="K820" s="10">
        <f>IF(F820="Completed",100,IF(F820="In Progress",50,IF(F820="Blocked",0,IF(F820="Pending",0,IF(F820="Rework Required",0,IF(F820="Pending Review",50,0))))))</f>
        <v/>
      </c>
      <c r="L820" s="5" t="inlineStr"/>
      <c r="M820" s="5" t="n"/>
    </row>
    <row r="821">
      <c r="F821" s="5" t="n"/>
      <c r="G821" s="5" t="n"/>
      <c r="H821" s="8" t="inlineStr"/>
      <c r="I821" s="9">
        <f>IF(H821="", "", H821 + (J821/Config!$B$9))</f>
        <v/>
      </c>
      <c r="J821" s="10">
        <f>IFERROR(XLOOKUP(E821,Config!$D$6:$D$100,Config!$E$6:$E$100),0)</f>
        <v/>
      </c>
      <c r="K821" s="10">
        <f>IF(F821="Completed",100,IF(F821="In Progress",50,IF(F821="Blocked",0,IF(F821="Pending",0,IF(F821="Rework Required",0,IF(F821="Pending Review",50,0))))))</f>
        <v/>
      </c>
      <c r="L821" s="5" t="inlineStr"/>
      <c r="M821" s="5" t="n"/>
    </row>
    <row r="822">
      <c r="F822" s="5" t="n"/>
      <c r="G822" s="5" t="n"/>
      <c r="H822" s="8" t="inlineStr"/>
      <c r="I822" s="9">
        <f>IF(H822="", "", H822 + (J822/Config!$B$9))</f>
        <v/>
      </c>
      <c r="J822" s="10">
        <f>IFERROR(XLOOKUP(E822,Config!$D$6:$D$100,Config!$E$6:$E$100),0)</f>
        <v/>
      </c>
      <c r="K822" s="10">
        <f>IF(F822="Completed",100,IF(F822="In Progress",50,IF(F822="Blocked",0,IF(F822="Pending",0,IF(F822="Rework Required",0,IF(F822="Pending Review",50,0))))))</f>
        <v/>
      </c>
      <c r="L822" s="5" t="inlineStr"/>
      <c r="M822" s="5" t="n"/>
    </row>
    <row r="823">
      <c r="F823" s="5" t="n"/>
      <c r="G823" s="5" t="n"/>
      <c r="H823" s="8" t="inlineStr"/>
      <c r="I823" s="9">
        <f>IF(H823="", "", H823 + (J823/Config!$B$9))</f>
        <v/>
      </c>
      <c r="J823" s="10">
        <f>IFERROR(XLOOKUP(E823,Config!$D$6:$D$100,Config!$E$6:$E$100),0)</f>
        <v/>
      </c>
      <c r="K823" s="10">
        <f>IF(F823="Completed",100,IF(F823="In Progress",50,IF(F823="Blocked",0,IF(F823="Pending",0,IF(F823="Rework Required",0,IF(F823="Pending Review",50,0))))))</f>
        <v/>
      </c>
      <c r="L823" s="5" t="inlineStr"/>
      <c r="M823" s="5" t="n"/>
    </row>
    <row r="824">
      <c r="F824" s="5" t="n"/>
      <c r="G824" s="5" t="n"/>
      <c r="H824" s="8" t="inlineStr"/>
      <c r="I824" s="9">
        <f>IF(H824="", "", H824 + (J824/Config!$B$9))</f>
        <v/>
      </c>
      <c r="J824" s="10">
        <f>IFERROR(XLOOKUP(E824,Config!$D$6:$D$100,Config!$E$6:$E$100),0)</f>
        <v/>
      </c>
      <c r="K824" s="10">
        <f>IF(F824="Completed",100,IF(F824="In Progress",50,IF(F824="Blocked",0,IF(F824="Pending",0,IF(F824="Rework Required",0,IF(F824="Pending Review",50,0))))))</f>
        <v/>
      </c>
      <c r="L824" s="5" t="inlineStr"/>
      <c r="M824" s="5" t="n"/>
    </row>
    <row r="825">
      <c r="F825" s="5" t="n"/>
      <c r="G825" s="5" t="n"/>
      <c r="H825" s="8" t="inlineStr"/>
      <c r="I825" s="9">
        <f>IF(H825="", "", H825 + (J825/Config!$B$9))</f>
        <v/>
      </c>
      <c r="J825" s="10">
        <f>IFERROR(XLOOKUP(E825,Config!$D$6:$D$100,Config!$E$6:$E$100),0)</f>
        <v/>
      </c>
      <c r="K825" s="10">
        <f>IF(F825="Completed",100,IF(F825="In Progress",50,IF(F825="Blocked",0,IF(F825="Pending",0,IF(F825="Rework Required",0,IF(F825="Pending Review",50,0))))))</f>
        <v/>
      </c>
      <c r="L825" s="5" t="inlineStr"/>
      <c r="M825" s="5" t="n"/>
    </row>
    <row r="826">
      <c r="F826" s="5" t="n"/>
      <c r="G826" s="5" t="n"/>
      <c r="H826" s="8" t="inlineStr"/>
      <c r="I826" s="9">
        <f>IF(H826="", "", H826 + (J826/Config!$B$9))</f>
        <v/>
      </c>
      <c r="J826" s="10">
        <f>IFERROR(XLOOKUP(E826,Config!$D$6:$D$100,Config!$E$6:$E$100),0)</f>
        <v/>
      </c>
      <c r="K826" s="10">
        <f>IF(F826="Completed",100,IF(F826="In Progress",50,IF(F826="Blocked",0,IF(F826="Pending",0,IF(F826="Rework Required",0,IF(F826="Pending Review",50,0))))))</f>
        <v/>
      </c>
      <c r="L826" s="5" t="inlineStr"/>
      <c r="M826" s="5" t="n"/>
    </row>
    <row r="827">
      <c r="F827" s="5" t="n"/>
      <c r="G827" s="5" t="n"/>
      <c r="H827" s="8" t="inlineStr"/>
      <c r="I827" s="9">
        <f>IF(H827="", "", H827 + (J827/Config!$B$9))</f>
        <v/>
      </c>
      <c r="J827" s="10">
        <f>IFERROR(XLOOKUP(E827,Config!$D$6:$D$100,Config!$E$6:$E$100),0)</f>
        <v/>
      </c>
      <c r="K827" s="10">
        <f>IF(F827="Completed",100,IF(F827="In Progress",50,IF(F827="Blocked",0,IF(F827="Pending",0,IF(F827="Rework Required",0,IF(F827="Pending Review",50,0))))))</f>
        <v/>
      </c>
      <c r="L827" s="5" t="inlineStr"/>
      <c r="M827" s="5" t="n"/>
    </row>
    <row r="828">
      <c r="F828" s="5" t="n"/>
      <c r="G828" s="5" t="n"/>
      <c r="H828" s="8" t="inlineStr"/>
      <c r="I828" s="9">
        <f>IF(H828="", "", H828 + (J828/Config!$B$9))</f>
        <v/>
      </c>
      <c r="J828" s="10">
        <f>IFERROR(XLOOKUP(E828,Config!$D$6:$D$100,Config!$E$6:$E$100),0)</f>
        <v/>
      </c>
      <c r="K828" s="10">
        <f>IF(F828="Completed",100,IF(F828="In Progress",50,IF(F828="Blocked",0,IF(F828="Pending",0,IF(F828="Rework Required",0,IF(F828="Pending Review",50,0))))))</f>
        <v/>
      </c>
      <c r="L828" s="5" t="inlineStr"/>
      <c r="M828" s="5" t="n"/>
    </row>
    <row r="829">
      <c r="F829" s="5" t="n"/>
      <c r="G829" s="5" t="n"/>
      <c r="H829" s="8" t="inlineStr"/>
      <c r="I829" s="9">
        <f>IF(H829="", "", H829 + (J829/Config!$B$9))</f>
        <v/>
      </c>
      <c r="J829" s="10">
        <f>IFERROR(XLOOKUP(E829,Config!$D$6:$D$100,Config!$E$6:$E$100),0)</f>
        <v/>
      </c>
      <c r="K829" s="10">
        <f>IF(F829="Completed",100,IF(F829="In Progress",50,IF(F829="Blocked",0,IF(F829="Pending",0,IF(F829="Rework Required",0,IF(F829="Pending Review",50,0))))))</f>
        <v/>
      </c>
      <c r="L829" s="5" t="inlineStr"/>
      <c r="M829" s="5" t="n"/>
    </row>
    <row r="830">
      <c r="F830" s="5" t="n"/>
      <c r="G830" s="5" t="n"/>
      <c r="H830" s="8" t="inlineStr"/>
      <c r="I830" s="9">
        <f>IF(H830="", "", H830 + (J830/Config!$B$9))</f>
        <v/>
      </c>
      <c r="J830" s="10">
        <f>IFERROR(XLOOKUP(E830,Config!$D$6:$D$100,Config!$E$6:$E$100),0)</f>
        <v/>
      </c>
      <c r="K830" s="10">
        <f>IF(F830="Completed",100,IF(F830="In Progress",50,IF(F830="Blocked",0,IF(F830="Pending",0,IF(F830="Rework Required",0,IF(F830="Pending Review",50,0))))))</f>
        <v/>
      </c>
      <c r="L830" s="5" t="inlineStr"/>
      <c r="M830" s="5" t="n"/>
    </row>
    <row r="831">
      <c r="F831" s="5" t="n"/>
      <c r="G831" s="5" t="n"/>
      <c r="H831" s="8" t="inlineStr"/>
      <c r="I831" s="9">
        <f>IF(H831="", "", H831 + (J831/Config!$B$9))</f>
        <v/>
      </c>
      <c r="J831" s="10">
        <f>IFERROR(XLOOKUP(E831,Config!$D$6:$D$100,Config!$E$6:$E$100),0)</f>
        <v/>
      </c>
      <c r="K831" s="10">
        <f>IF(F831="Completed",100,IF(F831="In Progress",50,IF(F831="Blocked",0,IF(F831="Pending",0,IF(F831="Rework Required",0,IF(F831="Pending Review",50,0))))))</f>
        <v/>
      </c>
      <c r="L831" s="5" t="inlineStr"/>
      <c r="M831" s="5" t="n"/>
    </row>
    <row r="832">
      <c r="F832" s="5" t="n"/>
      <c r="G832" s="5" t="n"/>
      <c r="H832" s="8" t="inlineStr"/>
      <c r="I832" s="9">
        <f>IF(H832="", "", H832 + (J832/Config!$B$9))</f>
        <v/>
      </c>
      <c r="J832" s="10">
        <f>IFERROR(XLOOKUP(E832,Config!$D$6:$D$100,Config!$E$6:$E$100),0)</f>
        <v/>
      </c>
      <c r="K832" s="10">
        <f>IF(F832="Completed",100,IF(F832="In Progress",50,IF(F832="Blocked",0,IF(F832="Pending",0,IF(F832="Rework Required",0,IF(F832="Pending Review",50,0))))))</f>
        <v/>
      </c>
      <c r="L832" s="5" t="inlineStr"/>
      <c r="M832" s="5" t="n"/>
    </row>
    <row r="833">
      <c r="F833" s="5" t="n"/>
      <c r="G833" s="5" t="n"/>
      <c r="H833" s="8" t="inlineStr"/>
      <c r="I833" s="9">
        <f>IF(H833="", "", H833 + (J833/Config!$B$9))</f>
        <v/>
      </c>
      <c r="J833" s="10">
        <f>IFERROR(XLOOKUP(E833,Config!$D$6:$D$100,Config!$E$6:$E$100),0)</f>
        <v/>
      </c>
      <c r="K833" s="10">
        <f>IF(F833="Completed",100,IF(F833="In Progress",50,IF(F833="Blocked",0,IF(F833="Pending",0,IF(F833="Rework Required",0,IF(F833="Pending Review",50,0))))))</f>
        <v/>
      </c>
      <c r="L833" s="5" t="inlineStr"/>
      <c r="M833" s="5" t="n"/>
    </row>
    <row r="834">
      <c r="F834" s="5" t="n"/>
      <c r="G834" s="5" t="n"/>
      <c r="H834" s="8" t="inlineStr"/>
      <c r="I834" s="9">
        <f>IF(H834="", "", H834 + (J834/Config!$B$9))</f>
        <v/>
      </c>
      <c r="J834" s="10">
        <f>IFERROR(XLOOKUP(E834,Config!$D$6:$D$100,Config!$E$6:$E$100),0)</f>
        <v/>
      </c>
      <c r="K834" s="10">
        <f>IF(F834="Completed",100,IF(F834="In Progress",50,IF(F834="Blocked",0,IF(F834="Pending",0,IF(F834="Rework Required",0,IF(F834="Pending Review",50,0))))))</f>
        <v/>
      </c>
      <c r="L834" s="5" t="inlineStr"/>
      <c r="M834" s="5" t="n"/>
    </row>
    <row r="835">
      <c r="F835" s="5" t="n"/>
      <c r="G835" s="5" t="n"/>
      <c r="H835" s="8" t="inlineStr"/>
      <c r="I835" s="9">
        <f>IF(H835="", "", H835 + (J835/Config!$B$9))</f>
        <v/>
      </c>
      <c r="J835" s="10">
        <f>IFERROR(XLOOKUP(E835,Config!$D$6:$D$100,Config!$E$6:$E$100),0)</f>
        <v/>
      </c>
      <c r="K835" s="10">
        <f>IF(F835="Completed",100,IF(F835="In Progress",50,IF(F835="Blocked",0,IF(F835="Pending",0,IF(F835="Rework Required",0,IF(F835="Pending Review",50,0))))))</f>
        <v/>
      </c>
      <c r="L835" s="5" t="inlineStr"/>
      <c r="M835" s="5" t="n"/>
    </row>
    <row r="836">
      <c r="F836" s="5" t="n"/>
      <c r="G836" s="5" t="n"/>
      <c r="H836" s="8" t="inlineStr"/>
      <c r="I836" s="9">
        <f>IF(H836="", "", H836 + (J836/Config!$B$9))</f>
        <v/>
      </c>
      <c r="J836" s="10">
        <f>IFERROR(XLOOKUP(E836,Config!$D$6:$D$100,Config!$E$6:$E$100),0)</f>
        <v/>
      </c>
      <c r="K836" s="10">
        <f>IF(F836="Completed",100,IF(F836="In Progress",50,IF(F836="Blocked",0,IF(F836="Pending",0,IF(F836="Rework Required",0,IF(F836="Pending Review",50,0))))))</f>
        <v/>
      </c>
      <c r="L836" s="5" t="inlineStr"/>
      <c r="M836" s="5" t="n"/>
    </row>
    <row r="837">
      <c r="F837" s="5" t="n"/>
      <c r="G837" s="5" t="n"/>
      <c r="H837" s="8" t="inlineStr"/>
      <c r="I837" s="9">
        <f>IF(H837="", "", H837 + (J837/Config!$B$9))</f>
        <v/>
      </c>
      <c r="J837" s="10">
        <f>IFERROR(XLOOKUP(E837,Config!$D$6:$D$100,Config!$E$6:$E$100),0)</f>
        <v/>
      </c>
      <c r="K837" s="10">
        <f>IF(F837="Completed",100,IF(F837="In Progress",50,IF(F837="Blocked",0,IF(F837="Pending",0,IF(F837="Rework Required",0,IF(F837="Pending Review",50,0))))))</f>
        <v/>
      </c>
      <c r="L837" s="5" t="inlineStr"/>
      <c r="M837" s="5" t="n"/>
    </row>
    <row r="838">
      <c r="F838" s="5" t="n"/>
      <c r="G838" s="5" t="n"/>
      <c r="H838" s="8" t="inlineStr"/>
      <c r="I838" s="9">
        <f>IF(H838="", "", H838 + (J838/Config!$B$9))</f>
        <v/>
      </c>
      <c r="J838" s="10">
        <f>IFERROR(XLOOKUP(E838,Config!$D$6:$D$100,Config!$E$6:$E$100),0)</f>
        <v/>
      </c>
      <c r="K838" s="10">
        <f>IF(F838="Completed",100,IF(F838="In Progress",50,IF(F838="Blocked",0,IF(F838="Pending",0,IF(F838="Rework Required",0,IF(F838="Pending Review",50,0))))))</f>
        <v/>
      </c>
      <c r="L838" s="5" t="inlineStr"/>
      <c r="M838" s="5" t="n"/>
    </row>
    <row r="839">
      <c r="F839" s="5" t="n"/>
      <c r="G839" s="5" t="n"/>
      <c r="H839" s="8" t="inlineStr"/>
      <c r="I839" s="9">
        <f>IF(H839="", "", H839 + (J839/Config!$B$9))</f>
        <v/>
      </c>
      <c r="J839" s="10">
        <f>IFERROR(XLOOKUP(E839,Config!$D$6:$D$100,Config!$E$6:$E$100),0)</f>
        <v/>
      </c>
      <c r="K839" s="10">
        <f>IF(F839="Completed",100,IF(F839="In Progress",50,IF(F839="Blocked",0,IF(F839="Pending",0,IF(F839="Rework Required",0,IF(F839="Pending Review",50,0))))))</f>
        <v/>
      </c>
      <c r="L839" s="5" t="inlineStr"/>
      <c r="M839" s="5" t="n"/>
    </row>
    <row r="840">
      <c r="F840" s="5" t="n"/>
      <c r="G840" s="5" t="n"/>
      <c r="H840" s="8" t="inlineStr"/>
      <c r="I840" s="9">
        <f>IF(H840="", "", H840 + (J840/Config!$B$9))</f>
        <v/>
      </c>
      <c r="J840" s="10">
        <f>IFERROR(XLOOKUP(E840,Config!$D$6:$D$100,Config!$E$6:$E$100),0)</f>
        <v/>
      </c>
      <c r="K840" s="10">
        <f>IF(F840="Completed",100,IF(F840="In Progress",50,IF(F840="Blocked",0,IF(F840="Pending",0,IF(F840="Rework Required",0,IF(F840="Pending Review",50,0))))))</f>
        <v/>
      </c>
      <c r="L840" s="5" t="inlineStr"/>
      <c r="M840" s="5" t="n"/>
    </row>
    <row r="841">
      <c r="F841" s="5" t="n"/>
      <c r="G841" s="5" t="n"/>
      <c r="H841" s="8" t="inlineStr"/>
      <c r="I841" s="9">
        <f>IF(H841="", "", H841 + (J841/Config!$B$9))</f>
        <v/>
      </c>
      <c r="J841" s="10">
        <f>IFERROR(XLOOKUP(E841,Config!$D$6:$D$100,Config!$E$6:$E$100),0)</f>
        <v/>
      </c>
      <c r="K841" s="10">
        <f>IF(F841="Completed",100,IF(F841="In Progress",50,IF(F841="Blocked",0,IF(F841="Pending",0,IF(F841="Rework Required",0,IF(F841="Pending Review",50,0))))))</f>
        <v/>
      </c>
      <c r="L841" s="5" t="inlineStr"/>
      <c r="M841" s="5" t="n"/>
    </row>
    <row r="842">
      <c r="F842" s="5" t="n"/>
      <c r="G842" s="5" t="n"/>
      <c r="H842" s="8" t="inlineStr"/>
      <c r="I842" s="9">
        <f>IF(H842="", "", H842 + (J842/Config!$B$9))</f>
        <v/>
      </c>
      <c r="J842" s="10">
        <f>IFERROR(XLOOKUP(E842,Config!$D$6:$D$100,Config!$E$6:$E$100),0)</f>
        <v/>
      </c>
      <c r="K842" s="10">
        <f>IF(F842="Completed",100,IF(F842="In Progress",50,IF(F842="Blocked",0,IF(F842="Pending",0,IF(F842="Rework Required",0,IF(F842="Pending Review",50,0))))))</f>
        <v/>
      </c>
      <c r="L842" s="5" t="inlineStr"/>
      <c r="M842" s="5" t="n"/>
    </row>
    <row r="843">
      <c r="F843" s="5" t="n"/>
      <c r="G843" s="5" t="n"/>
      <c r="H843" s="8" t="inlineStr"/>
      <c r="I843" s="9">
        <f>IF(H843="", "", H843 + (J843/Config!$B$9))</f>
        <v/>
      </c>
      <c r="J843" s="10">
        <f>IFERROR(XLOOKUP(E843,Config!$D$6:$D$100,Config!$E$6:$E$100),0)</f>
        <v/>
      </c>
      <c r="K843" s="10">
        <f>IF(F843="Completed",100,IF(F843="In Progress",50,IF(F843="Blocked",0,IF(F843="Pending",0,IF(F843="Rework Required",0,IF(F843="Pending Review",50,0))))))</f>
        <v/>
      </c>
      <c r="L843" s="5" t="inlineStr"/>
      <c r="M843" s="5" t="n"/>
    </row>
    <row r="844">
      <c r="F844" s="5" t="n"/>
      <c r="G844" s="5" t="n"/>
      <c r="H844" s="8" t="inlineStr"/>
      <c r="I844" s="9">
        <f>IF(H844="", "", H844 + (J844/Config!$B$9))</f>
        <v/>
      </c>
      <c r="J844" s="10">
        <f>IFERROR(XLOOKUP(E844,Config!$D$6:$D$100,Config!$E$6:$E$100),0)</f>
        <v/>
      </c>
      <c r="K844" s="10">
        <f>IF(F844="Completed",100,IF(F844="In Progress",50,IF(F844="Blocked",0,IF(F844="Pending",0,IF(F844="Rework Required",0,IF(F844="Pending Review",50,0))))))</f>
        <v/>
      </c>
      <c r="L844" s="5" t="inlineStr"/>
      <c r="M844" s="5" t="n"/>
    </row>
    <row r="845">
      <c r="F845" s="5" t="n"/>
      <c r="G845" s="5" t="n"/>
      <c r="H845" s="8" t="inlineStr"/>
      <c r="I845" s="9">
        <f>IF(H845="", "", H845 + (J845/Config!$B$9))</f>
        <v/>
      </c>
      <c r="J845" s="10">
        <f>IFERROR(XLOOKUP(E845,Config!$D$6:$D$100,Config!$E$6:$E$100),0)</f>
        <v/>
      </c>
      <c r="K845" s="10">
        <f>IF(F845="Completed",100,IF(F845="In Progress",50,IF(F845="Blocked",0,IF(F845="Pending",0,IF(F845="Rework Required",0,IF(F845="Pending Review",50,0))))))</f>
        <v/>
      </c>
      <c r="L845" s="5" t="inlineStr"/>
      <c r="M845" s="5" t="n"/>
    </row>
    <row r="846">
      <c r="F846" s="5" t="n"/>
      <c r="G846" s="5" t="n"/>
      <c r="H846" s="8" t="inlineStr"/>
      <c r="I846" s="9">
        <f>IF(H846="", "", H846 + (J846/Config!$B$9))</f>
        <v/>
      </c>
      <c r="J846" s="10">
        <f>IFERROR(XLOOKUP(E846,Config!$D$6:$D$100,Config!$E$6:$E$100),0)</f>
        <v/>
      </c>
      <c r="K846" s="10">
        <f>IF(F846="Completed",100,IF(F846="In Progress",50,IF(F846="Blocked",0,IF(F846="Pending",0,IF(F846="Rework Required",0,IF(F846="Pending Review",50,0))))))</f>
        <v/>
      </c>
      <c r="L846" s="5" t="inlineStr"/>
      <c r="M846" s="5" t="n"/>
    </row>
    <row r="847">
      <c r="F847" s="5" t="n"/>
      <c r="G847" s="5" t="n"/>
      <c r="H847" s="8" t="inlineStr"/>
      <c r="I847" s="9">
        <f>IF(H847="", "", H847 + (J847/Config!$B$9))</f>
        <v/>
      </c>
      <c r="J847" s="10">
        <f>IFERROR(XLOOKUP(E847,Config!$D$6:$D$100,Config!$E$6:$E$100),0)</f>
        <v/>
      </c>
      <c r="K847" s="10">
        <f>IF(F847="Completed",100,IF(F847="In Progress",50,IF(F847="Blocked",0,IF(F847="Pending",0,IF(F847="Rework Required",0,IF(F847="Pending Review",50,0))))))</f>
        <v/>
      </c>
      <c r="L847" s="5" t="inlineStr"/>
      <c r="M847" s="5" t="n"/>
    </row>
    <row r="848">
      <c r="F848" s="5" t="n"/>
      <c r="G848" s="5" t="n"/>
      <c r="H848" s="8" t="inlineStr"/>
      <c r="I848" s="9">
        <f>IF(H848="", "", H848 + (J848/Config!$B$9))</f>
        <v/>
      </c>
      <c r="J848" s="10">
        <f>IFERROR(XLOOKUP(E848,Config!$D$6:$D$100,Config!$E$6:$E$100),0)</f>
        <v/>
      </c>
      <c r="K848" s="10">
        <f>IF(F848="Completed",100,IF(F848="In Progress",50,IF(F848="Blocked",0,IF(F848="Pending",0,IF(F848="Rework Required",0,IF(F848="Pending Review",50,0))))))</f>
        <v/>
      </c>
      <c r="L848" s="5" t="inlineStr"/>
      <c r="M848" s="5" t="n"/>
    </row>
    <row r="849">
      <c r="F849" s="5" t="n"/>
      <c r="G849" s="5" t="n"/>
      <c r="H849" s="8" t="inlineStr"/>
      <c r="I849" s="9">
        <f>IF(H849="", "", H849 + (J849/Config!$B$9))</f>
        <v/>
      </c>
      <c r="J849" s="10">
        <f>IFERROR(XLOOKUP(E849,Config!$D$6:$D$100,Config!$E$6:$E$100),0)</f>
        <v/>
      </c>
      <c r="K849" s="10">
        <f>IF(F849="Completed",100,IF(F849="In Progress",50,IF(F849="Blocked",0,IF(F849="Pending",0,IF(F849="Rework Required",0,IF(F849="Pending Review",50,0))))))</f>
        <v/>
      </c>
      <c r="L849" s="5" t="inlineStr"/>
      <c r="M849" s="5" t="n"/>
    </row>
    <row r="850">
      <c r="F850" s="5" t="n"/>
      <c r="G850" s="5" t="n"/>
      <c r="H850" s="8" t="inlineStr"/>
      <c r="I850" s="9">
        <f>IF(H850="", "", H850 + (J850/Config!$B$9))</f>
        <v/>
      </c>
      <c r="J850" s="10">
        <f>IFERROR(XLOOKUP(E850,Config!$D$6:$D$100,Config!$E$6:$E$100),0)</f>
        <v/>
      </c>
      <c r="K850" s="10">
        <f>IF(F850="Completed",100,IF(F850="In Progress",50,IF(F850="Blocked",0,IF(F850="Pending",0,IF(F850="Rework Required",0,IF(F850="Pending Review",50,0))))))</f>
        <v/>
      </c>
      <c r="L850" s="5" t="inlineStr"/>
      <c r="M850" s="5" t="n"/>
    </row>
    <row r="851">
      <c r="F851" s="5" t="n"/>
      <c r="G851" s="5" t="n"/>
      <c r="H851" s="8" t="inlineStr"/>
      <c r="I851" s="9">
        <f>IF(H851="", "", H851 + (J851/Config!$B$9))</f>
        <v/>
      </c>
      <c r="J851" s="10">
        <f>IFERROR(XLOOKUP(E851,Config!$D$6:$D$100,Config!$E$6:$E$100),0)</f>
        <v/>
      </c>
      <c r="K851" s="10">
        <f>IF(F851="Completed",100,IF(F851="In Progress",50,IF(F851="Blocked",0,IF(F851="Pending",0,IF(F851="Rework Required",0,IF(F851="Pending Review",50,0))))))</f>
        <v/>
      </c>
      <c r="L851" s="5" t="inlineStr"/>
      <c r="M851" s="5" t="n"/>
    </row>
    <row r="852">
      <c r="F852" s="5" t="n"/>
      <c r="G852" s="5" t="n"/>
      <c r="H852" s="8" t="inlineStr"/>
      <c r="I852" s="9">
        <f>IF(H852="", "", H852 + (J852/Config!$B$9))</f>
        <v/>
      </c>
      <c r="J852" s="10">
        <f>IFERROR(XLOOKUP(E852,Config!$D$6:$D$100,Config!$E$6:$E$100),0)</f>
        <v/>
      </c>
      <c r="K852" s="10">
        <f>IF(F852="Completed",100,IF(F852="In Progress",50,IF(F852="Blocked",0,IF(F852="Pending",0,IF(F852="Rework Required",0,IF(F852="Pending Review",50,0))))))</f>
        <v/>
      </c>
      <c r="L852" s="5" t="inlineStr"/>
      <c r="M852" s="5" t="n"/>
    </row>
    <row r="853">
      <c r="F853" s="5" t="n"/>
      <c r="G853" s="5" t="n"/>
      <c r="H853" s="8" t="inlineStr"/>
      <c r="I853" s="9">
        <f>IF(H853="", "", H853 + (J853/Config!$B$9))</f>
        <v/>
      </c>
      <c r="J853" s="10">
        <f>IFERROR(XLOOKUP(E853,Config!$D$6:$D$100,Config!$E$6:$E$100),0)</f>
        <v/>
      </c>
      <c r="K853" s="10">
        <f>IF(F853="Completed",100,IF(F853="In Progress",50,IF(F853="Blocked",0,IF(F853="Pending",0,IF(F853="Rework Required",0,IF(F853="Pending Review",50,0))))))</f>
        <v/>
      </c>
      <c r="L853" s="5" t="inlineStr"/>
      <c r="M853" s="5" t="n"/>
    </row>
    <row r="854">
      <c r="F854" s="5" t="n"/>
      <c r="G854" s="5" t="n"/>
      <c r="H854" s="8" t="inlineStr"/>
      <c r="I854" s="9">
        <f>IF(H854="", "", H854 + (J854/Config!$B$9))</f>
        <v/>
      </c>
      <c r="J854" s="10">
        <f>IFERROR(XLOOKUP(E854,Config!$D$6:$D$100,Config!$E$6:$E$100),0)</f>
        <v/>
      </c>
      <c r="K854" s="10">
        <f>IF(F854="Completed",100,IF(F854="In Progress",50,IF(F854="Blocked",0,IF(F854="Pending",0,IF(F854="Rework Required",0,IF(F854="Pending Review",50,0))))))</f>
        <v/>
      </c>
      <c r="L854" s="5" t="inlineStr"/>
      <c r="M854" s="5" t="n"/>
    </row>
    <row r="855">
      <c r="F855" s="5" t="n"/>
      <c r="G855" s="5" t="n"/>
      <c r="H855" s="8" t="inlineStr"/>
      <c r="I855" s="9">
        <f>IF(H855="", "", H855 + (J855/Config!$B$9))</f>
        <v/>
      </c>
      <c r="J855" s="10">
        <f>IFERROR(XLOOKUP(E855,Config!$D$6:$D$100,Config!$E$6:$E$100),0)</f>
        <v/>
      </c>
      <c r="K855" s="10">
        <f>IF(F855="Completed",100,IF(F855="In Progress",50,IF(F855="Blocked",0,IF(F855="Pending",0,IF(F855="Rework Required",0,IF(F855="Pending Review",50,0))))))</f>
        <v/>
      </c>
      <c r="L855" s="5" t="inlineStr"/>
      <c r="M855" s="5" t="n"/>
    </row>
    <row r="856">
      <c r="F856" s="5" t="n"/>
      <c r="G856" s="5" t="n"/>
      <c r="H856" s="8" t="inlineStr"/>
      <c r="I856" s="9">
        <f>IF(H856="", "", H856 + (J856/Config!$B$9))</f>
        <v/>
      </c>
      <c r="J856" s="10">
        <f>IFERROR(XLOOKUP(E856,Config!$D$6:$D$100,Config!$E$6:$E$100),0)</f>
        <v/>
      </c>
      <c r="K856" s="10">
        <f>IF(F856="Completed",100,IF(F856="In Progress",50,IF(F856="Blocked",0,IF(F856="Pending",0,IF(F856="Rework Required",0,IF(F856="Pending Review",50,0))))))</f>
        <v/>
      </c>
      <c r="L856" s="5" t="inlineStr"/>
      <c r="M856" s="5" t="n"/>
    </row>
    <row r="857">
      <c r="F857" s="5" t="n"/>
      <c r="G857" s="5" t="n"/>
      <c r="H857" s="8" t="inlineStr"/>
      <c r="I857" s="9">
        <f>IF(H857="", "", H857 + (J857/Config!$B$9))</f>
        <v/>
      </c>
      <c r="J857" s="10">
        <f>IFERROR(XLOOKUP(E857,Config!$D$6:$D$100,Config!$E$6:$E$100),0)</f>
        <v/>
      </c>
      <c r="K857" s="10">
        <f>IF(F857="Completed",100,IF(F857="In Progress",50,IF(F857="Blocked",0,IF(F857="Pending",0,IF(F857="Rework Required",0,IF(F857="Pending Review",50,0))))))</f>
        <v/>
      </c>
      <c r="L857" s="5" t="inlineStr"/>
      <c r="M857" s="5" t="n"/>
    </row>
    <row r="858">
      <c r="F858" s="5" t="n"/>
      <c r="G858" s="5" t="n"/>
      <c r="H858" s="8" t="inlineStr"/>
      <c r="I858" s="9">
        <f>IF(H858="", "", H858 + (J858/Config!$B$9))</f>
        <v/>
      </c>
      <c r="J858" s="10">
        <f>IFERROR(XLOOKUP(E858,Config!$D$6:$D$100,Config!$E$6:$E$100),0)</f>
        <v/>
      </c>
      <c r="K858" s="10">
        <f>IF(F858="Completed",100,IF(F858="In Progress",50,IF(F858="Blocked",0,IF(F858="Pending",0,IF(F858="Rework Required",0,IF(F858="Pending Review",50,0))))))</f>
        <v/>
      </c>
      <c r="L858" s="5" t="inlineStr"/>
      <c r="M858" s="5" t="n"/>
    </row>
    <row r="859">
      <c r="F859" s="5" t="n"/>
      <c r="G859" s="5" t="n"/>
      <c r="H859" s="8" t="inlineStr"/>
      <c r="I859" s="9">
        <f>IF(H859="", "", H859 + (J859/Config!$B$9))</f>
        <v/>
      </c>
      <c r="J859" s="10">
        <f>IFERROR(XLOOKUP(E859,Config!$D$6:$D$100,Config!$E$6:$E$100),0)</f>
        <v/>
      </c>
      <c r="K859" s="10">
        <f>IF(F859="Completed",100,IF(F859="In Progress",50,IF(F859="Blocked",0,IF(F859="Pending",0,IF(F859="Rework Required",0,IF(F859="Pending Review",50,0))))))</f>
        <v/>
      </c>
      <c r="L859" s="5" t="inlineStr"/>
      <c r="M859" s="5" t="n"/>
    </row>
    <row r="860">
      <c r="F860" s="5" t="n"/>
      <c r="G860" s="5" t="n"/>
      <c r="H860" s="8" t="inlineStr"/>
      <c r="I860" s="9">
        <f>IF(H860="", "", H860 + (J860/Config!$B$9))</f>
        <v/>
      </c>
      <c r="J860" s="10">
        <f>IFERROR(XLOOKUP(E860,Config!$D$6:$D$100,Config!$E$6:$E$100),0)</f>
        <v/>
      </c>
      <c r="K860" s="10">
        <f>IF(F860="Completed",100,IF(F860="In Progress",50,IF(F860="Blocked",0,IF(F860="Pending",0,IF(F860="Rework Required",0,IF(F860="Pending Review",50,0))))))</f>
        <v/>
      </c>
      <c r="L860" s="5" t="inlineStr"/>
      <c r="M860" s="5" t="n"/>
    </row>
    <row r="861">
      <c r="F861" s="5" t="n"/>
      <c r="G861" s="5" t="n"/>
      <c r="H861" s="8" t="inlineStr"/>
      <c r="I861" s="9">
        <f>IF(H861="", "", H861 + (J861/Config!$B$9))</f>
        <v/>
      </c>
      <c r="J861" s="10">
        <f>IFERROR(XLOOKUP(E861,Config!$D$6:$D$100,Config!$E$6:$E$100),0)</f>
        <v/>
      </c>
      <c r="K861" s="10">
        <f>IF(F861="Completed",100,IF(F861="In Progress",50,IF(F861="Blocked",0,IF(F861="Pending",0,IF(F861="Rework Required",0,IF(F861="Pending Review",50,0))))))</f>
        <v/>
      </c>
      <c r="L861" s="5" t="inlineStr"/>
      <c r="M861" s="5" t="n"/>
    </row>
    <row r="862">
      <c r="F862" s="5" t="n"/>
      <c r="G862" s="5" t="n"/>
      <c r="H862" s="8" t="inlineStr"/>
      <c r="I862" s="9">
        <f>IF(H862="", "", H862 + (J862/Config!$B$9))</f>
        <v/>
      </c>
      <c r="J862" s="10">
        <f>IFERROR(XLOOKUP(E862,Config!$D$6:$D$100,Config!$E$6:$E$100),0)</f>
        <v/>
      </c>
      <c r="K862" s="10">
        <f>IF(F862="Completed",100,IF(F862="In Progress",50,IF(F862="Blocked",0,IF(F862="Pending",0,IF(F862="Rework Required",0,IF(F862="Pending Review",50,0))))))</f>
        <v/>
      </c>
      <c r="L862" s="5" t="inlineStr"/>
      <c r="M862" s="5" t="n"/>
    </row>
    <row r="863">
      <c r="F863" s="5" t="n"/>
      <c r="G863" s="5" t="n"/>
      <c r="H863" s="8" t="inlineStr"/>
      <c r="I863" s="9">
        <f>IF(H863="", "", H863 + (J863/Config!$B$9))</f>
        <v/>
      </c>
      <c r="J863" s="10">
        <f>IFERROR(XLOOKUP(E863,Config!$D$6:$D$100,Config!$E$6:$E$100),0)</f>
        <v/>
      </c>
      <c r="K863" s="10">
        <f>IF(F863="Completed",100,IF(F863="In Progress",50,IF(F863="Blocked",0,IF(F863="Pending",0,IF(F863="Rework Required",0,IF(F863="Pending Review",50,0))))))</f>
        <v/>
      </c>
      <c r="L863" s="5" t="inlineStr"/>
      <c r="M863" s="5" t="n"/>
    </row>
    <row r="864">
      <c r="F864" s="5" t="n"/>
      <c r="G864" s="5" t="n"/>
      <c r="H864" s="8" t="inlineStr"/>
      <c r="I864" s="9">
        <f>IF(H864="", "", H864 + (J864/Config!$B$9))</f>
        <v/>
      </c>
      <c r="J864" s="10">
        <f>IFERROR(XLOOKUP(E864,Config!$D$6:$D$100,Config!$E$6:$E$100),0)</f>
        <v/>
      </c>
      <c r="K864" s="10">
        <f>IF(F864="Completed",100,IF(F864="In Progress",50,IF(F864="Blocked",0,IF(F864="Pending",0,IF(F864="Rework Required",0,IF(F864="Pending Review",50,0))))))</f>
        <v/>
      </c>
      <c r="L864" s="5" t="inlineStr"/>
      <c r="M864" s="5" t="n"/>
    </row>
    <row r="865">
      <c r="F865" s="5" t="n"/>
      <c r="G865" s="5" t="n"/>
      <c r="H865" s="8" t="inlineStr"/>
      <c r="I865" s="9">
        <f>IF(H865="", "", H865 + (J865/Config!$B$9))</f>
        <v/>
      </c>
      <c r="J865" s="10">
        <f>IFERROR(XLOOKUP(E865,Config!$D$6:$D$100,Config!$E$6:$E$100),0)</f>
        <v/>
      </c>
      <c r="K865" s="10">
        <f>IF(F865="Completed",100,IF(F865="In Progress",50,IF(F865="Blocked",0,IF(F865="Pending",0,IF(F865="Rework Required",0,IF(F865="Pending Review",50,0))))))</f>
        <v/>
      </c>
      <c r="L865" s="5" t="inlineStr"/>
      <c r="M865" s="5" t="n"/>
    </row>
    <row r="866">
      <c r="F866" s="5" t="n"/>
      <c r="G866" s="5" t="n"/>
      <c r="H866" s="8" t="inlineStr"/>
      <c r="I866" s="9">
        <f>IF(H866="", "", H866 + (J866/Config!$B$9))</f>
        <v/>
      </c>
      <c r="J866" s="10">
        <f>IFERROR(XLOOKUP(E866,Config!$D$6:$D$100,Config!$E$6:$E$100),0)</f>
        <v/>
      </c>
      <c r="K866" s="10">
        <f>IF(F866="Completed",100,IF(F866="In Progress",50,IF(F866="Blocked",0,IF(F866="Pending",0,IF(F866="Rework Required",0,IF(F866="Pending Review",50,0))))))</f>
        <v/>
      </c>
      <c r="L866" s="5" t="inlineStr"/>
      <c r="M866" s="5" t="n"/>
    </row>
    <row r="867">
      <c r="F867" s="5" t="n"/>
      <c r="G867" s="5" t="n"/>
      <c r="H867" s="8" t="inlineStr"/>
      <c r="I867" s="9">
        <f>IF(H867="", "", H867 + (J867/Config!$B$9))</f>
        <v/>
      </c>
      <c r="J867" s="10">
        <f>IFERROR(XLOOKUP(E867,Config!$D$6:$D$100,Config!$E$6:$E$100),0)</f>
        <v/>
      </c>
      <c r="K867" s="10">
        <f>IF(F867="Completed",100,IF(F867="In Progress",50,IF(F867="Blocked",0,IF(F867="Pending",0,IF(F867="Rework Required",0,IF(F867="Pending Review",50,0))))))</f>
        <v/>
      </c>
      <c r="L867" s="5" t="inlineStr"/>
      <c r="M867" s="5" t="n"/>
    </row>
    <row r="868">
      <c r="F868" s="5" t="n"/>
      <c r="G868" s="5" t="n"/>
      <c r="H868" s="8" t="inlineStr"/>
      <c r="I868" s="9">
        <f>IF(H868="", "", H868 + (J868/Config!$B$9))</f>
        <v/>
      </c>
      <c r="J868" s="10">
        <f>IFERROR(XLOOKUP(E868,Config!$D$6:$D$100,Config!$E$6:$E$100),0)</f>
        <v/>
      </c>
      <c r="K868" s="10">
        <f>IF(F868="Completed",100,IF(F868="In Progress",50,IF(F868="Blocked",0,IF(F868="Pending",0,IF(F868="Rework Required",0,IF(F868="Pending Review",50,0))))))</f>
        <v/>
      </c>
      <c r="L868" s="5" t="inlineStr"/>
      <c r="M868" s="5" t="n"/>
    </row>
    <row r="869">
      <c r="F869" s="5" t="n"/>
      <c r="G869" s="5" t="n"/>
      <c r="H869" s="8" t="inlineStr"/>
      <c r="I869" s="9">
        <f>IF(H869="", "", H869 + (J869/Config!$B$9))</f>
        <v/>
      </c>
      <c r="J869" s="10">
        <f>IFERROR(XLOOKUP(E869,Config!$D$6:$D$100,Config!$E$6:$E$100),0)</f>
        <v/>
      </c>
      <c r="K869" s="10">
        <f>IF(F869="Completed",100,IF(F869="In Progress",50,IF(F869="Blocked",0,IF(F869="Pending",0,IF(F869="Rework Required",0,IF(F869="Pending Review",50,0))))))</f>
        <v/>
      </c>
      <c r="L869" s="5" t="inlineStr"/>
      <c r="M869" s="5" t="n"/>
    </row>
    <row r="870">
      <c r="F870" s="5" t="n"/>
      <c r="G870" s="5" t="n"/>
      <c r="H870" s="8" t="inlineStr"/>
      <c r="I870" s="9">
        <f>IF(H870="", "", H870 + (J870/Config!$B$9))</f>
        <v/>
      </c>
      <c r="J870" s="10">
        <f>IFERROR(XLOOKUP(E870,Config!$D$6:$D$100,Config!$E$6:$E$100),0)</f>
        <v/>
      </c>
      <c r="K870" s="10">
        <f>IF(F870="Completed",100,IF(F870="In Progress",50,IF(F870="Blocked",0,IF(F870="Pending",0,IF(F870="Rework Required",0,IF(F870="Pending Review",50,0))))))</f>
        <v/>
      </c>
      <c r="L870" s="5" t="inlineStr"/>
      <c r="M870" s="5" t="n"/>
    </row>
    <row r="871">
      <c r="F871" s="5" t="n"/>
      <c r="G871" s="5" t="n"/>
      <c r="H871" s="8" t="inlineStr"/>
      <c r="I871" s="9">
        <f>IF(H871="", "", H871 + (J871/Config!$B$9))</f>
        <v/>
      </c>
      <c r="J871" s="10">
        <f>IFERROR(XLOOKUP(E871,Config!$D$6:$D$100,Config!$E$6:$E$100),0)</f>
        <v/>
      </c>
      <c r="K871" s="10">
        <f>IF(F871="Completed",100,IF(F871="In Progress",50,IF(F871="Blocked",0,IF(F871="Pending",0,IF(F871="Rework Required",0,IF(F871="Pending Review",50,0))))))</f>
        <v/>
      </c>
      <c r="L871" s="5" t="inlineStr"/>
      <c r="M871" s="5" t="n"/>
    </row>
    <row r="872">
      <c r="F872" s="5" t="n"/>
      <c r="G872" s="5" t="n"/>
      <c r="H872" s="8" t="inlineStr"/>
      <c r="I872" s="9">
        <f>IF(H872="", "", H872 + (J872/Config!$B$9))</f>
        <v/>
      </c>
      <c r="J872" s="10">
        <f>IFERROR(XLOOKUP(E872,Config!$D$6:$D$100,Config!$E$6:$E$100),0)</f>
        <v/>
      </c>
      <c r="K872" s="10">
        <f>IF(F872="Completed",100,IF(F872="In Progress",50,IF(F872="Blocked",0,IF(F872="Pending",0,IF(F872="Rework Required",0,IF(F872="Pending Review",50,0))))))</f>
        <v/>
      </c>
      <c r="L872" s="5" t="inlineStr"/>
      <c r="M872" s="5" t="n"/>
    </row>
    <row r="873">
      <c r="F873" s="5" t="n"/>
      <c r="G873" s="5" t="n"/>
      <c r="H873" s="8" t="inlineStr"/>
      <c r="I873" s="9">
        <f>IF(H873="", "", H873 + (J873/Config!$B$9))</f>
        <v/>
      </c>
      <c r="J873" s="10">
        <f>IFERROR(XLOOKUP(E873,Config!$D$6:$D$100,Config!$E$6:$E$100),0)</f>
        <v/>
      </c>
      <c r="K873" s="10">
        <f>IF(F873="Completed",100,IF(F873="In Progress",50,IF(F873="Blocked",0,IF(F873="Pending",0,IF(F873="Rework Required",0,IF(F873="Pending Review",50,0))))))</f>
        <v/>
      </c>
      <c r="L873" s="5" t="inlineStr"/>
      <c r="M873" s="5" t="n"/>
    </row>
    <row r="874">
      <c r="F874" s="5" t="n"/>
      <c r="G874" s="5" t="n"/>
      <c r="H874" s="8" t="inlineStr"/>
      <c r="I874" s="9">
        <f>IF(H874="", "", H874 + (J874/Config!$B$9))</f>
        <v/>
      </c>
      <c r="J874" s="10">
        <f>IFERROR(XLOOKUP(E874,Config!$D$6:$D$100,Config!$E$6:$E$100),0)</f>
        <v/>
      </c>
      <c r="K874" s="10">
        <f>IF(F874="Completed",100,IF(F874="In Progress",50,IF(F874="Blocked",0,IF(F874="Pending",0,IF(F874="Rework Required",0,IF(F874="Pending Review",50,0))))))</f>
        <v/>
      </c>
      <c r="L874" s="5" t="inlineStr"/>
      <c r="M874" s="5" t="n"/>
    </row>
    <row r="875">
      <c r="F875" s="5" t="n"/>
      <c r="G875" s="5" t="n"/>
      <c r="H875" s="8" t="inlineStr"/>
      <c r="I875" s="9">
        <f>IF(H875="", "", H875 + (J875/Config!$B$9))</f>
        <v/>
      </c>
      <c r="J875" s="10">
        <f>IFERROR(XLOOKUP(E875,Config!$D$6:$D$100,Config!$E$6:$E$100),0)</f>
        <v/>
      </c>
      <c r="K875" s="10">
        <f>IF(F875="Completed",100,IF(F875="In Progress",50,IF(F875="Blocked",0,IF(F875="Pending",0,IF(F875="Rework Required",0,IF(F875="Pending Review",50,0))))))</f>
        <v/>
      </c>
      <c r="L875" s="5" t="inlineStr"/>
      <c r="M875" s="5" t="n"/>
    </row>
    <row r="876">
      <c r="F876" s="5" t="n"/>
      <c r="G876" s="5" t="n"/>
      <c r="H876" s="8" t="inlineStr"/>
      <c r="I876" s="9">
        <f>IF(H876="", "", H876 + (J876/Config!$B$9))</f>
        <v/>
      </c>
      <c r="J876" s="10">
        <f>IFERROR(XLOOKUP(E876,Config!$D$6:$D$100,Config!$E$6:$E$100),0)</f>
        <v/>
      </c>
      <c r="K876" s="10">
        <f>IF(F876="Completed",100,IF(F876="In Progress",50,IF(F876="Blocked",0,IF(F876="Pending",0,IF(F876="Rework Required",0,IF(F876="Pending Review",50,0))))))</f>
        <v/>
      </c>
      <c r="L876" s="5" t="inlineStr"/>
      <c r="M876" s="5" t="n"/>
    </row>
    <row r="877">
      <c r="F877" s="5" t="n"/>
      <c r="G877" s="5" t="n"/>
      <c r="H877" s="8" t="inlineStr"/>
      <c r="I877" s="9">
        <f>IF(H877="", "", H877 + (J877/Config!$B$9))</f>
        <v/>
      </c>
      <c r="J877" s="10">
        <f>IFERROR(XLOOKUP(E877,Config!$D$6:$D$100,Config!$E$6:$E$100),0)</f>
        <v/>
      </c>
      <c r="K877" s="10">
        <f>IF(F877="Completed",100,IF(F877="In Progress",50,IF(F877="Blocked",0,IF(F877="Pending",0,IF(F877="Rework Required",0,IF(F877="Pending Review",50,0))))))</f>
        <v/>
      </c>
      <c r="L877" s="5" t="inlineStr"/>
      <c r="M877" s="5" t="n"/>
    </row>
    <row r="878">
      <c r="F878" s="5" t="n"/>
      <c r="G878" s="5" t="n"/>
      <c r="H878" s="8" t="inlineStr"/>
      <c r="I878" s="9">
        <f>IF(H878="", "", H878 + (J878/Config!$B$9))</f>
        <v/>
      </c>
      <c r="J878" s="10">
        <f>IFERROR(XLOOKUP(E878,Config!$D$6:$D$100,Config!$E$6:$E$100),0)</f>
        <v/>
      </c>
      <c r="K878" s="10">
        <f>IF(F878="Completed",100,IF(F878="In Progress",50,IF(F878="Blocked",0,IF(F878="Pending",0,IF(F878="Rework Required",0,IF(F878="Pending Review",50,0))))))</f>
        <v/>
      </c>
      <c r="L878" s="5" t="inlineStr"/>
      <c r="M878" s="5" t="n"/>
    </row>
    <row r="879">
      <c r="F879" s="5" t="n"/>
      <c r="G879" s="5" t="n"/>
      <c r="H879" s="8" t="inlineStr"/>
      <c r="I879" s="9">
        <f>IF(H879="", "", H879 + (J879/Config!$B$9))</f>
        <v/>
      </c>
      <c r="J879" s="10">
        <f>IFERROR(XLOOKUP(E879,Config!$D$6:$D$100,Config!$E$6:$E$100),0)</f>
        <v/>
      </c>
      <c r="K879" s="10">
        <f>IF(F879="Completed",100,IF(F879="In Progress",50,IF(F879="Blocked",0,IF(F879="Pending",0,IF(F879="Rework Required",0,IF(F879="Pending Review",50,0))))))</f>
        <v/>
      </c>
      <c r="L879" s="5" t="inlineStr"/>
      <c r="M879" s="5" t="n"/>
    </row>
    <row r="880">
      <c r="F880" s="5" t="n"/>
      <c r="G880" s="5" t="n"/>
      <c r="H880" s="8" t="inlineStr"/>
      <c r="I880" s="9">
        <f>IF(H880="", "", H880 + (J880/Config!$B$9))</f>
        <v/>
      </c>
      <c r="J880" s="10">
        <f>IFERROR(XLOOKUP(E880,Config!$D$6:$D$100,Config!$E$6:$E$100),0)</f>
        <v/>
      </c>
      <c r="K880" s="10">
        <f>IF(F880="Completed",100,IF(F880="In Progress",50,IF(F880="Blocked",0,IF(F880="Pending",0,IF(F880="Rework Required",0,IF(F880="Pending Review",50,0))))))</f>
        <v/>
      </c>
      <c r="L880" s="5" t="inlineStr"/>
      <c r="M880" s="5" t="n"/>
    </row>
    <row r="881">
      <c r="F881" s="5" t="n"/>
      <c r="G881" s="5" t="n"/>
      <c r="H881" s="8" t="inlineStr"/>
      <c r="I881" s="9">
        <f>IF(H881="", "", H881 + (J881/Config!$B$9))</f>
        <v/>
      </c>
      <c r="J881" s="10">
        <f>IFERROR(XLOOKUP(E881,Config!$D$6:$D$100,Config!$E$6:$E$100),0)</f>
        <v/>
      </c>
      <c r="K881" s="10">
        <f>IF(F881="Completed",100,IF(F881="In Progress",50,IF(F881="Blocked",0,IF(F881="Pending",0,IF(F881="Rework Required",0,IF(F881="Pending Review",50,0))))))</f>
        <v/>
      </c>
      <c r="L881" s="5" t="inlineStr"/>
      <c r="M881" s="5" t="n"/>
    </row>
    <row r="882">
      <c r="F882" s="5" t="n"/>
      <c r="G882" s="5" t="n"/>
      <c r="H882" s="8" t="inlineStr"/>
      <c r="I882" s="9">
        <f>IF(H882="", "", H882 + (J882/Config!$B$9))</f>
        <v/>
      </c>
      <c r="J882" s="10">
        <f>IFERROR(XLOOKUP(E882,Config!$D$6:$D$100,Config!$E$6:$E$100),0)</f>
        <v/>
      </c>
      <c r="K882" s="10">
        <f>IF(F882="Completed",100,IF(F882="In Progress",50,IF(F882="Blocked",0,IF(F882="Pending",0,IF(F882="Rework Required",0,IF(F882="Pending Review",50,0))))))</f>
        <v/>
      </c>
      <c r="L882" s="5" t="inlineStr"/>
      <c r="M882" s="5" t="n"/>
    </row>
    <row r="883">
      <c r="F883" s="5" t="n"/>
      <c r="G883" s="5" t="n"/>
      <c r="H883" s="8" t="inlineStr"/>
      <c r="I883" s="9">
        <f>IF(H883="", "", H883 + (J883/Config!$B$9))</f>
        <v/>
      </c>
      <c r="J883" s="10">
        <f>IFERROR(XLOOKUP(E883,Config!$D$6:$D$100,Config!$E$6:$E$100),0)</f>
        <v/>
      </c>
      <c r="K883" s="10">
        <f>IF(F883="Completed",100,IF(F883="In Progress",50,IF(F883="Blocked",0,IF(F883="Pending",0,IF(F883="Rework Required",0,IF(F883="Pending Review",50,0))))))</f>
        <v/>
      </c>
      <c r="L883" s="5" t="inlineStr"/>
      <c r="M883" s="5" t="n"/>
    </row>
    <row r="884">
      <c r="F884" s="5" t="n"/>
      <c r="G884" s="5" t="n"/>
      <c r="H884" s="8" t="inlineStr"/>
      <c r="I884" s="9">
        <f>IF(H884="", "", H884 + (J884/Config!$B$9))</f>
        <v/>
      </c>
      <c r="J884" s="10">
        <f>IFERROR(XLOOKUP(E884,Config!$D$6:$D$100,Config!$E$6:$E$100),0)</f>
        <v/>
      </c>
      <c r="K884" s="10">
        <f>IF(F884="Completed",100,IF(F884="In Progress",50,IF(F884="Blocked",0,IF(F884="Pending",0,IF(F884="Rework Required",0,IF(F884="Pending Review",50,0))))))</f>
        <v/>
      </c>
      <c r="L884" s="5" t="inlineStr"/>
      <c r="M884" s="5" t="n"/>
    </row>
    <row r="885">
      <c r="F885" s="5" t="n"/>
      <c r="G885" s="5" t="n"/>
      <c r="H885" s="8" t="inlineStr"/>
      <c r="I885" s="9">
        <f>IF(H885="", "", H885 + (J885/Config!$B$9))</f>
        <v/>
      </c>
      <c r="J885" s="10">
        <f>IFERROR(XLOOKUP(E885,Config!$D$6:$D$100,Config!$E$6:$E$100),0)</f>
        <v/>
      </c>
      <c r="K885" s="10">
        <f>IF(F885="Completed",100,IF(F885="In Progress",50,IF(F885="Blocked",0,IF(F885="Pending",0,IF(F885="Rework Required",0,IF(F885="Pending Review",50,0))))))</f>
        <v/>
      </c>
      <c r="L885" s="5" t="inlineStr"/>
      <c r="M885" s="5" t="n"/>
    </row>
    <row r="886">
      <c r="F886" s="5" t="n"/>
      <c r="G886" s="5" t="n"/>
      <c r="H886" s="8" t="inlineStr"/>
      <c r="I886" s="9">
        <f>IF(H886="", "", H886 + (J886/Config!$B$9))</f>
        <v/>
      </c>
      <c r="J886" s="10">
        <f>IFERROR(XLOOKUP(E886,Config!$D$6:$D$100,Config!$E$6:$E$100),0)</f>
        <v/>
      </c>
      <c r="K886" s="10">
        <f>IF(F886="Completed",100,IF(F886="In Progress",50,IF(F886="Blocked",0,IF(F886="Pending",0,IF(F886="Rework Required",0,IF(F886="Pending Review",50,0))))))</f>
        <v/>
      </c>
      <c r="L886" s="5" t="inlineStr"/>
      <c r="M886" s="5" t="n"/>
    </row>
    <row r="887">
      <c r="F887" s="5" t="n"/>
      <c r="G887" s="5" t="n"/>
      <c r="H887" s="8" t="inlineStr"/>
      <c r="I887" s="9">
        <f>IF(H887="", "", H887 + (J887/Config!$B$9))</f>
        <v/>
      </c>
      <c r="J887" s="10">
        <f>IFERROR(XLOOKUP(E887,Config!$D$6:$D$100,Config!$E$6:$E$100),0)</f>
        <v/>
      </c>
      <c r="K887" s="10">
        <f>IF(F887="Completed",100,IF(F887="In Progress",50,IF(F887="Blocked",0,IF(F887="Pending",0,IF(F887="Rework Required",0,IF(F887="Pending Review",50,0))))))</f>
        <v/>
      </c>
      <c r="L887" s="5" t="inlineStr"/>
      <c r="M887" s="5" t="n"/>
    </row>
    <row r="888">
      <c r="F888" s="5" t="n"/>
      <c r="G888" s="5" t="n"/>
      <c r="H888" s="8" t="inlineStr"/>
      <c r="I888" s="9">
        <f>IF(H888="", "", H888 + (J888/Config!$B$9))</f>
        <v/>
      </c>
      <c r="J888" s="10">
        <f>IFERROR(XLOOKUP(E888,Config!$D$6:$D$100,Config!$E$6:$E$100),0)</f>
        <v/>
      </c>
      <c r="K888" s="10">
        <f>IF(F888="Completed",100,IF(F888="In Progress",50,IF(F888="Blocked",0,IF(F888="Pending",0,IF(F888="Rework Required",0,IF(F888="Pending Review",50,0))))))</f>
        <v/>
      </c>
      <c r="L888" s="5" t="inlineStr"/>
      <c r="M888" s="5" t="n"/>
    </row>
    <row r="889">
      <c r="F889" s="5" t="n"/>
      <c r="G889" s="5" t="n"/>
      <c r="H889" s="8" t="inlineStr"/>
      <c r="I889" s="9">
        <f>IF(H889="", "", H889 + (J889/Config!$B$9))</f>
        <v/>
      </c>
      <c r="J889" s="10">
        <f>IFERROR(XLOOKUP(E889,Config!$D$6:$D$100,Config!$E$6:$E$100),0)</f>
        <v/>
      </c>
      <c r="K889" s="10">
        <f>IF(F889="Completed",100,IF(F889="In Progress",50,IF(F889="Blocked",0,IF(F889="Pending",0,IF(F889="Rework Required",0,IF(F889="Pending Review",50,0))))))</f>
        <v/>
      </c>
      <c r="L889" s="5" t="inlineStr"/>
      <c r="M889" s="5" t="n"/>
    </row>
    <row r="890">
      <c r="F890" s="5" t="n"/>
      <c r="G890" s="5" t="n"/>
      <c r="H890" s="8" t="inlineStr"/>
      <c r="I890" s="9">
        <f>IF(H890="", "", H890 + (J890/Config!$B$9))</f>
        <v/>
      </c>
      <c r="J890" s="10">
        <f>IFERROR(XLOOKUP(E890,Config!$D$6:$D$100,Config!$E$6:$E$100),0)</f>
        <v/>
      </c>
      <c r="K890" s="10">
        <f>IF(F890="Completed",100,IF(F890="In Progress",50,IF(F890="Blocked",0,IF(F890="Pending",0,IF(F890="Rework Required",0,IF(F890="Pending Review",50,0))))))</f>
        <v/>
      </c>
      <c r="L890" s="5" t="inlineStr"/>
      <c r="M890" s="5" t="n"/>
    </row>
    <row r="891">
      <c r="F891" s="5" t="n"/>
      <c r="G891" s="5" t="n"/>
      <c r="H891" s="8" t="inlineStr"/>
      <c r="I891" s="9">
        <f>IF(H891="", "", H891 + (J891/Config!$B$9))</f>
        <v/>
      </c>
      <c r="J891" s="10">
        <f>IFERROR(XLOOKUP(E891,Config!$D$6:$D$100,Config!$E$6:$E$100),0)</f>
        <v/>
      </c>
      <c r="K891" s="10">
        <f>IF(F891="Completed",100,IF(F891="In Progress",50,IF(F891="Blocked",0,IF(F891="Pending",0,IF(F891="Rework Required",0,IF(F891="Pending Review",50,0))))))</f>
        <v/>
      </c>
      <c r="L891" s="5" t="inlineStr"/>
      <c r="M891" s="5" t="n"/>
    </row>
    <row r="892">
      <c r="F892" s="5" t="n"/>
      <c r="G892" s="5" t="n"/>
      <c r="H892" s="8" t="inlineStr"/>
      <c r="I892" s="9">
        <f>IF(H892="", "", H892 + (J892/Config!$B$9))</f>
        <v/>
      </c>
      <c r="J892" s="10">
        <f>IFERROR(XLOOKUP(E892,Config!$D$6:$D$100,Config!$E$6:$E$100),0)</f>
        <v/>
      </c>
      <c r="K892" s="10">
        <f>IF(F892="Completed",100,IF(F892="In Progress",50,IF(F892="Blocked",0,IF(F892="Pending",0,IF(F892="Rework Required",0,IF(F892="Pending Review",50,0))))))</f>
        <v/>
      </c>
      <c r="L892" s="5" t="inlineStr"/>
      <c r="M892" s="5" t="n"/>
    </row>
    <row r="893">
      <c r="F893" s="5" t="n"/>
      <c r="G893" s="5" t="n"/>
      <c r="H893" s="8" t="inlineStr"/>
      <c r="I893" s="9">
        <f>IF(H893="", "", H893 + (J893/Config!$B$9))</f>
        <v/>
      </c>
      <c r="J893" s="10">
        <f>IFERROR(XLOOKUP(E893,Config!$D$6:$D$100,Config!$E$6:$E$100),0)</f>
        <v/>
      </c>
      <c r="K893" s="10">
        <f>IF(F893="Completed",100,IF(F893="In Progress",50,IF(F893="Blocked",0,IF(F893="Pending",0,IF(F893="Rework Required",0,IF(F893="Pending Review",50,0))))))</f>
        <v/>
      </c>
      <c r="L893" s="5" t="inlineStr"/>
      <c r="M893" s="5" t="n"/>
    </row>
    <row r="894">
      <c r="F894" s="5" t="n"/>
      <c r="G894" s="5" t="n"/>
      <c r="H894" s="8" t="inlineStr"/>
      <c r="I894" s="9">
        <f>IF(H894="", "", H894 + (J894/Config!$B$9))</f>
        <v/>
      </c>
      <c r="J894" s="10">
        <f>IFERROR(XLOOKUP(E894,Config!$D$6:$D$100,Config!$E$6:$E$100),0)</f>
        <v/>
      </c>
      <c r="K894" s="10">
        <f>IF(F894="Completed",100,IF(F894="In Progress",50,IF(F894="Blocked",0,IF(F894="Pending",0,IF(F894="Rework Required",0,IF(F894="Pending Review",50,0))))))</f>
        <v/>
      </c>
      <c r="L894" s="5" t="inlineStr"/>
      <c r="M894" s="5" t="n"/>
    </row>
    <row r="895">
      <c r="F895" s="5" t="n"/>
      <c r="G895" s="5" t="n"/>
      <c r="H895" s="8" t="inlineStr"/>
      <c r="I895" s="9">
        <f>IF(H895="", "", H895 + (J895/Config!$B$9))</f>
        <v/>
      </c>
      <c r="J895" s="10">
        <f>IFERROR(XLOOKUP(E895,Config!$D$6:$D$100,Config!$E$6:$E$100),0)</f>
        <v/>
      </c>
      <c r="K895" s="10">
        <f>IF(F895="Completed",100,IF(F895="In Progress",50,IF(F895="Blocked",0,IF(F895="Pending",0,IF(F895="Rework Required",0,IF(F895="Pending Review",50,0))))))</f>
        <v/>
      </c>
      <c r="L895" s="5" t="inlineStr"/>
      <c r="M895" s="5" t="n"/>
    </row>
    <row r="896">
      <c r="F896" s="5" t="n"/>
      <c r="G896" s="5" t="n"/>
      <c r="H896" s="8" t="inlineStr"/>
      <c r="I896" s="9">
        <f>IF(H896="", "", H896 + (J896/Config!$B$9))</f>
        <v/>
      </c>
      <c r="J896" s="10">
        <f>IFERROR(XLOOKUP(E896,Config!$D$6:$D$100,Config!$E$6:$E$100),0)</f>
        <v/>
      </c>
      <c r="K896" s="10">
        <f>IF(F896="Completed",100,IF(F896="In Progress",50,IF(F896="Blocked",0,IF(F896="Pending",0,IF(F896="Rework Required",0,IF(F896="Pending Review",50,0))))))</f>
        <v/>
      </c>
      <c r="L896" s="5" t="inlineStr"/>
      <c r="M896" s="5" t="n"/>
    </row>
    <row r="897">
      <c r="F897" s="5" t="n"/>
      <c r="G897" s="5" t="n"/>
      <c r="H897" s="8" t="inlineStr"/>
      <c r="I897" s="9">
        <f>IF(H897="", "", H897 + (J897/Config!$B$9))</f>
        <v/>
      </c>
      <c r="J897" s="10">
        <f>IFERROR(XLOOKUP(E897,Config!$D$6:$D$100,Config!$E$6:$E$100),0)</f>
        <v/>
      </c>
      <c r="K897" s="10">
        <f>IF(F897="Completed",100,IF(F897="In Progress",50,IF(F897="Blocked",0,IF(F897="Pending",0,IF(F897="Rework Required",0,IF(F897="Pending Review",50,0))))))</f>
        <v/>
      </c>
      <c r="L897" s="5" t="inlineStr"/>
      <c r="M897" s="5" t="n"/>
    </row>
    <row r="898">
      <c r="F898" s="5" t="n"/>
      <c r="G898" s="5" t="n"/>
      <c r="H898" s="8" t="inlineStr"/>
      <c r="I898" s="9">
        <f>IF(H898="", "", H898 + (J898/Config!$B$9))</f>
        <v/>
      </c>
      <c r="J898" s="10">
        <f>IFERROR(XLOOKUP(E898,Config!$D$6:$D$100,Config!$E$6:$E$100),0)</f>
        <v/>
      </c>
      <c r="K898" s="10">
        <f>IF(F898="Completed",100,IF(F898="In Progress",50,IF(F898="Blocked",0,IF(F898="Pending",0,IF(F898="Rework Required",0,IF(F898="Pending Review",50,0))))))</f>
        <v/>
      </c>
      <c r="L898" s="5" t="inlineStr"/>
      <c r="M898" s="5" t="n"/>
    </row>
    <row r="899">
      <c r="F899" s="5" t="n"/>
      <c r="G899" s="5" t="n"/>
      <c r="H899" s="8" t="inlineStr"/>
      <c r="I899" s="9">
        <f>IF(H899="", "", H899 + (J899/Config!$B$9))</f>
        <v/>
      </c>
      <c r="J899" s="10">
        <f>IFERROR(XLOOKUP(E899,Config!$D$6:$D$100,Config!$E$6:$E$100),0)</f>
        <v/>
      </c>
      <c r="K899" s="10">
        <f>IF(F899="Completed",100,IF(F899="In Progress",50,IF(F899="Blocked",0,IF(F899="Pending",0,IF(F899="Rework Required",0,IF(F899="Pending Review",50,0))))))</f>
        <v/>
      </c>
      <c r="L899" s="5" t="inlineStr"/>
      <c r="M899" s="5" t="n"/>
    </row>
    <row r="900">
      <c r="F900" s="5" t="n"/>
      <c r="G900" s="5" t="n"/>
      <c r="H900" s="8" t="inlineStr"/>
      <c r="I900" s="9">
        <f>IF(H900="", "", H900 + (J900/Config!$B$9))</f>
        <v/>
      </c>
      <c r="J900" s="10">
        <f>IFERROR(XLOOKUP(E900,Config!$D$6:$D$100,Config!$E$6:$E$100),0)</f>
        <v/>
      </c>
      <c r="K900" s="10">
        <f>IF(F900="Completed",100,IF(F900="In Progress",50,IF(F900="Blocked",0,IF(F900="Pending",0,IF(F900="Rework Required",0,IF(F900="Pending Review",50,0))))))</f>
        <v/>
      </c>
      <c r="L900" s="5" t="inlineStr"/>
      <c r="M900" s="5" t="n"/>
    </row>
    <row r="901">
      <c r="F901" s="5" t="n"/>
      <c r="G901" s="5" t="n"/>
      <c r="H901" s="8" t="inlineStr"/>
      <c r="I901" s="9">
        <f>IF(H901="", "", H901 + (J901/Config!$B$9))</f>
        <v/>
      </c>
      <c r="J901" s="10">
        <f>IFERROR(XLOOKUP(E901,Config!$D$6:$D$100,Config!$E$6:$E$100),0)</f>
        <v/>
      </c>
      <c r="K901" s="10">
        <f>IF(F901="Completed",100,IF(F901="In Progress",50,IF(F901="Blocked",0,IF(F901="Pending",0,IF(F901="Rework Required",0,IF(F901="Pending Review",50,0))))))</f>
        <v/>
      </c>
      <c r="L901" s="5" t="inlineStr"/>
      <c r="M901" s="5" t="n"/>
    </row>
    <row r="902">
      <c r="F902" s="5" t="n"/>
      <c r="G902" s="5" t="n"/>
      <c r="H902" s="8" t="inlineStr"/>
      <c r="I902" s="9">
        <f>IF(H902="", "", H902 + (J902/Config!$B$9))</f>
        <v/>
      </c>
      <c r="J902" s="10">
        <f>IFERROR(XLOOKUP(E902,Config!$D$6:$D$100,Config!$E$6:$E$100),0)</f>
        <v/>
      </c>
      <c r="K902" s="10">
        <f>IF(F902="Completed",100,IF(F902="In Progress",50,IF(F902="Blocked",0,IF(F902="Pending",0,IF(F902="Rework Required",0,IF(F902="Pending Review",50,0))))))</f>
        <v/>
      </c>
      <c r="L902" s="5" t="inlineStr"/>
      <c r="M902" s="5" t="n"/>
    </row>
    <row r="903">
      <c r="F903" s="5" t="n"/>
      <c r="G903" s="5" t="n"/>
      <c r="H903" s="8" t="inlineStr"/>
      <c r="I903" s="9">
        <f>IF(H903="", "", H903 + (J903/Config!$B$9))</f>
        <v/>
      </c>
      <c r="J903" s="10">
        <f>IFERROR(XLOOKUP(E903,Config!$D$6:$D$100,Config!$E$6:$E$100),0)</f>
        <v/>
      </c>
      <c r="K903" s="10">
        <f>IF(F903="Completed",100,IF(F903="In Progress",50,IF(F903="Blocked",0,IF(F903="Pending",0,IF(F903="Rework Required",0,IF(F903="Pending Review",50,0))))))</f>
        <v/>
      </c>
      <c r="L903" s="5" t="inlineStr"/>
      <c r="M903" s="5" t="n"/>
    </row>
    <row r="904">
      <c r="F904" s="5" t="n"/>
      <c r="G904" s="5" t="n"/>
      <c r="H904" s="8" t="inlineStr"/>
      <c r="I904" s="9">
        <f>IF(H904="", "", H904 + (J904/Config!$B$9))</f>
        <v/>
      </c>
      <c r="J904" s="10">
        <f>IFERROR(XLOOKUP(E904,Config!$D$6:$D$100,Config!$E$6:$E$100),0)</f>
        <v/>
      </c>
      <c r="K904" s="10">
        <f>IF(F904="Completed",100,IF(F904="In Progress",50,IF(F904="Blocked",0,IF(F904="Pending",0,IF(F904="Rework Required",0,IF(F904="Pending Review",50,0))))))</f>
        <v/>
      </c>
      <c r="L904" s="5" t="inlineStr"/>
      <c r="M904" s="5" t="n"/>
    </row>
    <row r="905">
      <c r="F905" s="5" t="n"/>
      <c r="G905" s="5" t="n"/>
      <c r="H905" s="8" t="inlineStr"/>
      <c r="I905" s="9">
        <f>IF(H905="", "", H905 + (J905/Config!$B$9))</f>
        <v/>
      </c>
      <c r="J905" s="10">
        <f>IFERROR(XLOOKUP(E905,Config!$D$6:$D$100,Config!$E$6:$E$100),0)</f>
        <v/>
      </c>
      <c r="K905" s="10">
        <f>IF(F905="Completed",100,IF(F905="In Progress",50,IF(F905="Blocked",0,IF(F905="Pending",0,IF(F905="Rework Required",0,IF(F905="Pending Review",50,0))))))</f>
        <v/>
      </c>
      <c r="L905" s="5" t="inlineStr"/>
      <c r="M905" s="5" t="n"/>
    </row>
    <row r="906">
      <c r="F906" s="5" t="n"/>
      <c r="G906" s="5" t="n"/>
      <c r="H906" s="8" t="inlineStr"/>
      <c r="I906" s="9">
        <f>IF(H906="", "", H906 + (J906/Config!$B$9))</f>
        <v/>
      </c>
      <c r="J906" s="10">
        <f>IFERROR(XLOOKUP(E906,Config!$D$6:$D$100,Config!$E$6:$E$100),0)</f>
        <v/>
      </c>
      <c r="K906" s="10">
        <f>IF(F906="Completed",100,IF(F906="In Progress",50,IF(F906="Blocked",0,IF(F906="Pending",0,IF(F906="Rework Required",0,IF(F906="Pending Review",50,0))))))</f>
        <v/>
      </c>
      <c r="L906" s="5" t="inlineStr"/>
      <c r="M906" s="5" t="n"/>
    </row>
    <row r="907">
      <c r="F907" s="5" t="n"/>
      <c r="G907" s="5" t="n"/>
      <c r="H907" s="8" t="inlineStr"/>
      <c r="I907" s="9">
        <f>IF(H907="", "", H907 + (J907/Config!$B$9))</f>
        <v/>
      </c>
      <c r="J907" s="10">
        <f>IFERROR(XLOOKUP(E907,Config!$D$6:$D$100,Config!$E$6:$E$100),0)</f>
        <v/>
      </c>
      <c r="K907" s="10">
        <f>IF(F907="Completed",100,IF(F907="In Progress",50,IF(F907="Blocked",0,IF(F907="Pending",0,IF(F907="Rework Required",0,IF(F907="Pending Review",50,0))))))</f>
        <v/>
      </c>
      <c r="L907" s="5" t="inlineStr"/>
      <c r="M907" s="5" t="n"/>
    </row>
    <row r="908">
      <c r="F908" s="5" t="n"/>
      <c r="G908" s="5" t="n"/>
      <c r="H908" s="8" t="inlineStr"/>
      <c r="I908" s="9">
        <f>IF(H908="", "", H908 + (J908/Config!$B$9))</f>
        <v/>
      </c>
      <c r="J908" s="10">
        <f>IFERROR(XLOOKUP(E908,Config!$D$6:$D$100,Config!$E$6:$E$100),0)</f>
        <v/>
      </c>
      <c r="K908" s="10">
        <f>IF(F908="Completed",100,IF(F908="In Progress",50,IF(F908="Blocked",0,IF(F908="Pending",0,IF(F908="Rework Required",0,IF(F908="Pending Review",50,0))))))</f>
        <v/>
      </c>
      <c r="L908" s="5" t="inlineStr"/>
      <c r="M908" s="5" t="n"/>
    </row>
    <row r="909">
      <c r="F909" s="5" t="n"/>
      <c r="G909" s="5" t="n"/>
      <c r="H909" s="8" t="inlineStr"/>
      <c r="I909" s="9">
        <f>IF(H909="", "", H909 + (J909/Config!$B$9))</f>
        <v/>
      </c>
      <c r="J909" s="10">
        <f>IFERROR(XLOOKUP(E909,Config!$D$6:$D$100,Config!$E$6:$E$100),0)</f>
        <v/>
      </c>
      <c r="K909" s="10">
        <f>IF(F909="Completed",100,IF(F909="In Progress",50,IF(F909="Blocked",0,IF(F909="Pending",0,IF(F909="Rework Required",0,IF(F909="Pending Review",50,0))))))</f>
        <v/>
      </c>
      <c r="L909" s="5" t="inlineStr"/>
      <c r="M909" s="5" t="n"/>
    </row>
    <row r="910">
      <c r="F910" s="5" t="n"/>
      <c r="G910" s="5" t="n"/>
      <c r="H910" s="8" t="inlineStr"/>
      <c r="I910" s="9">
        <f>IF(H910="", "", H910 + (J910/Config!$B$9))</f>
        <v/>
      </c>
      <c r="J910" s="10">
        <f>IFERROR(XLOOKUP(E910,Config!$D$6:$D$100,Config!$E$6:$E$100),0)</f>
        <v/>
      </c>
      <c r="K910" s="10">
        <f>IF(F910="Completed",100,IF(F910="In Progress",50,IF(F910="Blocked",0,IF(F910="Pending",0,IF(F910="Rework Required",0,IF(F910="Pending Review",50,0))))))</f>
        <v/>
      </c>
      <c r="L910" s="5" t="inlineStr"/>
      <c r="M910" s="5" t="n"/>
    </row>
    <row r="911">
      <c r="F911" s="5" t="n"/>
      <c r="G911" s="5" t="n"/>
      <c r="H911" s="8" t="inlineStr"/>
      <c r="I911" s="9">
        <f>IF(H911="", "", H911 + (J911/Config!$B$9))</f>
        <v/>
      </c>
      <c r="J911" s="10">
        <f>IFERROR(XLOOKUP(E911,Config!$D$6:$D$100,Config!$E$6:$E$100),0)</f>
        <v/>
      </c>
      <c r="K911" s="10">
        <f>IF(F911="Completed",100,IF(F911="In Progress",50,IF(F911="Blocked",0,IF(F911="Pending",0,IF(F911="Rework Required",0,IF(F911="Pending Review",50,0))))))</f>
        <v/>
      </c>
      <c r="L911" s="5" t="inlineStr"/>
      <c r="M911" s="5" t="n"/>
    </row>
    <row r="912">
      <c r="F912" s="5" t="n"/>
      <c r="G912" s="5" t="n"/>
      <c r="H912" s="8" t="inlineStr"/>
      <c r="I912" s="9">
        <f>IF(H912="", "", H912 + (J912/Config!$B$9))</f>
        <v/>
      </c>
      <c r="J912" s="10">
        <f>IFERROR(XLOOKUP(E912,Config!$D$6:$D$100,Config!$E$6:$E$100),0)</f>
        <v/>
      </c>
      <c r="K912" s="10">
        <f>IF(F912="Completed",100,IF(F912="In Progress",50,IF(F912="Blocked",0,IF(F912="Pending",0,IF(F912="Rework Required",0,IF(F912="Pending Review",50,0))))))</f>
        <v/>
      </c>
      <c r="L912" s="5" t="inlineStr"/>
      <c r="M912" s="5" t="n"/>
    </row>
    <row r="913">
      <c r="F913" s="5" t="n"/>
      <c r="G913" s="5" t="n"/>
      <c r="H913" s="8" t="inlineStr"/>
      <c r="I913" s="9">
        <f>IF(H913="", "", H913 + (J913/Config!$B$9))</f>
        <v/>
      </c>
      <c r="J913" s="10">
        <f>IFERROR(XLOOKUP(E913,Config!$D$6:$D$100,Config!$E$6:$E$100),0)</f>
        <v/>
      </c>
      <c r="K913" s="10">
        <f>IF(F913="Completed",100,IF(F913="In Progress",50,IF(F913="Blocked",0,IF(F913="Pending",0,IF(F913="Rework Required",0,IF(F913="Pending Review",50,0))))))</f>
        <v/>
      </c>
      <c r="L913" s="5" t="inlineStr"/>
      <c r="M913" s="5" t="n"/>
    </row>
    <row r="914">
      <c r="F914" s="5" t="n"/>
      <c r="G914" s="5" t="n"/>
      <c r="H914" s="8" t="inlineStr"/>
      <c r="I914" s="9">
        <f>IF(H914="", "", H914 + (J914/Config!$B$9))</f>
        <v/>
      </c>
      <c r="J914" s="10">
        <f>IFERROR(XLOOKUP(E914,Config!$D$6:$D$100,Config!$E$6:$E$100),0)</f>
        <v/>
      </c>
      <c r="K914" s="10">
        <f>IF(F914="Completed",100,IF(F914="In Progress",50,IF(F914="Blocked",0,IF(F914="Pending",0,IF(F914="Rework Required",0,IF(F914="Pending Review",50,0))))))</f>
        <v/>
      </c>
      <c r="L914" s="5" t="inlineStr"/>
      <c r="M914" s="5" t="n"/>
    </row>
    <row r="915">
      <c r="F915" s="5" t="n"/>
      <c r="G915" s="5" t="n"/>
      <c r="H915" s="8" t="inlineStr"/>
      <c r="I915" s="9">
        <f>IF(H915="", "", H915 + (J915/Config!$B$9))</f>
        <v/>
      </c>
      <c r="J915" s="10">
        <f>IFERROR(XLOOKUP(E915,Config!$D$6:$D$100,Config!$E$6:$E$100),0)</f>
        <v/>
      </c>
      <c r="K915" s="10">
        <f>IF(F915="Completed",100,IF(F915="In Progress",50,IF(F915="Blocked",0,IF(F915="Pending",0,IF(F915="Rework Required",0,IF(F915="Pending Review",50,0))))))</f>
        <v/>
      </c>
      <c r="L915" s="5" t="inlineStr"/>
      <c r="M915" s="5" t="n"/>
    </row>
    <row r="916">
      <c r="F916" s="5" t="n"/>
      <c r="G916" s="5" t="n"/>
      <c r="H916" s="8" t="inlineStr"/>
      <c r="I916" s="9">
        <f>IF(H916="", "", H916 + (J916/Config!$B$9))</f>
        <v/>
      </c>
      <c r="J916" s="10">
        <f>IFERROR(XLOOKUP(E916,Config!$D$6:$D$100,Config!$E$6:$E$100),0)</f>
        <v/>
      </c>
      <c r="K916" s="10">
        <f>IF(F916="Completed",100,IF(F916="In Progress",50,IF(F916="Blocked",0,IF(F916="Pending",0,IF(F916="Rework Required",0,IF(F916="Pending Review",50,0))))))</f>
        <v/>
      </c>
      <c r="L916" s="5" t="inlineStr"/>
      <c r="M916" s="5" t="n"/>
    </row>
    <row r="917">
      <c r="F917" s="5" t="n"/>
      <c r="G917" s="5" t="n"/>
      <c r="H917" s="8" t="inlineStr"/>
      <c r="I917" s="9">
        <f>IF(H917="", "", H917 + (J917/Config!$B$9))</f>
        <v/>
      </c>
      <c r="J917" s="10">
        <f>IFERROR(XLOOKUP(E917,Config!$D$6:$D$100,Config!$E$6:$E$100),0)</f>
        <v/>
      </c>
      <c r="K917" s="10">
        <f>IF(F917="Completed",100,IF(F917="In Progress",50,IF(F917="Blocked",0,IF(F917="Pending",0,IF(F917="Rework Required",0,IF(F917="Pending Review",50,0))))))</f>
        <v/>
      </c>
      <c r="L917" s="5" t="inlineStr"/>
      <c r="M917" s="5" t="n"/>
    </row>
    <row r="918">
      <c r="F918" s="5" t="n"/>
      <c r="G918" s="5" t="n"/>
      <c r="H918" s="8" t="inlineStr"/>
      <c r="I918" s="9">
        <f>IF(H918="", "", H918 + (J918/Config!$B$9))</f>
        <v/>
      </c>
      <c r="J918" s="10">
        <f>IFERROR(XLOOKUP(E918,Config!$D$6:$D$100,Config!$E$6:$E$100),0)</f>
        <v/>
      </c>
      <c r="K918" s="10">
        <f>IF(F918="Completed",100,IF(F918="In Progress",50,IF(F918="Blocked",0,IF(F918="Pending",0,IF(F918="Rework Required",0,IF(F918="Pending Review",50,0))))))</f>
        <v/>
      </c>
      <c r="L918" s="5" t="inlineStr"/>
      <c r="M918" s="5" t="n"/>
    </row>
    <row r="919">
      <c r="F919" s="5" t="n"/>
      <c r="G919" s="5" t="n"/>
      <c r="H919" s="8" t="inlineStr"/>
      <c r="I919" s="9">
        <f>IF(H919="", "", H919 + (J919/Config!$B$9))</f>
        <v/>
      </c>
      <c r="J919" s="10">
        <f>IFERROR(XLOOKUP(E919,Config!$D$6:$D$100,Config!$E$6:$E$100),0)</f>
        <v/>
      </c>
      <c r="K919" s="10">
        <f>IF(F919="Completed",100,IF(F919="In Progress",50,IF(F919="Blocked",0,IF(F919="Pending",0,IF(F919="Rework Required",0,IF(F919="Pending Review",50,0))))))</f>
        <v/>
      </c>
      <c r="L919" s="5" t="inlineStr"/>
      <c r="M919" s="5" t="n"/>
    </row>
    <row r="920">
      <c r="F920" s="5" t="n"/>
      <c r="G920" s="5" t="n"/>
      <c r="H920" s="8" t="inlineStr"/>
      <c r="I920" s="9">
        <f>IF(H920="", "", H920 + (J920/Config!$B$9))</f>
        <v/>
      </c>
      <c r="J920" s="10">
        <f>IFERROR(XLOOKUP(E920,Config!$D$6:$D$100,Config!$E$6:$E$100),0)</f>
        <v/>
      </c>
      <c r="K920" s="10">
        <f>IF(F920="Completed",100,IF(F920="In Progress",50,IF(F920="Blocked",0,IF(F920="Pending",0,IF(F920="Rework Required",0,IF(F920="Pending Review",50,0))))))</f>
        <v/>
      </c>
      <c r="L920" s="5" t="inlineStr"/>
      <c r="M920" s="5" t="n"/>
    </row>
    <row r="921">
      <c r="F921" s="5" t="n"/>
      <c r="G921" s="5" t="n"/>
      <c r="H921" s="8" t="inlineStr"/>
      <c r="I921" s="9">
        <f>IF(H921="", "", H921 + (J921/Config!$B$9))</f>
        <v/>
      </c>
      <c r="J921" s="10">
        <f>IFERROR(XLOOKUP(E921,Config!$D$6:$D$100,Config!$E$6:$E$100),0)</f>
        <v/>
      </c>
      <c r="K921" s="10">
        <f>IF(F921="Completed",100,IF(F921="In Progress",50,IF(F921="Blocked",0,IF(F921="Pending",0,IF(F921="Rework Required",0,IF(F921="Pending Review",50,0))))))</f>
        <v/>
      </c>
      <c r="L921" s="5" t="inlineStr"/>
      <c r="M921" s="5" t="n"/>
    </row>
    <row r="922">
      <c r="F922" s="5" t="n"/>
      <c r="G922" s="5" t="n"/>
      <c r="H922" s="8" t="inlineStr"/>
      <c r="I922" s="9">
        <f>IF(H922="", "", H922 + (J922/Config!$B$9))</f>
        <v/>
      </c>
      <c r="J922" s="10">
        <f>IFERROR(XLOOKUP(E922,Config!$D$6:$D$100,Config!$E$6:$E$100),0)</f>
        <v/>
      </c>
      <c r="K922" s="10">
        <f>IF(F922="Completed",100,IF(F922="In Progress",50,IF(F922="Blocked",0,IF(F922="Pending",0,IF(F922="Rework Required",0,IF(F922="Pending Review",50,0))))))</f>
        <v/>
      </c>
      <c r="L922" s="5" t="inlineStr"/>
      <c r="M922" s="5" t="n"/>
    </row>
    <row r="923">
      <c r="F923" s="5" t="n"/>
      <c r="G923" s="5" t="n"/>
      <c r="H923" s="8" t="inlineStr"/>
      <c r="I923" s="9">
        <f>IF(H923="", "", H923 + (J923/Config!$B$9))</f>
        <v/>
      </c>
      <c r="J923" s="10">
        <f>IFERROR(XLOOKUP(E923,Config!$D$6:$D$100,Config!$E$6:$E$100),0)</f>
        <v/>
      </c>
      <c r="K923" s="10">
        <f>IF(F923="Completed",100,IF(F923="In Progress",50,IF(F923="Blocked",0,IF(F923="Pending",0,IF(F923="Rework Required",0,IF(F923="Pending Review",50,0))))))</f>
        <v/>
      </c>
      <c r="L923" s="5" t="inlineStr"/>
      <c r="M923" s="5" t="n"/>
    </row>
    <row r="924">
      <c r="F924" s="5" t="n"/>
      <c r="G924" s="5" t="n"/>
      <c r="H924" s="8" t="inlineStr"/>
      <c r="I924" s="9">
        <f>IF(H924="", "", H924 + (J924/Config!$B$9))</f>
        <v/>
      </c>
      <c r="J924" s="10">
        <f>IFERROR(XLOOKUP(E924,Config!$D$6:$D$100,Config!$E$6:$E$100),0)</f>
        <v/>
      </c>
      <c r="K924" s="10">
        <f>IF(F924="Completed",100,IF(F924="In Progress",50,IF(F924="Blocked",0,IF(F924="Pending",0,IF(F924="Rework Required",0,IF(F924="Pending Review",50,0))))))</f>
        <v/>
      </c>
      <c r="L924" s="5" t="inlineStr"/>
      <c r="M924" s="5" t="n"/>
    </row>
    <row r="925">
      <c r="F925" s="5" t="n"/>
      <c r="G925" s="5" t="n"/>
      <c r="H925" s="8" t="inlineStr"/>
      <c r="I925" s="9">
        <f>IF(H925="", "", H925 + (J925/Config!$B$9))</f>
        <v/>
      </c>
      <c r="J925" s="10">
        <f>IFERROR(XLOOKUP(E925,Config!$D$6:$D$100,Config!$E$6:$E$100),0)</f>
        <v/>
      </c>
      <c r="K925" s="10">
        <f>IF(F925="Completed",100,IF(F925="In Progress",50,IF(F925="Blocked",0,IF(F925="Pending",0,IF(F925="Rework Required",0,IF(F925="Pending Review",50,0))))))</f>
        <v/>
      </c>
      <c r="L925" s="5" t="inlineStr"/>
      <c r="M925" s="5" t="n"/>
    </row>
    <row r="926">
      <c r="F926" s="5" t="n"/>
      <c r="G926" s="5" t="n"/>
      <c r="H926" s="8" t="inlineStr"/>
      <c r="I926" s="9">
        <f>IF(H926="", "", H926 + (J926/Config!$B$9))</f>
        <v/>
      </c>
      <c r="J926" s="10">
        <f>IFERROR(XLOOKUP(E926,Config!$D$6:$D$100,Config!$E$6:$E$100),0)</f>
        <v/>
      </c>
      <c r="K926" s="10">
        <f>IF(F926="Completed",100,IF(F926="In Progress",50,IF(F926="Blocked",0,IF(F926="Pending",0,IF(F926="Rework Required",0,IF(F926="Pending Review",50,0))))))</f>
        <v/>
      </c>
      <c r="L926" s="5" t="inlineStr"/>
      <c r="M926" s="5" t="n"/>
    </row>
    <row r="927">
      <c r="F927" s="5" t="n"/>
      <c r="G927" s="5" t="n"/>
      <c r="H927" s="8" t="inlineStr"/>
      <c r="I927" s="9">
        <f>IF(H927="", "", H927 + (J927/Config!$B$9))</f>
        <v/>
      </c>
      <c r="J927" s="10">
        <f>IFERROR(XLOOKUP(E927,Config!$D$6:$D$100,Config!$E$6:$E$100),0)</f>
        <v/>
      </c>
      <c r="K927" s="10">
        <f>IF(F927="Completed",100,IF(F927="In Progress",50,IF(F927="Blocked",0,IF(F927="Pending",0,IF(F927="Rework Required",0,IF(F927="Pending Review",50,0))))))</f>
        <v/>
      </c>
      <c r="L927" s="5" t="inlineStr"/>
      <c r="M927" s="5" t="n"/>
    </row>
    <row r="928">
      <c r="F928" s="5" t="n"/>
      <c r="G928" s="5" t="n"/>
      <c r="H928" s="8" t="inlineStr"/>
      <c r="I928" s="9">
        <f>IF(H928="", "", H928 + (J928/Config!$B$9))</f>
        <v/>
      </c>
      <c r="J928" s="10">
        <f>IFERROR(XLOOKUP(E928,Config!$D$6:$D$100,Config!$E$6:$E$100),0)</f>
        <v/>
      </c>
      <c r="K928" s="10">
        <f>IF(F928="Completed",100,IF(F928="In Progress",50,IF(F928="Blocked",0,IF(F928="Pending",0,IF(F928="Rework Required",0,IF(F928="Pending Review",50,0))))))</f>
        <v/>
      </c>
      <c r="L928" s="5" t="inlineStr"/>
      <c r="M928" s="5" t="n"/>
    </row>
    <row r="929">
      <c r="F929" s="5" t="n"/>
      <c r="G929" s="5" t="n"/>
      <c r="H929" s="8" t="inlineStr"/>
      <c r="I929" s="9">
        <f>IF(H929="", "", H929 + (J929/Config!$B$9))</f>
        <v/>
      </c>
      <c r="J929" s="10">
        <f>IFERROR(XLOOKUP(E929,Config!$D$6:$D$100,Config!$E$6:$E$100),0)</f>
        <v/>
      </c>
      <c r="K929" s="10">
        <f>IF(F929="Completed",100,IF(F929="In Progress",50,IF(F929="Blocked",0,IF(F929="Pending",0,IF(F929="Rework Required",0,IF(F929="Pending Review",50,0))))))</f>
        <v/>
      </c>
      <c r="L929" s="5" t="inlineStr"/>
      <c r="M929" s="5" t="n"/>
    </row>
    <row r="930">
      <c r="F930" s="5" t="n"/>
      <c r="G930" s="5" t="n"/>
      <c r="H930" s="8" t="inlineStr"/>
      <c r="I930" s="9">
        <f>IF(H930="", "", H930 + (J930/Config!$B$9))</f>
        <v/>
      </c>
      <c r="J930" s="10">
        <f>IFERROR(XLOOKUP(E930,Config!$D$6:$D$100,Config!$E$6:$E$100),0)</f>
        <v/>
      </c>
      <c r="K930" s="10">
        <f>IF(F930="Completed",100,IF(F930="In Progress",50,IF(F930="Blocked",0,IF(F930="Pending",0,IF(F930="Rework Required",0,IF(F930="Pending Review",50,0))))))</f>
        <v/>
      </c>
      <c r="L930" s="5" t="inlineStr"/>
      <c r="M930" s="5" t="n"/>
    </row>
    <row r="931">
      <c r="F931" s="5" t="n"/>
      <c r="G931" s="5" t="n"/>
      <c r="H931" s="8" t="inlineStr"/>
      <c r="I931" s="9">
        <f>IF(H931="", "", H931 + (J931/Config!$B$9))</f>
        <v/>
      </c>
      <c r="J931" s="10">
        <f>IFERROR(XLOOKUP(E931,Config!$D$6:$D$100,Config!$E$6:$E$100),0)</f>
        <v/>
      </c>
      <c r="K931" s="10">
        <f>IF(F931="Completed",100,IF(F931="In Progress",50,IF(F931="Blocked",0,IF(F931="Pending",0,IF(F931="Rework Required",0,IF(F931="Pending Review",50,0))))))</f>
        <v/>
      </c>
      <c r="L931" s="5" t="inlineStr"/>
      <c r="M931" s="5" t="n"/>
    </row>
    <row r="932">
      <c r="F932" s="5" t="n"/>
      <c r="G932" s="5" t="n"/>
      <c r="H932" s="8" t="inlineStr"/>
      <c r="I932" s="9">
        <f>IF(H932="", "", H932 + (J932/Config!$B$9))</f>
        <v/>
      </c>
      <c r="J932" s="10">
        <f>IFERROR(XLOOKUP(E932,Config!$D$6:$D$100,Config!$E$6:$E$100),0)</f>
        <v/>
      </c>
      <c r="K932" s="10">
        <f>IF(F932="Completed",100,IF(F932="In Progress",50,IF(F932="Blocked",0,IF(F932="Pending",0,IF(F932="Rework Required",0,IF(F932="Pending Review",50,0))))))</f>
        <v/>
      </c>
      <c r="L932" s="5" t="inlineStr"/>
      <c r="M932" s="5" t="n"/>
    </row>
    <row r="933">
      <c r="F933" s="5" t="n"/>
      <c r="G933" s="5" t="n"/>
      <c r="H933" s="8" t="inlineStr"/>
      <c r="I933" s="9">
        <f>IF(H933="", "", H933 + (J933/Config!$B$9))</f>
        <v/>
      </c>
      <c r="J933" s="10">
        <f>IFERROR(XLOOKUP(E933,Config!$D$6:$D$100,Config!$E$6:$E$100),0)</f>
        <v/>
      </c>
      <c r="K933" s="10">
        <f>IF(F933="Completed",100,IF(F933="In Progress",50,IF(F933="Blocked",0,IF(F933="Pending",0,IF(F933="Rework Required",0,IF(F933="Pending Review",50,0))))))</f>
        <v/>
      </c>
      <c r="L933" s="5" t="inlineStr"/>
      <c r="M933" s="5" t="n"/>
    </row>
    <row r="934">
      <c r="F934" s="5" t="n"/>
      <c r="G934" s="5" t="n"/>
      <c r="H934" s="8" t="inlineStr"/>
      <c r="I934" s="9">
        <f>IF(H934="", "", H934 + (J934/Config!$B$9))</f>
        <v/>
      </c>
      <c r="J934" s="10">
        <f>IFERROR(XLOOKUP(E934,Config!$D$6:$D$100,Config!$E$6:$E$100),0)</f>
        <v/>
      </c>
      <c r="K934" s="10">
        <f>IF(F934="Completed",100,IF(F934="In Progress",50,IF(F934="Blocked",0,IF(F934="Pending",0,IF(F934="Rework Required",0,IF(F934="Pending Review",50,0))))))</f>
        <v/>
      </c>
      <c r="L934" s="5" t="inlineStr"/>
      <c r="M934" s="5" t="n"/>
    </row>
    <row r="935">
      <c r="F935" s="5" t="n"/>
      <c r="G935" s="5" t="n"/>
      <c r="H935" s="8" t="inlineStr"/>
      <c r="I935" s="9">
        <f>IF(H935="", "", H935 + (J935/Config!$B$9))</f>
        <v/>
      </c>
      <c r="J935" s="10">
        <f>IFERROR(XLOOKUP(E935,Config!$D$6:$D$100,Config!$E$6:$E$100),0)</f>
        <v/>
      </c>
      <c r="K935" s="10">
        <f>IF(F935="Completed",100,IF(F935="In Progress",50,IF(F935="Blocked",0,IF(F935="Pending",0,IF(F935="Rework Required",0,IF(F935="Pending Review",50,0))))))</f>
        <v/>
      </c>
      <c r="L935" s="5" t="inlineStr"/>
      <c r="M935" s="5" t="n"/>
    </row>
    <row r="936">
      <c r="F936" s="5" t="n"/>
      <c r="G936" s="5" t="n"/>
      <c r="H936" s="8" t="inlineStr"/>
      <c r="I936" s="9">
        <f>IF(H936="", "", H936 + (J936/Config!$B$9))</f>
        <v/>
      </c>
      <c r="J936" s="10">
        <f>IFERROR(XLOOKUP(E936,Config!$D$6:$D$100,Config!$E$6:$E$100),0)</f>
        <v/>
      </c>
      <c r="K936" s="10">
        <f>IF(F936="Completed",100,IF(F936="In Progress",50,IF(F936="Blocked",0,IF(F936="Pending",0,IF(F936="Rework Required",0,IF(F936="Pending Review",50,0))))))</f>
        <v/>
      </c>
      <c r="L936" s="5" t="inlineStr"/>
      <c r="M936" s="5" t="n"/>
    </row>
    <row r="937">
      <c r="F937" s="5" t="n"/>
      <c r="G937" s="5" t="n"/>
      <c r="H937" s="8" t="inlineStr"/>
      <c r="I937" s="9">
        <f>IF(H937="", "", H937 + (J937/Config!$B$9))</f>
        <v/>
      </c>
      <c r="J937" s="10">
        <f>IFERROR(XLOOKUP(E937,Config!$D$6:$D$100,Config!$E$6:$E$100),0)</f>
        <v/>
      </c>
      <c r="K937" s="10">
        <f>IF(F937="Completed",100,IF(F937="In Progress",50,IF(F937="Blocked",0,IF(F937="Pending",0,IF(F937="Rework Required",0,IF(F937="Pending Review",50,0))))))</f>
        <v/>
      </c>
      <c r="L937" s="5" t="inlineStr"/>
      <c r="M937" s="5" t="n"/>
    </row>
    <row r="938">
      <c r="F938" s="5" t="n"/>
      <c r="G938" s="5" t="n"/>
      <c r="H938" s="8" t="inlineStr"/>
      <c r="I938" s="9">
        <f>IF(H938="", "", H938 + (J938/Config!$B$9))</f>
        <v/>
      </c>
      <c r="J938" s="10">
        <f>IFERROR(XLOOKUP(E938,Config!$D$6:$D$100,Config!$E$6:$E$100),0)</f>
        <v/>
      </c>
      <c r="K938" s="10">
        <f>IF(F938="Completed",100,IF(F938="In Progress",50,IF(F938="Blocked",0,IF(F938="Pending",0,IF(F938="Rework Required",0,IF(F938="Pending Review",50,0))))))</f>
        <v/>
      </c>
      <c r="L938" s="5" t="inlineStr"/>
      <c r="M938" s="5" t="n"/>
    </row>
    <row r="939">
      <c r="F939" s="5" t="n"/>
      <c r="G939" s="5" t="n"/>
      <c r="H939" s="8" t="inlineStr"/>
      <c r="I939" s="9">
        <f>IF(H939="", "", H939 + (J939/Config!$B$9))</f>
        <v/>
      </c>
      <c r="J939" s="10">
        <f>IFERROR(XLOOKUP(E939,Config!$D$6:$D$100,Config!$E$6:$E$100),0)</f>
        <v/>
      </c>
      <c r="K939" s="10">
        <f>IF(F939="Completed",100,IF(F939="In Progress",50,IF(F939="Blocked",0,IF(F939="Pending",0,IF(F939="Rework Required",0,IF(F939="Pending Review",50,0))))))</f>
        <v/>
      </c>
      <c r="L939" s="5" t="inlineStr"/>
      <c r="M939" s="5" t="n"/>
    </row>
    <row r="940">
      <c r="F940" s="5" t="n"/>
      <c r="G940" s="5" t="n"/>
      <c r="H940" s="8" t="inlineStr"/>
      <c r="I940" s="9">
        <f>IF(H940="", "", H940 + (J940/Config!$B$9))</f>
        <v/>
      </c>
      <c r="J940" s="10">
        <f>IFERROR(XLOOKUP(E940,Config!$D$6:$D$100,Config!$E$6:$E$100),0)</f>
        <v/>
      </c>
      <c r="K940" s="10">
        <f>IF(F940="Completed",100,IF(F940="In Progress",50,IF(F940="Blocked",0,IF(F940="Pending",0,IF(F940="Rework Required",0,IF(F940="Pending Review",50,0))))))</f>
        <v/>
      </c>
      <c r="L940" s="5" t="inlineStr"/>
      <c r="M940" s="5" t="n"/>
    </row>
    <row r="941">
      <c r="F941" s="5" t="n"/>
      <c r="G941" s="5" t="n"/>
      <c r="H941" s="8" t="inlineStr"/>
      <c r="I941" s="9">
        <f>IF(H941="", "", H941 + (J941/Config!$B$9))</f>
        <v/>
      </c>
      <c r="J941" s="10">
        <f>IFERROR(XLOOKUP(E941,Config!$D$6:$D$100,Config!$E$6:$E$100),0)</f>
        <v/>
      </c>
      <c r="K941" s="10">
        <f>IF(F941="Completed",100,IF(F941="In Progress",50,IF(F941="Blocked",0,IF(F941="Pending",0,IF(F941="Rework Required",0,IF(F941="Pending Review",50,0))))))</f>
        <v/>
      </c>
      <c r="L941" s="5" t="inlineStr"/>
      <c r="M941" s="5" t="n"/>
    </row>
    <row r="942">
      <c r="F942" s="5" t="n"/>
      <c r="G942" s="5" t="n"/>
      <c r="H942" s="8" t="inlineStr"/>
      <c r="I942" s="9">
        <f>IF(H942="", "", H942 + (J942/Config!$B$9))</f>
        <v/>
      </c>
      <c r="J942" s="10">
        <f>IFERROR(XLOOKUP(E942,Config!$D$6:$D$100,Config!$E$6:$E$100),0)</f>
        <v/>
      </c>
      <c r="K942" s="10">
        <f>IF(F942="Completed",100,IF(F942="In Progress",50,IF(F942="Blocked",0,IF(F942="Pending",0,IF(F942="Rework Required",0,IF(F942="Pending Review",50,0))))))</f>
        <v/>
      </c>
      <c r="L942" s="5" t="inlineStr"/>
      <c r="M942" s="5" t="n"/>
    </row>
    <row r="943">
      <c r="F943" s="5" t="n"/>
      <c r="G943" s="5" t="n"/>
      <c r="H943" s="8" t="inlineStr"/>
      <c r="I943" s="9">
        <f>IF(H943="", "", H943 + (J943/Config!$B$9))</f>
        <v/>
      </c>
      <c r="J943" s="10">
        <f>IFERROR(XLOOKUP(E943,Config!$D$6:$D$100,Config!$E$6:$E$100),0)</f>
        <v/>
      </c>
      <c r="K943" s="10">
        <f>IF(F943="Completed",100,IF(F943="In Progress",50,IF(F943="Blocked",0,IF(F943="Pending",0,IF(F943="Rework Required",0,IF(F943="Pending Review",50,0))))))</f>
        <v/>
      </c>
      <c r="L943" s="5" t="inlineStr"/>
      <c r="M943" s="5" t="n"/>
    </row>
    <row r="944">
      <c r="F944" s="5" t="n"/>
      <c r="G944" s="5" t="n"/>
      <c r="H944" s="8" t="inlineStr"/>
      <c r="I944" s="9">
        <f>IF(H944="", "", H944 + (J944/Config!$B$9))</f>
        <v/>
      </c>
      <c r="J944" s="10">
        <f>IFERROR(XLOOKUP(E944,Config!$D$6:$D$100,Config!$E$6:$E$100),0)</f>
        <v/>
      </c>
      <c r="K944" s="10">
        <f>IF(F944="Completed",100,IF(F944="In Progress",50,IF(F944="Blocked",0,IF(F944="Pending",0,IF(F944="Rework Required",0,IF(F944="Pending Review",50,0))))))</f>
        <v/>
      </c>
      <c r="L944" s="5" t="inlineStr"/>
      <c r="M944" s="5" t="n"/>
    </row>
    <row r="945">
      <c r="F945" s="5" t="n"/>
      <c r="G945" s="5" t="n"/>
      <c r="H945" s="8" t="inlineStr"/>
      <c r="I945" s="9">
        <f>IF(H945="", "", H945 + (J945/Config!$B$9))</f>
        <v/>
      </c>
      <c r="J945" s="10">
        <f>IFERROR(XLOOKUP(E945,Config!$D$6:$D$100,Config!$E$6:$E$100),0)</f>
        <v/>
      </c>
      <c r="K945" s="10">
        <f>IF(F945="Completed",100,IF(F945="In Progress",50,IF(F945="Blocked",0,IF(F945="Pending",0,IF(F945="Rework Required",0,IF(F945="Pending Review",50,0))))))</f>
        <v/>
      </c>
      <c r="L945" s="5" t="inlineStr"/>
      <c r="M945" s="5" t="n"/>
    </row>
    <row r="946">
      <c r="F946" s="5" t="n"/>
      <c r="G946" s="5" t="n"/>
      <c r="H946" s="8" t="inlineStr"/>
      <c r="I946" s="9">
        <f>IF(H946="", "", H946 + (J946/Config!$B$9))</f>
        <v/>
      </c>
      <c r="J946" s="10">
        <f>IFERROR(XLOOKUP(E946,Config!$D$6:$D$100,Config!$E$6:$E$100),0)</f>
        <v/>
      </c>
      <c r="K946" s="10">
        <f>IF(F946="Completed",100,IF(F946="In Progress",50,IF(F946="Blocked",0,IF(F946="Pending",0,IF(F946="Rework Required",0,IF(F946="Pending Review",50,0))))))</f>
        <v/>
      </c>
      <c r="L946" s="5" t="inlineStr"/>
      <c r="M946" s="5" t="n"/>
    </row>
    <row r="947">
      <c r="F947" s="5" t="n"/>
      <c r="G947" s="5" t="n"/>
      <c r="H947" s="8" t="inlineStr"/>
      <c r="I947" s="9">
        <f>IF(H947="", "", H947 + (J947/Config!$B$9))</f>
        <v/>
      </c>
      <c r="J947" s="10">
        <f>IFERROR(XLOOKUP(E947,Config!$D$6:$D$100,Config!$E$6:$E$100),0)</f>
        <v/>
      </c>
      <c r="K947" s="10">
        <f>IF(F947="Completed",100,IF(F947="In Progress",50,IF(F947="Blocked",0,IF(F947="Pending",0,IF(F947="Rework Required",0,IF(F947="Pending Review",50,0))))))</f>
        <v/>
      </c>
      <c r="L947" s="5" t="inlineStr"/>
      <c r="M947" s="5" t="n"/>
    </row>
    <row r="948">
      <c r="F948" s="5" t="n"/>
      <c r="G948" s="5" t="n"/>
      <c r="H948" s="8" t="inlineStr"/>
      <c r="I948" s="9">
        <f>IF(H948="", "", H948 + (J948/Config!$B$9))</f>
        <v/>
      </c>
      <c r="J948" s="10">
        <f>IFERROR(XLOOKUP(E948,Config!$D$6:$D$100,Config!$E$6:$E$100),0)</f>
        <v/>
      </c>
      <c r="K948" s="10">
        <f>IF(F948="Completed",100,IF(F948="In Progress",50,IF(F948="Blocked",0,IF(F948="Pending",0,IF(F948="Rework Required",0,IF(F948="Pending Review",50,0))))))</f>
        <v/>
      </c>
      <c r="L948" s="5" t="inlineStr"/>
      <c r="M948" s="5" t="n"/>
    </row>
    <row r="949">
      <c r="F949" s="5" t="n"/>
      <c r="G949" s="5" t="n"/>
      <c r="H949" s="8" t="inlineStr"/>
      <c r="I949" s="9">
        <f>IF(H949="", "", H949 + (J949/Config!$B$9))</f>
        <v/>
      </c>
      <c r="J949" s="10">
        <f>IFERROR(XLOOKUP(E949,Config!$D$6:$D$100,Config!$E$6:$E$100),0)</f>
        <v/>
      </c>
      <c r="K949" s="10">
        <f>IF(F949="Completed",100,IF(F949="In Progress",50,IF(F949="Blocked",0,IF(F949="Pending",0,IF(F949="Rework Required",0,IF(F949="Pending Review",50,0))))))</f>
        <v/>
      </c>
      <c r="L949" s="5" t="inlineStr"/>
      <c r="M949" s="5" t="n"/>
    </row>
    <row r="950">
      <c r="F950" s="5" t="n"/>
      <c r="G950" s="5" t="n"/>
      <c r="H950" s="8" t="inlineStr"/>
      <c r="I950" s="9">
        <f>IF(H950="", "", H950 + (J950/Config!$B$9))</f>
        <v/>
      </c>
      <c r="J950" s="10">
        <f>IFERROR(XLOOKUP(E950,Config!$D$6:$D$100,Config!$E$6:$E$100),0)</f>
        <v/>
      </c>
      <c r="K950" s="10">
        <f>IF(F950="Completed",100,IF(F950="In Progress",50,IF(F950="Blocked",0,IF(F950="Pending",0,IF(F950="Rework Required",0,IF(F950="Pending Review",50,0))))))</f>
        <v/>
      </c>
      <c r="L950" s="5" t="inlineStr"/>
      <c r="M950" s="5" t="n"/>
    </row>
    <row r="951">
      <c r="F951" s="5" t="n"/>
      <c r="G951" s="5" t="n"/>
      <c r="H951" s="8" t="inlineStr"/>
      <c r="I951" s="9">
        <f>IF(H951="", "", H951 + (J951/Config!$B$9))</f>
        <v/>
      </c>
      <c r="J951" s="10">
        <f>IFERROR(XLOOKUP(E951,Config!$D$6:$D$100,Config!$E$6:$E$100),0)</f>
        <v/>
      </c>
      <c r="K951" s="10">
        <f>IF(F951="Completed",100,IF(F951="In Progress",50,IF(F951="Blocked",0,IF(F951="Pending",0,IF(F951="Rework Required",0,IF(F951="Pending Review",50,0))))))</f>
        <v/>
      </c>
      <c r="L951" s="5" t="inlineStr"/>
      <c r="M951" s="5" t="n"/>
    </row>
    <row r="952">
      <c r="F952" s="5" t="n"/>
      <c r="G952" s="5" t="n"/>
      <c r="H952" s="8" t="inlineStr"/>
      <c r="I952" s="9">
        <f>IF(H952="", "", H952 + (J952/Config!$B$9))</f>
        <v/>
      </c>
      <c r="J952" s="10">
        <f>IFERROR(XLOOKUP(E952,Config!$D$6:$D$100,Config!$E$6:$E$100),0)</f>
        <v/>
      </c>
      <c r="K952" s="10">
        <f>IF(F952="Completed",100,IF(F952="In Progress",50,IF(F952="Blocked",0,IF(F952="Pending",0,IF(F952="Rework Required",0,IF(F952="Pending Review",50,0))))))</f>
        <v/>
      </c>
      <c r="L952" s="5" t="inlineStr"/>
      <c r="M952" s="5" t="n"/>
    </row>
    <row r="953">
      <c r="F953" s="5" t="n"/>
      <c r="G953" s="5" t="n"/>
      <c r="H953" s="8" t="inlineStr"/>
      <c r="I953" s="9">
        <f>IF(H953="", "", H953 + (J953/Config!$B$9))</f>
        <v/>
      </c>
      <c r="J953" s="10">
        <f>IFERROR(XLOOKUP(E953,Config!$D$6:$D$100,Config!$E$6:$E$100),0)</f>
        <v/>
      </c>
      <c r="K953" s="10">
        <f>IF(F953="Completed",100,IF(F953="In Progress",50,IF(F953="Blocked",0,IF(F953="Pending",0,IF(F953="Rework Required",0,IF(F953="Pending Review",50,0))))))</f>
        <v/>
      </c>
      <c r="L953" s="5" t="inlineStr"/>
      <c r="M953" s="5" t="n"/>
    </row>
    <row r="954">
      <c r="F954" s="5" t="n"/>
      <c r="G954" s="5" t="n"/>
      <c r="H954" s="8" t="inlineStr"/>
      <c r="I954" s="9">
        <f>IF(H954="", "", H954 + (J954/Config!$B$9))</f>
        <v/>
      </c>
      <c r="J954" s="10">
        <f>IFERROR(XLOOKUP(E954,Config!$D$6:$D$100,Config!$E$6:$E$100),0)</f>
        <v/>
      </c>
      <c r="K954" s="10">
        <f>IF(F954="Completed",100,IF(F954="In Progress",50,IF(F954="Blocked",0,IF(F954="Pending",0,IF(F954="Rework Required",0,IF(F954="Pending Review",50,0))))))</f>
        <v/>
      </c>
      <c r="L954" s="5" t="inlineStr"/>
      <c r="M954" s="5" t="n"/>
    </row>
    <row r="955">
      <c r="F955" s="5" t="n"/>
      <c r="G955" s="5" t="n"/>
      <c r="H955" s="8" t="inlineStr"/>
      <c r="I955" s="9">
        <f>IF(H955="", "", H955 + (J955/Config!$B$9))</f>
        <v/>
      </c>
      <c r="J955" s="10">
        <f>IFERROR(XLOOKUP(E955,Config!$D$6:$D$100,Config!$E$6:$E$100),0)</f>
        <v/>
      </c>
      <c r="K955" s="10">
        <f>IF(F955="Completed",100,IF(F955="In Progress",50,IF(F955="Blocked",0,IF(F955="Pending",0,IF(F955="Rework Required",0,IF(F955="Pending Review",50,0))))))</f>
        <v/>
      </c>
      <c r="L955" s="5" t="inlineStr"/>
      <c r="M955" s="5" t="n"/>
    </row>
    <row r="956">
      <c r="F956" s="5" t="n"/>
      <c r="G956" s="5" t="n"/>
      <c r="H956" s="8" t="inlineStr"/>
      <c r="I956" s="9">
        <f>IF(H956="", "", H956 + (J956/Config!$B$9))</f>
        <v/>
      </c>
      <c r="J956" s="10">
        <f>IFERROR(XLOOKUP(E956,Config!$D$6:$D$100,Config!$E$6:$E$100),0)</f>
        <v/>
      </c>
      <c r="K956" s="10">
        <f>IF(F956="Completed",100,IF(F956="In Progress",50,IF(F956="Blocked",0,IF(F956="Pending",0,IF(F956="Rework Required",0,IF(F956="Pending Review",50,0))))))</f>
        <v/>
      </c>
      <c r="L956" s="5" t="inlineStr"/>
      <c r="M956" s="5" t="n"/>
    </row>
    <row r="957">
      <c r="F957" s="5" t="n"/>
      <c r="G957" s="5" t="n"/>
      <c r="H957" s="8" t="inlineStr"/>
      <c r="I957" s="9">
        <f>IF(H957="", "", H957 + (J957/Config!$B$9))</f>
        <v/>
      </c>
      <c r="J957" s="10">
        <f>IFERROR(XLOOKUP(E957,Config!$D$6:$D$100,Config!$E$6:$E$100),0)</f>
        <v/>
      </c>
      <c r="K957" s="10">
        <f>IF(F957="Completed",100,IF(F957="In Progress",50,IF(F957="Blocked",0,IF(F957="Pending",0,IF(F957="Rework Required",0,IF(F957="Pending Review",50,0))))))</f>
        <v/>
      </c>
      <c r="L957" s="5" t="inlineStr"/>
      <c r="M957" s="5" t="n"/>
    </row>
    <row r="958">
      <c r="F958" s="5" t="n"/>
      <c r="G958" s="5" t="n"/>
      <c r="H958" s="8" t="inlineStr"/>
      <c r="I958" s="9">
        <f>IF(H958="", "", H958 + (J958/Config!$B$9))</f>
        <v/>
      </c>
      <c r="J958" s="10">
        <f>IFERROR(XLOOKUP(E958,Config!$D$6:$D$100,Config!$E$6:$E$100),0)</f>
        <v/>
      </c>
      <c r="K958" s="10">
        <f>IF(F958="Completed",100,IF(F958="In Progress",50,IF(F958="Blocked",0,IF(F958="Pending",0,IF(F958="Rework Required",0,IF(F958="Pending Review",50,0))))))</f>
        <v/>
      </c>
      <c r="L958" s="5" t="inlineStr"/>
      <c r="M958" s="5" t="n"/>
    </row>
    <row r="959">
      <c r="F959" s="5" t="n"/>
      <c r="G959" s="5" t="n"/>
      <c r="H959" s="8" t="inlineStr"/>
      <c r="I959" s="9">
        <f>IF(H959="", "", H959 + (J959/Config!$B$9))</f>
        <v/>
      </c>
      <c r="J959" s="10">
        <f>IFERROR(XLOOKUP(E959,Config!$D$6:$D$100,Config!$E$6:$E$100),0)</f>
        <v/>
      </c>
      <c r="K959" s="10">
        <f>IF(F959="Completed",100,IF(F959="In Progress",50,IF(F959="Blocked",0,IF(F959="Pending",0,IF(F959="Rework Required",0,IF(F959="Pending Review",50,0))))))</f>
        <v/>
      </c>
      <c r="L959" s="5" t="inlineStr"/>
      <c r="M959" s="5" t="n"/>
    </row>
    <row r="960">
      <c r="F960" s="5" t="n"/>
      <c r="G960" s="5" t="n"/>
      <c r="H960" s="8" t="inlineStr"/>
      <c r="I960" s="9">
        <f>IF(H960="", "", H960 + (J960/Config!$B$9))</f>
        <v/>
      </c>
      <c r="J960" s="10">
        <f>IFERROR(XLOOKUP(E960,Config!$D$6:$D$100,Config!$E$6:$E$100),0)</f>
        <v/>
      </c>
      <c r="K960" s="10">
        <f>IF(F960="Completed",100,IF(F960="In Progress",50,IF(F960="Blocked",0,IF(F960="Pending",0,IF(F960="Rework Required",0,IF(F960="Pending Review",50,0))))))</f>
        <v/>
      </c>
      <c r="L960" s="5" t="inlineStr"/>
      <c r="M960" s="5" t="n"/>
    </row>
    <row r="961">
      <c r="F961" s="5" t="n"/>
      <c r="G961" s="5" t="n"/>
      <c r="H961" s="8" t="inlineStr"/>
      <c r="I961" s="9">
        <f>IF(H961="", "", H961 + (J961/Config!$B$9))</f>
        <v/>
      </c>
      <c r="J961" s="10">
        <f>IFERROR(XLOOKUP(E961,Config!$D$6:$D$100,Config!$E$6:$E$100),0)</f>
        <v/>
      </c>
      <c r="K961" s="10">
        <f>IF(F961="Completed",100,IF(F961="In Progress",50,IF(F961="Blocked",0,IF(F961="Pending",0,IF(F961="Rework Required",0,IF(F961="Pending Review",50,0))))))</f>
        <v/>
      </c>
      <c r="L961" s="5" t="inlineStr"/>
      <c r="M961" s="5" t="n"/>
    </row>
    <row r="962">
      <c r="F962" s="5" t="n"/>
      <c r="G962" s="5" t="n"/>
      <c r="H962" s="8" t="inlineStr"/>
      <c r="I962" s="9">
        <f>IF(H962="", "", H962 + (J962/Config!$B$9))</f>
        <v/>
      </c>
      <c r="J962" s="10">
        <f>IFERROR(XLOOKUP(E962,Config!$D$6:$D$100,Config!$E$6:$E$100),0)</f>
        <v/>
      </c>
      <c r="K962" s="10">
        <f>IF(F962="Completed",100,IF(F962="In Progress",50,IF(F962="Blocked",0,IF(F962="Pending",0,IF(F962="Rework Required",0,IF(F962="Pending Review",50,0))))))</f>
        <v/>
      </c>
      <c r="L962" s="5" t="inlineStr"/>
      <c r="M962" s="5" t="n"/>
    </row>
    <row r="963">
      <c r="F963" s="5" t="n"/>
      <c r="G963" s="5" t="n"/>
      <c r="H963" s="8" t="inlineStr"/>
      <c r="I963" s="9">
        <f>IF(H963="", "", H963 + (J963/Config!$B$9))</f>
        <v/>
      </c>
      <c r="J963" s="10">
        <f>IFERROR(XLOOKUP(E963,Config!$D$6:$D$100,Config!$E$6:$E$100),0)</f>
        <v/>
      </c>
      <c r="K963" s="10">
        <f>IF(F963="Completed",100,IF(F963="In Progress",50,IF(F963="Blocked",0,IF(F963="Pending",0,IF(F963="Rework Required",0,IF(F963="Pending Review",50,0))))))</f>
        <v/>
      </c>
      <c r="L963" s="5" t="inlineStr"/>
      <c r="M963" s="5" t="n"/>
    </row>
    <row r="964">
      <c r="F964" s="5" t="n"/>
      <c r="G964" s="5" t="n"/>
      <c r="H964" s="8" t="inlineStr"/>
      <c r="I964" s="9">
        <f>IF(H964="", "", H964 + (J964/Config!$B$9))</f>
        <v/>
      </c>
      <c r="J964" s="10">
        <f>IFERROR(XLOOKUP(E964,Config!$D$6:$D$100,Config!$E$6:$E$100),0)</f>
        <v/>
      </c>
      <c r="K964" s="10">
        <f>IF(F964="Completed",100,IF(F964="In Progress",50,IF(F964="Blocked",0,IF(F964="Pending",0,IF(F964="Rework Required",0,IF(F964="Pending Review",50,0))))))</f>
        <v/>
      </c>
      <c r="L964" s="5" t="inlineStr"/>
      <c r="M964" s="5" t="n"/>
    </row>
    <row r="965">
      <c r="F965" s="5" t="n"/>
      <c r="G965" s="5" t="n"/>
      <c r="H965" s="8" t="inlineStr"/>
      <c r="I965" s="9">
        <f>IF(H965="", "", H965 + (J965/Config!$B$9))</f>
        <v/>
      </c>
      <c r="J965" s="10">
        <f>IFERROR(XLOOKUP(E965,Config!$D$6:$D$100,Config!$E$6:$E$100),0)</f>
        <v/>
      </c>
      <c r="K965" s="10">
        <f>IF(F965="Completed",100,IF(F965="In Progress",50,IF(F965="Blocked",0,IF(F965="Pending",0,IF(F965="Rework Required",0,IF(F965="Pending Review",50,0))))))</f>
        <v/>
      </c>
      <c r="L965" s="5" t="inlineStr"/>
      <c r="M965" s="5" t="n"/>
    </row>
    <row r="966">
      <c r="F966" s="5" t="n"/>
      <c r="G966" s="5" t="n"/>
      <c r="H966" s="8" t="inlineStr"/>
      <c r="I966" s="9">
        <f>IF(H966="", "", H966 + (J966/Config!$B$9))</f>
        <v/>
      </c>
      <c r="J966" s="10">
        <f>IFERROR(XLOOKUP(E966,Config!$D$6:$D$100,Config!$E$6:$E$100),0)</f>
        <v/>
      </c>
      <c r="K966" s="10">
        <f>IF(F966="Completed",100,IF(F966="In Progress",50,IF(F966="Blocked",0,IF(F966="Pending",0,IF(F966="Rework Required",0,IF(F966="Pending Review",50,0))))))</f>
        <v/>
      </c>
      <c r="L966" s="5" t="inlineStr"/>
      <c r="M966" s="5" t="n"/>
    </row>
    <row r="967">
      <c r="F967" s="5" t="n"/>
      <c r="G967" s="5" t="n"/>
      <c r="H967" s="8" t="inlineStr"/>
      <c r="I967" s="9">
        <f>IF(H967="", "", H967 + (J967/Config!$B$9))</f>
        <v/>
      </c>
      <c r="J967" s="10">
        <f>IFERROR(XLOOKUP(E967,Config!$D$6:$D$100,Config!$E$6:$E$100),0)</f>
        <v/>
      </c>
      <c r="K967" s="10">
        <f>IF(F967="Completed",100,IF(F967="In Progress",50,IF(F967="Blocked",0,IF(F967="Pending",0,IF(F967="Rework Required",0,IF(F967="Pending Review",50,0))))))</f>
        <v/>
      </c>
      <c r="L967" s="5" t="inlineStr"/>
      <c r="M967" s="5" t="n"/>
    </row>
    <row r="968">
      <c r="F968" s="5" t="n"/>
      <c r="G968" s="5" t="n"/>
      <c r="H968" s="8" t="inlineStr"/>
      <c r="I968" s="9">
        <f>IF(H968="", "", H968 + (J968/Config!$B$9))</f>
        <v/>
      </c>
      <c r="J968" s="10">
        <f>IFERROR(XLOOKUP(E968,Config!$D$6:$D$100,Config!$E$6:$E$100),0)</f>
        <v/>
      </c>
      <c r="K968" s="10">
        <f>IF(F968="Completed",100,IF(F968="In Progress",50,IF(F968="Blocked",0,IF(F968="Pending",0,IF(F968="Rework Required",0,IF(F968="Pending Review",50,0))))))</f>
        <v/>
      </c>
      <c r="L968" s="5" t="inlineStr"/>
      <c r="M968" s="5" t="n"/>
    </row>
    <row r="969">
      <c r="F969" s="5" t="n"/>
      <c r="G969" s="5" t="n"/>
      <c r="H969" s="8" t="inlineStr"/>
      <c r="I969" s="9">
        <f>IF(H969="", "", H969 + (J969/Config!$B$9))</f>
        <v/>
      </c>
      <c r="J969" s="10">
        <f>IFERROR(XLOOKUP(E969,Config!$D$6:$D$100,Config!$E$6:$E$100),0)</f>
        <v/>
      </c>
      <c r="K969" s="10">
        <f>IF(F969="Completed",100,IF(F969="In Progress",50,IF(F969="Blocked",0,IF(F969="Pending",0,IF(F969="Rework Required",0,IF(F969="Pending Review",50,0))))))</f>
        <v/>
      </c>
      <c r="L969" s="5" t="inlineStr"/>
      <c r="M969" s="5" t="n"/>
    </row>
    <row r="970">
      <c r="F970" s="5" t="n"/>
      <c r="G970" s="5" t="n"/>
      <c r="H970" s="8" t="inlineStr"/>
      <c r="I970" s="9">
        <f>IF(H970="", "", H970 + (J970/Config!$B$9))</f>
        <v/>
      </c>
      <c r="J970" s="10">
        <f>IFERROR(XLOOKUP(E970,Config!$D$6:$D$100,Config!$E$6:$E$100),0)</f>
        <v/>
      </c>
      <c r="K970" s="10">
        <f>IF(F970="Completed",100,IF(F970="In Progress",50,IF(F970="Blocked",0,IF(F970="Pending",0,IF(F970="Rework Required",0,IF(F970="Pending Review",50,0))))))</f>
        <v/>
      </c>
      <c r="L970" s="5" t="inlineStr"/>
      <c r="M970" s="5" t="n"/>
    </row>
    <row r="971">
      <c r="F971" s="5" t="n"/>
      <c r="G971" s="5" t="n"/>
      <c r="H971" s="8" t="inlineStr"/>
      <c r="I971" s="9">
        <f>IF(H971="", "", H971 + (J971/Config!$B$9))</f>
        <v/>
      </c>
      <c r="J971" s="10">
        <f>IFERROR(XLOOKUP(E971,Config!$D$6:$D$100,Config!$E$6:$E$100),0)</f>
        <v/>
      </c>
      <c r="K971" s="10">
        <f>IF(F971="Completed",100,IF(F971="In Progress",50,IF(F971="Blocked",0,IF(F971="Pending",0,IF(F971="Rework Required",0,IF(F971="Pending Review",50,0))))))</f>
        <v/>
      </c>
      <c r="L971" s="5" t="inlineStr"/>
      <c r="M971" s="5" t="n"/>
    </row>
    <row r="972">
      <c r="F972" s="5" t="n"/>
      <c r="G972" s="5" t="n"/>
      <c r="H972" s="8" t="inlineStr"/>
      <c r="I972" s="9">
        <f>IF(H972="", "", H972 + (J972/Config!$B$9))</f>
        <v/>
      </c>
      <c r="J972" s="10">
        <f>IFERROR(XLOOKUP(E972,Config!$D$6:$D$100,Config!$E$6:$E$100),0)</f>
        <v/>
      </c>
      <c r="K972" s="10">
        <f>IF(F972="Completed",100,IF(F972="In Progress",50,IF(F972="Blocked",0,IF(F972="Pending",0,IF(F972="Rework Required",0,IF(F972="Pending Review",50,0))))))</f>
        <v/>
      </c>
      <c r="L972" s="5" t="inlineStr"/>
      <c r="M972" s="5" t="n"/>
    </row>
    <row r="973">
      <c r="F973" s="5" t="n"/>
      <c r="G973" s="5" t="n"/>
      <c r="H973" s="8" t="inlineStr"/>
      <c r="I973" s="9">
        <f>IF(H973="", "", H973 + (J973/Config!$B$9))</f>
        <v/>
      </c>
      <c r="J973" s="10">
        <f>IFERROR(XLOOKUP(E973,Config!$D$6:$D$100,Config!$E$6:$E$100),0)</f>
        <v/>
      </c>
      <c r="K973" s="10">
        <f>IF(F973="Completed",100,IF(F973="In Progress",50,IF(F973="Blocked",0,IF(F973="Pending",0,IF(F973="Rework Required",0,IF(F973="Pending Review",50,0))))))</f>
        <v/>
      </c>
      <c r="L973" s="5" t="inlineStr"/>
      <c r="M973" s="5" t="n"/>
    </row>
    <row r="974">
      <c r="F974" s="5" t="n"/>
      <c r="G974" s="5" t="n"/>
      <c r="H974" s="8" t="inlineStr"/>
      <c r="I974" s="9">
        <f>IF(H974="", "", H974 + (J974/Config!$B$9))</f>
        <v/>
      </c>
      <c r="J974" s="10">
        <f>IFERROR(XLOOKUP(E974,Config!$D$6:$D$100,Config!$E$6:$E$100),0)</f>
        <v/>
      </c>
      <c r="K974" s="10">
        <f>IF(F974="Completed",100,IF(F974="In Progress",50,IF(F974="Blocked",0,IF(F974="Pending",0,IF(F974="Rework Required",0,IF(F974="Pending Review",50,0))))))</f>
        <v/>
      </c>
      <c r="L974" s="5" t="inlineStr"/>
      <c r="M974" s="5" t="n"/>
    </row>
    <row r="975">
      <c r="F975" s="5" t="n"/>
      <c r="G975" s="5" t="n"/>
      <c r="H975" s="8" t="inlineStr"/>
      <c r="I975" s="9">
        <f>IF(H975="", "", H975 + (J975/Config!$B$9))</f>
        <v/>
      </c>
      <c r="J975" s="10">
        <f>IFERROR(XLOOKUP(E975,Config!$D$6:$D$100,Config!$E$6:$E$100),0)</f>
        <v/>
      </c>
      <c r="K975" s="10">
        <f>IF(F975="Completed",100,IF(F975="In Progress",50,IF(F975="Blocked",0,IF(F975="Pending",0,IF(F975="Rework Required",0,IF(F975="Pending Review",50,0))))))</f>
        <v/>
      </c>
      <c r="L975" s="5" t="inlineStr"/>
      <c r="M975" s="5" t="n"/>
    </row>
    <row r="976">
      <c r="F976" s="5" t="n"/>
      <c r="G976" s="5" t="n"/>
      <c r="H976" s="8" t="inlineStr"/>
      <c r="I976" s="9">
        <f>IF(H976="", "", H976 + (J976/Config!$B$9))</f>
        <v/>
      </c>
      <c r="J976" s="10">
        <f>IFERROR(XLOOKUP(E976,Config!$D$6:$D$100,Config!$E$6:$E$100),0)</f>
        <v/>
      </c>
      <c r="K976" s="10">
        <f>IF(F976="Completed",100,IF(F976="In Progress",50,IF(F976="Blocked",0,IF(F976="Pending",0,IF(F976="Rework Required",0,IF(F976="Pending Review",50,0))))))</f>
        <v/>
      </c>
      <c r="L976" s="5" t="inlineStr"/>
      <c r="M976" s="5" t="n"/>
    </row>
    <row r="977">
      <c r="F977" s="5" t="n"/>
      <c r="G977" s="5" t="n"/>
      <c r="H977" s="8" t="inlineStr"/>
      <c r="I977" s="9">
        <f>IF(H977="", "", H977 + (J977/Config!$B$9))</f>
        <v/>
      </c>
      <c r="J977" s="10">
        <f>IFERROR(XLOOKUP(E977,Config!$D$6:$D$100,Config!$E$6:$E$100),0)</f>
        <v/>
      </c>
      <c r="K977" s="10">
        <f>IF(F977="Completed",100,IF(F977="In Progress",50,IF(F977="Blocked",0,IF(F977="Pending",0,IF(F977="Rework Required",0,IF(F977="Pending Review",50,0))))))</f>
        <v/>
      </c>
      <c r="L977" s="5" t="inlineStr"/>
      <c r="M977" s="5" t="n"/>
    </row>
    <row r="978">
      <c r="F978" s="5" t="n"/>
      <c r="G978" s="5" t="n"/>
      <c r="H978" s="8" t="inlineStr"/>
      <c r="I978" s="9">
        <f>IF(H978="", "", H978 + (J978/Config!$B$9))</f>
        <v/>
      </c>
      <c r="J978" s="10">
        <f>IFERROR(XLOOKUP(E978,Config!$D$6:$D$100,Config!$E$6:$E$100),0)</f>
        <v/>
      </c>
      <c r="K978" s="10">
        <f>IF(F978="Completed",100,IF(F978="In Progress",50,IF(F978="Blocked",0,IF(F978="Pending",0,IF(F978="Rework Required",0,IF(F978="Pending Review",50,0))))))</f>
        <v/>
      </c>
      <c r="L978" s="5" t="inlineStr"/>
      <c r="M978" s="5" t="n"/>
    </row>
    <row r="979">
      <c r="F979" s="5" t="n"/>
      <c r="G979" s="5" t="n"/>
      <c r="H979" s="8" t="inlineStr"/>
      <c r="I979" s="9">
        <f>IF(H979="", "", H979 + (J979/Config!$B$9))</f>
        <v/>
      </c>
      <c r="J979" s="10">
        <f>IFERROR(XLOOKUP(E979,Config!$D$6:$D$100,Config!$E$6:$E$100),0)</f>
        <v/>
      </c>
      <c r="K979" s="10">
        <f>IF(F979="Completed",100,IF(F979="In Progress",50,IF(F979="Blocked",0,IF(F979="Pending",0,IF(F979="Rework Required",0,IF(F979="Pending Review",50,0))))))</f>
        <v/>
      </c>
      <c r="L979" s="5" t="inlineStr"/>
      <c r="M979" s="5" t="n"/>
    </row>
    <row r="980">
      <c r="F980" s="5" t="n"/>
      <c r="G980" s="5" t="n"/>
      <c r="H980" s="8" t="inlineStr"/>
      <c r="I980" s="9">
        <f>IF(H980="", "", H980 + (J980/Config!$B$9))</f>
        <v/>
      </c>
      <c r="J980" s="10">
        <f>IFERROR(XLOOKUP(E980,Config!$D$6:$D$100,Config!$E$6:$E$100),0)</f>
        <v/>
      </c>
      <c r="K980" s="10">
        <f>IF(F980="Completed",100,IF(F980="In Progress",50,IF(F980="Blocked",0,IF(F980="Pending",0,IF(F980="Rework Required",0,IF(F980="Pending Review",50,0))))))</f>
        <v/>
      </c>
      <c r="L980" s="5" t="inlineStr"/>
      <c r="M980" s="5" t="n"/>
    </row>
    <row r="981">
      <c r="F981" s="5" t="n"/>
      <c r="G981" s="5" t="n"/>
      <c r="H981" s="8" t="inlineStr"/>
      <c r="I981" s="9">
        <f>IF(H981="", "", H981 + (J981/Config!$B$9))</f>
        <v/>
      </c>
      <c r="J981" s="10">
        <f>IFERROR(XLOOKUP(E981,Config!$D$6:$D$100,Config!$E$6:$E$100),0)</f>
        <v/>
      </c>
      <c r="K981" s="10">
        <f>IF(F981="Completed",100,IF(F981="In Progress",50,IF(F981="Blocked",0,IF(F981="Pending",0,IF(F981="Rework Required",0,IF(F981="Pending Review",50,0))))))</f>
        <v/>
      </c>
      <c r="L981" s="5" t="inlineStr"/>
      <c r="M981" s="5" t="n"/>
    </row>
    <row r="982">
      <c r="F982" s="5" t="n"/>
      <c r="G982" s="5" t="n"/>
      <c r="H982" s="8" t="inlineStr"/>
      <c r="I982" s="9">
        <f>IF(H982="", "", H982 + (J982/Config!$B$9))</f>
        <v/>
      </c>
      <c r="J982" s="10">
        <f>IFERROR(XLOOKUP(E982,Config!$D$6:$D$100,Config!$E$6:$E$100),0)</f>
        <v/>
      </c>
      <c r="K982" s="10">
        <f>IF(F982="Completed",100,IF(F982="In Progress",50,IF(F982="Blocked",0,IF(F982="Pending",0,IF(F982="Rework Required",0,IF(F982="Pending Review",50,0))))))</f>
        <v/>
      </c>
      <c r="L982" s="5" t="inlineStr"/>
      <c r="M982" s="5" t="n"/>
    </row>
    <row r="983">
      <c r="F983" s="5" t="n"/>
      <c r="G983" s="5" t="n"/>
      <c r="H983" s="8" t="inlineStr"/>
      <c r="I983" s="9">
        <f>IF(H983="", "", H983 + (J983/Config!$B$9))</f>
        <v/>
      </c>
      <c r="J983" s="10">
        <f>IFERROR(XLOOKUP(E983,Config!$D$6:$D$100,Config!$E$6:$E$100),0)</f>
        <v/>
      </c>
      <c r="K983" s="10">
        <f>IF(F983="Completed",100,IF(F983="In Progress",50,IF(F983="Blocked",0,IF(F983="Pending",0,IF(F983="Rework Required",0,IF(F983="Pending Review",50,0))))))</f>
        <v/>
      </c>
      <c r="L983" s="5" t="inlineStr"/>
      <c r="M983" s="5" t="n"/>
    </row>
    <row r="984">
      <c r="F984" s="5" t="n"/>
      <c r="G984" s="5" t="n"/>
      <c r="H984" s="8" t="inlineStr"/>
      <c r="I984" s="9">
        <f>IF(H984="", "", H984 + (J984/Config!$B$9))</f>
        <v/>
      </c>
      <c r="J984" s="10">
        <f>IFERROR(XLOOKUP(E984,Config!$D$6:$D$100,Config!$E$6:$E$100),0)</f>
        <v/>
      </c>
      <c r="K984" s="10">
        <f>IF(F984="Completed",100,IF(F984="In Progress",50,IF(F984="Blocked",0,IF(F984="Pending",0,IF(F984="Rework Required",0,IF(F984="Pending Review",50,0))))))</f>
        <v/>
      </c>
      <c r="L984" s="5" t="inlineStr"/>
      <c r="M984" s="5" t="n"/>
    </row>
    <row r="985">
      <c r="F985" s="5" t="n"/>
      <c r="G985" s="5" t="n"/>
      <c r="H985" s="8" t="inlineStr"/>
      <c r="I985" s="9">
        <f>IF(H985="", "", H985 + (J985/Config!$B$9))</f>
        <v/>
      </c>
      <c r="J985" s="10">
        <f>IFERROR(XLOOKUP(E985,Config!$D$6:$D$100,Config!$E$6:$E$100),0)</f>
        <v/>
      </c>
      <c r="K985" s="10">
        <f>IF(F985="Completed",100,IF(F985="In Progress",50,IF(F985="Blocked",0,IF(F985="Pending",0,IF(F985="Rework Required",0,IF(F985="Pending Review",50,0))))))</f>
        <v/>
      </c>
      <c r="L985" s="5" t="inlineStr"/>
      <c r="M985" s="5" t="n"/>
    </row>
    <row r="986">
      <c r="F986" s="5" t="n"/>
      <c r="G986" s="5" t="n"/>
      <c r="H986" s="8" t="inlineStr"/>
      <c r="I986" s="9">
        <f>IF(H986="", "", H986 + (J986/Config!$B$9))</f>
        <v/>
      </c>
      <c r="J986" s="10">
        <f>IFERROR(XLOOKUP(E986,Config!$D$6:$D$100,Config!$E$6:$E$100),0)</f>
        <v/>
      </c>
      <c r="K986" s="10">
        <f>IF(F986="Completed",100,IF(F986="In Progress",50,IF(F986="Blocked",0,IF(F986="Pending",0,IF(F986="Rework Required",0,IF(F986="Pending Review",50,0))))))</f>
        <v/>
      </c>
      <c r="L986" s="5" t="inlineStr"/>
      <c r="M986" s="5" t="n"/>
    </row>
    <row r="987">
      <c r="F987" s="5" t="n"/>
      <c r="G987" s="5" t="n"/>
      <c r="H987" s="8" t="inlineStr"/>
      <c r="I987" s="9">
        <f>IF(H987="", "", H987 + (J987/Config!$B$9))</f>
        <v/>
      </c>
      <c r="J987" s="10">
        <f>IFERROR(XLOOKUP(E987,Config!$D$6:$D$100,Config!$E$6:$E$100),0)</f>
        <v/>
      </c>
      <c r="K987" s="10">
        <f>IF(F987="Completed",100,IF(F987="In Progress",50,IF(F987="Blocked",0,IF(F987="Pending",0,IF(F987="Rework Required",0,IF(F987="Pending Review",50,0))))))</f>
        <v/>
      </c>
      <c r="L987" s="5" t="inlineStr"/>
      <c r="M987" s="5" t="n"/>
    </row>
    <row r="988">
      <c r="F988" s="5" t="n"/>
      <c r="G988" s="5" t="n"/>
      <c r="H988" s="8" t="inlineStr"/>
      <c r="I988" s="9">
        <f>IF(H988="", "", H988 + (J988/Config!$B$9))</f>
        <v/>
      </c>
      <c r="J988" s="10">
        <f>IFERROR(XLOOKUP(E988,Config!$D$6:$D$100,Config!$E$6:$E$100),0)</f>
        <v/>
      </c>
      <c r="K988" s="10">
        <f>IF(F988="Completed",100,IF(F988="In Progress",50,IF(F988="Blocked",0,IF(F988="Pending",0,IF(F988="Rework Required",0,IF(F988="Pending Review",50,0))))))</f>
        <v/>
      </c>
      <c r="L988" s="5" t="inlineStr"/>
      <c r="M988" s="5" t="n"/>
    </row>
    <row r="989">
      <c r="F989" s="5" t="n"/>
      <c r="G989" s="5" t="n"/>
      <c r="H989" s="8" t="inlineStr"/>
      <c r="I989" s="9">
        <f>IF(H989="", "", H989 + (J989/Config!$B$9))</f>
        <v/>
      </c>
      <c r="J989" s="10">
        <f>IFERROR(XLOOKUP(E989,Config!$D$6:$D$100,Config!$E$6:$E$100),0)</f>
        <v/>
      </c>
      <c r="K989" s="10">
        <f>IF(F989="Completed",100,IF(F989="In Progress",50,IF(F989="Blocked",0,IF(F989="Pending",0,IF(F989="Rework Required",0,IF(F989="Pending Review",50,0))))))</f>
        <v/>
      </c>
      <c r="L989" s="5" t="inlineStr"/>
      <c r="M989" s="5" t="n"/>
    </row>
    <row r="990">
      <c r="F990" s="5" t="n"/>
      <c r="G990" s="5" t="n"/>
      <c r="H990" s="8" t="inlineStr"/>
      <c r="I990" s="9">
        <f>IF(H990="", "", H990 + (J990/Config!$B$9))</f>
        <v/>
      </c>
      <c r="J990" s="10">
        <f>IFERROR(XLOOKUP(E990,Config!$D$6:$D$100,Config!$E$6:$E$100),0)</f>
        <v/>
      </c>
      <c r="K990" s="10">
        <f>IF(F990="Completed",100,IF(F990="In Progress",50,IF(F990="Blocked",0,IF(F990="Pending",0,IF(F990="Rework Required",0,IF(F990="Pending Review",50,0))))))</f>
        <v/>
      </c>
      <c r="L990" s="5" t="inlineStr"/>
      <c r="M990" s="5" t="n"/>
    </row>
    <row r="991">
      <c r="F991" s="5" t="n"/>
      <c r="G991" s="5" t="n"/>
      <c r="H991" s="8" t="inlineStr"/>
      <c r="I991" s="9">
        <f>IF(H991="", "", H991 + (J991/Config!$B$9))</f>
        <v/>
      </c>
      <c r="J991" s="10">
        <f>IFERROR(XLOOKUP(E991,Config!$D$6:$D$100,Config!$E$6:$E$100),0)</f>
        <v/>
      </c>
      <c r="K991" s="10">
        <f>IF(F991="Completed",100,IF(F991="In Progress",50,IF(F991="Blocked",0,IF(F991="Pending",0,IF(F991="Rework Required",0,IF(F991="Pending Review",50,0))))))</f>
        <v/>
      </c>
      <c r="L991" s="5" t="inlineStr"/>
      <c r="M991" s="5" t="n"/>
    </row>
    <row r="992">
      <c r="F992" s="5" t="n"/>
      <c r="G992" s="5" t="n"/>
      <c r="H992" s="8" t="inlineStr"/>
      <c r="I992" s="9">
        <f>IF(H992="", "", H992 + (J992/Config!$B$9))</f>
        <v/>
      </c>
      <c r="J992" s="10">
        <f>IFERROR(XLOOKUP(E992,Config!$D$6:$D$100,Config!$E$6:$E$100),0)</f>
        <v/>
      </c>
      <c r="K992" s="10">
        <f>IF(F992="Completed",100,IF(F992="In Progress",50,IF(F992="Blocked",0,IF(F992="Pending",0,IF(F992="Rework Required",0,IF(F992="Pending Review",50,0))))))</f>
        <v/>
      </c>
      <c r="L992" s="5" t="inlineStr"/>
      <c r="M992" s="5" t="n"/>
    </row>
    <row r="993">
      <c r="F993" s="5" t="n"/>
      <c r="G993" s="5" t="n"/>
      <c r="H993" s="8" t="inlineStr"/>
      <c r="I993" s="9">
        <f>IF(H993="", "", H993 + (J993/Config!$B$9))</f>
        <v/>
      </c>
      <c r="J993" s="10">
        <f>IFERROR(XLOOKUP(E993,Config!$D$6:$D$100,Config!$E$6:$E$100),0)</f>
        <v/>
      </c>
      <c r="K993" s="10">
        <f>IF(F993="Completed",100,IF(F993="In Progress",50,IF(F993="Blocked",0,IF(F993="Pending",0,IF(F993="Rework Required",0,IF(F993="Pending Review",50,0))))))</f>
        <v/>
      </c>
      <c r="L993" s="5" t="inlineStr"/>
      <c r="M993" s="5" t="n"/>
    </row>
    <row r="994">
      <c r="F994" s="5" t="n"/>
      <c r="G994" s="5" t="n"/>
      <c r="H994" s="8" t="inlineStr"/>
      <c r="I994" s="9">
        <f>IF(H994="", "", H994 + (J994/Config!$B$9))</f>
        <v/>
      </c>
      <c r="J994" s="10">
        <f>IFERROR(XLOOKUP(E994,Config!$D$6:$D$100,Config!$E$6:$E$100),0)</f>
        <v/>
      </c>
      <c r="K994" s="10">
        <f>IF(F994="Completed",100,IF(F994="In Progress",50,IF(F994="Blocked",0,IF(F994="Pending",0,IF(F994="Rework Required",0,IF(F994="Pending Review",50,0))))))</f>
        <v/>
      </c>
      <c r="L994" s="5" t="inlineStr"/>
      <c r="M994" s="5" t="n"/>
    </row>
    <row r="995">
      <c r="F995" s="5" t="n"/>
      <c r="G995" s="5" t="n"/>
      <c r="H995" s="8" t="inlineStr"/>
      <c r="I995" s="9">
        <f>IF(H995="", "", H995 + (J995/Config!$B$9))</f>
        <v/>
      </c>
      <c r="J995" s="10">
        <f>IFERROR(XLOOKUP(E995,Config!$D$6:$D$100,Config!$E$6:$E$100),0)</f>
        <v/>
      </c>
      <c r="K995" s="10">
        <f>IF(F995="Completed",100,IF(F995="In Progress",50,IF(F995="Blocked",0,IF(F995="Pending",0,IF(F995="Rework Required",0,IF(F995="Pending Review",50,0))))))</f>
        <v/>
      </c>
      <c r="L995" s="5" t="inlineStr"/>
      <c r="M995" s="5" t="n"/>
    </row>
    <row r="996">
      <c r="F996" s="5" t="n"/>
      <c r="G996" s="5" t="n"/>
      <c r="H996" s="8" t="inlineStr"/>
      <c r="I996" s="9">
        <f>IF(H996="", "", H996 + (J996/Config!$B$9))</f>
        <v/>
      </c>
      <c r="J996" s="10">
        <f>IFERROR(XLOOKUP(E996,Config!$D$6:$D$100,Config!$E$6:$E$100),0)</f>
        <v/>
      </c>
      <c r="K996" s="10">
        <f>IF(F996="Completed",100,IF(F996="In Progress",50,IF(F996="Blocked",0,IF(F996="Pending",0,IF(F996="Rework Required",0,IF(F996="Pending Review",50,0))))))</f>
        <v/>
      </c>
      <c r="L996" s="5" t="inlineStr"/>
      <c r="M996" s="5" t="n"/>
    </row>
    <row r="997">
      <c r="F997" s="5" t="n"/>
      <c r="G997" s="5" t="n"/>
      <c r="H997" s="8" t="inlineStr"/>
      <c r="I997" s="9">
        <f>IF(H997="", "", H997 + (J997/Config!$B$9))</f>
        <v/>
      </c>
      <c r="J997" s="10">
        <f>IFERROR(XLOOKUP(E997,Config!$D$6:$D$100,Config!$E$6:$E$100),0)</f>
        <v/>
      </c>
      <c r="K997" s="10">
        <f>IF(F997="Completed",100,IF(F997="In Progress",50,IF(F997="Blocked",0,IF(F997="Pending",0,IF(F997="Rework Required",0,IF(F997="Pending Review",50,0))))))</f>
        <v/>
      </c>
      <c r="L997" s="5" t="inlineStr"/>
      <c r="M997" s="5" t="n"/>
    </row>
    <row r="998">
      <c r="F998" s="5" t="n"/>
      <c r="G998" s="5" t="n"/>
      <c r="H998" s="8" t="inlineStr"/>
      <c r="I998" s="9">
        <f>IF(H998="", "", H998 + (J998/Config!$B$9))</f>
        <v/>
      </c>
      <c r="J998" s="10">
        <f>IFERROR(XLOOKUP(E998,Config!$D$6:$D$100,Config!$E$6:$E$100),0)</f>
        <v/>
      </c>
      <c r="K998" s="10">
        <f>IF(F998="Completed",100,IF(F998="In Progress",50,IF(F998="Blocked",0,IF(F998="Pending",0,IF(F998="Rework Required",0,IF(F998="Pending Review",50,0))))))</f>
        <v/>
      </c>
      <c r="L998" s="5" t="inlineStr"/>
      <c r="M998" s="5" t="n"/>
    </row>
    <row r="999">
      <c r="F999" s="5" t="n"/>
      <c r="G999" s="5" t="n"/>
      <c r="H999" s="8" t="inlineStr"/>
      <c r="I999" s="9">
        <f>IF(H999="", "", H999 + (J999/Config!$B$9))</f>
        <v/>
      </c>
      <c r="J999" s="10">
        <f>IFERROR(XLOOKUP(E999,Config!$D$6:$D$100,Config!$E$6:$E$100),0)</f>
        <v/>
      </c>
      <c r="K999" s="10">
        <f>IF(F999="Completed",100,IF(F999="In Progress",50,IF(F999="Blocked",0,IF(F999="Pending",0,IF(F999="Rework Required",0,IF(F999="Pending Review",50,0))))))</f>
        <v/>
      </c>
      <c r="L999" s="5" t="inlineStr"/>
      <c r="M999" s="5" t="n"/>
    </row>
    <row r="1000">
      <c r="F1000" s="5" t="n"/>
      <c r="G1000" s="5" t="n"/>
      <c r="H1000" s="8" t="inlineStr"/>
      <c r="I1000" s="9">
        <f>IF(H1000="", "", H1000 + (J1000/Config!$B$9))</f>
        <v/>
      </c>
      <c r="J1000" s="10">
        <f>IFERROR(XLOOKUP(E1000,Config!$D$6:$D$100,Config!$E$6:$E$100),0)</f>
        <v/>
      </c>
      <c r="K1000" s="10">
        <f>IF(F1000="Completed",100,IF(F1000="In Progress",50,IF(F1000="Blocked",0,IF(F1000="Pending",0,IF(F1000="Rework Required",0,IF(F1000="Pending Review",50,0))))))</f>
        <v/>
      </c>
      <c r="L1000" s="5" t="inlineStr"/>
      <c r="M1000" s="5" t="n"/>
    </row>
    <row r="1001">
      <c r="F1001" s="5" t="n"/>
      <c r="G1001" s="5" t="n"/>
      <c r="H1001" s="8" t="inlineStr"/>
      <c r="I1001" s="9">
        <f>IF(H1001="", "", H1001 + (J1001/Config!$B$9))</f>
        <v/>
      </c>
      <c r="J1001" s="10">
        <f>IFERROR(XLOOKUP(E1001,Config!$D$6:$D$100,Config!$E$6:$E$100),0)</f>
        <v/>
      </c>
      <c r="K1001" s="10">
        <f>IF(F1001="Completed",100,IF(F1001="In Progress",50,IF(F1001="Blocked",0,IF(F1001="Pending",0,IF(F1001="Rework Required",0,IF(F1001="Pending Review",50,0))))))</f>
        <v/>
      </c>
      <c r="L1001" s="5" t="inlineStr"/>
      <c r="M1001" s="5" t="n"/>
    </row>
    <row r="1002">
      <c r="F1002" s="5" t="n"/>
      <c r="G1002" s="5" t="n"/>
      <c r="H1002" s="8" t="inlineStr"/>
      <c r="I1002" s="9">
        <f>IF(H1002="", "", H1002 + (J1002/Config!$B$9))</f>
        <v/>
      </c>
      <c r="J1002" s="10">
        <f>IFERROR(XLOOKUP(E1002,Config!$D$6:$D$100,Config!$E$6:$E$100),0)</f>
        <v/>
      </c>
      <c r="K1002" s="10">
        <f>IF(F1002="Completed",100,IF(F1002="In Progress",50,IF(F1002="Blocked",0,IF(F1002="Pending",0,IF(F1002="Rework Required",0,IF(F1002="Pending Review",50,0))))))</f>
        <v/>
      </c>
      <c r="L1002" s="5" t="inlineStr"/>
      <c r="M1002" s="5" t="n"/>
    </row>
    <row r="1003">
      <c r="F1003" s="5" t="n"/>
      <c r="G1003" s="5" t="n"/>
      <c r="H1003" s="8" t="inlineStr"/>
      <c r="I1003" s="9">
        <f>IF(H1003="", "", H1003 + (J1003/Config!$B$9))</f>
        <v/>
      </c>
      <c r="J1003" s="10">
        <f>IFERROR(XLOOKUP(E1003,Config!$D$6:$D$100,Config!$E$6:$E$100),0)</f>
        <v/>
      </c>
      <c r="K1003" s="10">
        <f>IF(F1003="Completed",100,IF(F1003="In Progress",50,IF(F1003="Blocked",0,IF(F1003="Pending",0,IF(F1003="Rework Required",0,IF(F1003="Pending Review",50,0))))))</f>
        <v/>
      </c>
      <c r="L1003" s="5" t="inlineStr"/>
      <c r="M1003" s="5" t="n"/>
    </row>
    <row r="1004">
      <c r="F1004" s="5" t="n"/>
      <c r="G1004" s="5" t="n"/>
      <c r="H1004" s="8" t="inlineStr"/>
      <c r="I1004" s="9">
        <f>IF(H1004="", "", H1004 + (J1004/Config!$B$9))</f>
        <v/>
      </c>
      <c r="J1004" s="10">
        <f>IFERROR(XLOOKUP(E1004,Config!$D$6:$D$100,Config!$E$6:$E$100),0)</f>
        <v/>
      </c>
      <c r="K1004" s="10">
        <f>IF(F1004="Completed",100,IF(F1004="In Progress",50,IF(F1004="Blocked",0,IF(F1004="Pending",0,IF(F1004="Rework Required",0,IF(F1004="Pending Review",50,0))))))</f>
        <v/>
      </c>
      <c r="L1004" s="5" t="inlineStr"/>
      <c r="M1004" s="5" t="n"/>
    </row>
    <row r="1005">
      <c r="F1005" s="5" t="n"/>
      <c r="G1005" s="5" t="n"/>
      <c r="H1005" s="8" t="inlineStr"/>
      <c r="I1005" s="9">
        <f>IF(H1005="", "", H1005 + (J1005/Config!$B$9))</f>
        <v/>
      </c>
      <c r="J1005" s="10">
        <f>IFERROR(XLOOKUP(E1005,Config!$D$6:$D$100,Config!$E$6:$E$100),0)</f>
        <v/>
      </c>
      <c r="K1005" s="10">
        <f>IF(F1005="Completed",100,IF(F1005="In Progress",50,IF(F1005="Blocked",0,IF(F1005="Pending",0,IF(F1005="Rework Required",0,IF(F1005="Pending Review",50,0))))))</f>
        <v/>
      </c>
      <c r="L1005" s="5" t="inlineStr"/>
      <c r="M1005" s="5" t="n"/>
    </row>
    <row r="1006">
      <c r="F1006" s="5" t="n"/>
      <c r="G1006" s="5" t="n"/>
      <c r="H1006" s="8" t="inlineStr"/>
      <c r="I1006" s="9">
        <f>IF(H1006="", "", H1006 + (J1006/Config!$B$9))</f>
        <v/>
      </c>
      <c r="J1006" s="10">
        <f>IFERROR(XLOOKUP(E1006,Config!$D$6:$D$100,Config!$E$6:$E$100),0)</f>
        <v/>
      </c>
      <c r="K1006" s="10">
        <f>IF(F1006="Completed",100,IF(F1006="In Progress",50,IF(F1006="Blocked",0,IF(F1006="Pending",0,IF(F1006="Rework Required",0,IF(F1006="Pending Review",50,0))))))</f>
        <v/>
      </c>
      <c r="L1006" s="5" t="inlineStr"/>
      <c r="M1006" s="5" t="n"/>
    </row>
    <row r="1007">
      <c r="F1007" s="5" t="n"/>
      <c r="G1007" s="5" t="n"/>
      <c r="H1007" s="8" t="inlineStr"/>
      <c r="I1007" s="9">
        <f>IF(H1007="", "", H1007 + (J1007/Config!$B$9))</f>
        <v/>
      </c>
      <c r="J1007" s="10">
        <f>IFERROR(XLOOKUP(E1007,Config!$D$6:$D$100,Config!$E$6:$E$100),0)</f>
        <v/>
      </c>
      <c r="K1007" s="10">
        <f>IF(F1007="Completed",100,IF(F1007="In Progress",50,IF(F1007="Blocked",0,IF(F1007="Pending",0,IF(F1007="Rework Required",0,IF(F1007="Pending Review",50,0))))))</f>
        <v/>
      </c>
      <c r="L1007" s="5" t="inlineStr"/>
      <c r="M1007" s="5" t="n"/>
    </row>
    <row r="1008">
      <c r="F1008" s="5" t="n"/>
      <c r="G1008" s="5" t="n"/>
      <c r="H1008" s="8" t="inlineStr"/>
      <c r="I1008" s="9">
        <f>IF(H1008="", "", H1008 + (J1008/Config!$B$9))</f>
        <v/>
      </c>
      <c r="J1008" s="10">
        <f>IFERROR(XLOOKUP(E1008,Config!$D$6:$D$100,Config!$E$6:$E$100),0)</f>
        <v/>
      </c>
      <c r="K1008" s="10">
        <f>IF(F1008="Completed",100,IF(F1008="In Progress",50,IF(F1008="Blocked",0,IF(F1008="Pending",0,IF(F1008="Rework Required",0,IF(F1008="Pending Review",50,0))))))</f>
        <v/>
      </c>
      <c r="L1008" s="5" t="inlineStr"/>
      <c r="M1008" s="5" t="n"/>
    </row>
    <row r="1009">
      <c r="F1009" s="5" t="n"/>
      <c r="G1009" s="5" t="n"/>
      <c r="H1009" s="8" t="inlineStr"/>
      <c r="I1009" s="9">
        <f>IF(H1009="", "", H1009 + (J1009/Config!$B$9))</f>
        <v/>
      </c>
      <c r="J1009" s="10">
        <f>IFERROR(XLOOKUP(E1009,Config!$D$6:$D$100,Config!$E$6:$E$100),0)</f>
        <v/>
      </c>
      <c r="K1009" s="10">
        <f>IF(F1009="Completed",100,IF(F1009="In Progress",50,IF(F1009="Blocked",0,IF(F1009="Pending",0,IF(F1009="Rework Required",0,IF(F1009="Pending Review",50,0))))))</f>
        <v/>
      </c>
      <c r="L1009" s="5" t="inlineStr"/>
      <c r="M1009" s="5" t="n"/>
    </row>
    <row r="1010">
      <c r="F1010" s="5" t="n"/>
      <c r="G1010" s="5" t="n"/>
      <c r="H1010" s="8" t="inlineStr"/>
      <c r="I1010" s="9">
        <f>IF(H1010="", "", H1010 + (J1010/Config!$B$9))</f>
        <v/>
      </c>
      <c r="J1010" s="10">
        <f>IFERROR(XLOOKUP(E1010,Config!$D$6:$D$100,Config!$E$6:$E$100),0)</f>
        <v/>
      </c>
      <c r="K1010" s="10">
        <f>IF(F1010="Completed",100,IF(F1010="In Progress",50,IF(F1010="Blocked",0,IF(F1010="Pending",0,IF(F1010="Rework Required",0,IF(F1010="Pending Review",50,0))))))</f>
        <v/>
      </c>
      <c r="L1010" s="5" t="inlineStr"/>
      <c r="M1010" s="5" t="n"/>
    </row>
    <row r="1011">
      <c r="F1011" s="5" t="n"/>
      <c r="G1011" s="5" t="n"/>
      <c r="H1011" s="8" t="inlineStr"/>
      <c r="I1011" s="9">
        <f>IF(H1011="", "", H1011 + (J1011/Config!$B$9))</f>
        <v/>
      </c>
      <c r="J1011" s="10">
        <f>IFERROR(XLOOKUP(E1011,Config!$D$6:$D$100,Config!$E$6:$E$100),0)</f>
        <v/>
      </c>
      <c r="K1011" s="10">
        <f>IF(F1011="Completed",100,IF(F1011="In Progress",50,IF(F1011="Blocked",0,IF(F1011="Pending",0,IF(F1011="Rework Required",0,IF(F1011="Pending Review",50,0))))))</f>
        <v/>
      </c>
      <c r="L1011" s="5" t="inlineStr"/>
      <c r="M1011" s="5" t="n"/>
    </row>
    <row r="1012">
      <c r="F1012" s="5" t="n"/>
      <c r="G1012" s="5" t="n"/>
      <c r="H1012" s="8" t="inlineStr"/>
      <c r="I1012" s="9">
        <f>IF(H1012="", "", H1012 + (J1012/Config!$B$9))</f>
        <v/>
      </c>
      <c r="J1012" s="10">
        <f>IFERROR(XLOOKUP(E1012,Config!$D$6:$D$100,Config!$E$6:$E$100),0)</f>
        <v/>
      </c>
      <c r="K1012" s="10">
        <f>IF(F1012="Completed",100,IF(F1012="In Progress",50,IF(F1012="Blocked",0,IF(F1012="Pending",0,IF(F1012="Rework Required",0,IF(F1012="Pending Review",50,0))))))</f>
        <v/>
      </c>
      <c r="L1012" s="5" t="inlineStr"/>
      <c r="M1012" s="5" t="n"/>
    </row>
    <row r="1013">
      <c r="F1013" s="5" t="n"/>
      <c r="G1013" s="5" t="n"/>
      <c r="H1013" s="8" t="inlineStr"/>
      <c r="I1013" s="9">
        <f>IF(H1013="", "", H1013 + (J1013/Config!$B$9))</f>
        <v/>
      </c>
      <c r="J1013" s="10">
        <f>IFERROR(XLOOKUP(E1013,Config!$D$6:$D$100,Config!$E$6:$E$100),0)</f>
        <v/>
      </c>
      <c r="K1013" s="10">
        <f>IF(F1013="Completed",100,IF(F1013="In Progress",50,IF(F1013="Blocked",0,IF(F1013="Pending",0,IF(F1013="Rework Required",0,IF(F1013="Pending Review",50,0))))))</f>
        <v/>
      </c>
      <c r="L1013" s="5" t="inlineStr"/>
      <c r="M1013" s="5" t="n"/>
    </row>
    <row r="1014">
      <c r="F1014" s="5" t="n"/>
      <c r="G1014" s="5" t="n"/>
      <c r="H1014" s="8" t="inlineStr"/>
      <c r="I1014" s="9">
        <f>IF(H1014="", "", H1014 + (J1014/Config!$B$9))</f>
        <v/>
      </c>
      <c r="J1014" s="10">
        <f>IFERROR(XLOOKUP(E1014,Config!$D$6:$D$100,Config!$E$6:$E$100),0)</f>
        <v/>
      </c>
      <c r="K1014" s="10">
        <f>IF(F1014="Completed",100,IF(F1014="In Progress",50,IF(F1014="Blocked",0,IF(F1014="Pending",0,IF(F1014="Rework Required",0,IF(F1014="Pending Review",50,0))))))</f>
        <v/>
      </c>
      <c r="L1014" s="5" t="inlineStr"/>
      <c r="M1014" s="5" t="n"/>
    </row>
    <row r="1015">
      <c r="F1015" s="5" t="n"/>
      <c r="G1015" s="5" t="n"/>
      <c r="H1015" s="8" t="inlineStr"/>
      <c r="I1015" s="9">
        <f>IF(H1015="", "", H1015 + (J1015/Config!$B$9))</f>
        <v/>
      </c>
      <c r="J1015" s="10">
        <f>IFERROR(XLOOKUP(E1015,Config!$D$6:$D$100,Config!$E$6:$E$100),0)</f>
        <v/>
      </c>
      <c r="K1015" s="10">
        <f>IF(F1015="Completed",100,IF(F1015="In Progress",50,IF(F1015="Blocked",0,IF(F1015="Pending",0,IF(F1015="Rework Required",0,IF(F1015="Pending Review",50,0))))))</f>
        <v/>
      </c>
      <c r="L1015" s="5" t="inlineStr"/>
      <c r="M1015" s="5" t="n"/>
    </row>
    <row r="1016">
      <c r="F1016" s="5" t="n"/>
      <c r="G1016" s="5" t="n"/>
      <c r="H1016" s="8" t="inlineStr"/>
      <c r="I1016" s="9">
        <f>IF(H1016="", "", H1016 + (J1016/Config!$B$9))</f>
        <v/>
      </c>
      <c r="J1016" s="10">
        <f>IFERROR(XLOOKUP(E1016,Config!$D$6:$D$100,Config!$E$6:$E$100),0)</f>
        <v/>
      </c>
      <c r="K1016" s="10">
        <f>IF(F1016="Completed",100,IF(F1016="In Progress",50,IF(F1016="Blocked",0,IF(F1016="Pending",0,IF(F1016="Rework Required",0,IF(F1016="Pending Review",50,0))))))</f>
        <v/>
      </c>
      <c r="L1016" s="5" t="inlineStr"/>
      <c r="M1016" s="5" t="n"/>
    </row>
    <row r="1017">
      <c r="F1017" s="5" t="n"/>
      <c r="G1017" s="5" t="n"/>
      <c r="H1017" s="8" t="inlineStr"/>
      <c r="I1017" s="9">
        <f>IF(H1017="", "", H1017 + (J1017/Config!$B$9))</f>
        <v/>
      </c>
      <c r="J1017" s="10">
        <f>IFERROR(XLOOKUP(E1017,Config!$D$6:$D$100,Config!$E$6:$E$100),0)</f>
        <v/>
      </c>
      <c r="K1017" s="10">
        <f>IF(F1017="Completed",100,IF(F1017="In Progress",50,IF(F1017="Blocked",0,IF(F1017="Pending",0,IF(F1017="Rework Required",0,IF(F1017="Pending Review",50,0))))))</f>
        <v/>
      </c>
      <c r="L1017" s="5" t="inlineStr"/>
      <c r="M1017" s="5" t="n"/>
    </row>
    <row r="1018">
      <c r="F1018" s="5" t="n"/>
      <c r="G1018" s="5" t="n"/>
      <c r="H1018" s="8" t="inlineStr"/>
      <c r="I1018" s="9">
        <f>IF(H1018="", "", H1018 + (J1018/Config!$B$9))</f>
        <v/>
      </c>
      <c r="J1018" s="10">
        <f>IFERROR(XLOOKUP(E1018,Config!$D$6:$D$100,Config!$E$6:$E$100),0)</f>
        <v/>
      </c>
      <c r="K1018" s="10">
        <f>IF(F1018="Completed",100,IF(F1018="In Progress",50,IF(F1018="Blocked",0,IF(F1018="Pending",0,IF(F1018="Rework Required",0,IF(F1018="Pending Review",50,0))))))</f>
        <v/>
      </c>
      <c r="L1018" s="5" t="inlineStr"/>
      <c r="M1018" s="5" t="n"/>
    </row>
    <row r="1019">
      <c r="F1019" s="5" t="n"/>
      <c r="G1019" s="5" t="n"/>
      <c r="H1019" s="8" t="inlineStr"/>
      <c r="I1019" s="9">
        <f>IF(H1019="", "", H1019 + (J1019/Config!$B$9))</f>
        <v/>
      </c>
      <c r="J1019" s="10">
        <f>IFERROR(XLOOKUP(E1019,Config!$D$6:$D$100,Config!$E$6:$E$100),0)</f>
        <v/>
      </c>
      <c r="K1019" s="10">
        <f>IF(F1019="Completed",100,IF(F1019="In Progress",50,IF(F1019="Blocked",0,IF(F1019="Pending",0,IF(F1019="Rework Required",0,IF(F1019="Pending Review",50,0))))))</f>
        <v/>
      </c>
      <c r="L1019" s="5" t="inlineStr"/>
      <c r="M1019" s="5" t="n"/>
    </row>
    <row r="1020">
      <c r="F1020" s="5" t="n"/>
      <c r="G1020" s="5" t="n"/>
      <c r="H1020" s="8" t="inlineStr"/>
      <c r="I1020" s="9">
        <f>IF(H1020="", "", H1020 + (J1020/Config!$B$9))</f>
        <v/>
      </c>
      <c r="J1020" s="10">
        <f>IFERROR(XLOOKUP(E1020,Config!$D$6:$D$100,Config!$E$6:$E$100),0)</f>
        <v/>
      </c>
      <c r="K1020" s="10">
        <f>IF(F1020="Completed",100,IF(F1020="In Progress",50,IF(F1020="Blocked",0,IF(F1020="Pending",0,IF(F1020="Rework Required",0,IF(F1020="Pending Review",50,0))))))</f>
        <v/>
      </c>
      <c r="L1020" s="5" t="inlineStr"/>
      <c r="M1020" s="5" t="n"/>
    </row>
    <row r="1021">
      <c r="F1021" s="5" t="n"/>
      <c r="G1021" s="5" t="n"/>
      <c r="H1021" s="8" t="inlineStr"/>
      <c r="I1021" s="9">
        <f>IF(H1021="", "", H1021 + (J1021/Config!$B$9))</f>
        <v/>
      </c>
      <c r="J1021" s="10">
        <f>IFERROR(XLOOKUP(E1021,Config!$D$6:$D$100,Config!$E$6:$E$100),0)</f>
        <v/>
      </c>
      <c r="K1021" s="10">
        <f>IF(F1021="Completed",100,IF(F1021="In Progress",50,IF(F1021="Blocked",0,IF(F1021="Pending",0,IF(F1021="Rework Required",0,IF(F1021="Pending Review",50,0))))))</f>
        <v/>
      </c>
      <c r="L1021" s="5" t="inlineStr"/>
      <c r="M1021" s="5" t="n"/>
    </row>
    <row r="1022">
      <c r="F1022" s="5" t="n"/>
      <c r="G1022" s="5" t="n"/>
      <c r="H1022" s="8" t="inlineStr"/>
      <c r="I1022" s="9">
        <f>IF(H1022="", "", H1022 + (J1022/Config!$B$9))</f>
        <v/>
      </c>
      <c r="J1022" s="10">
        <f>IFERROR(XLOOKUP(E1022,Config!$D$6:$D$100,Config!$E$6:$E$100),0)</f>
        <v/>
      </c>
      <c r="K1022" s="10">
        <f>IF(F1022="Completed",100,IF(F1022="In Progress",50,IF(F1022="Blocked",0,IF(F1022="Pending",0,IF(F1022="Rework Required",0,IF(F1022="Pending Review",50,0))))))</f>
        <v/>
      </c>
      <c r="L1022" s="5" t="inlineStr"/>
      <c r="M1022" s="5" t="n"/>
    </row>
    <row r="1023">
      <c r="F1023" s="5" t="n"/>
      <c r="G1023" s="5" t="n"/>
      <c r="H1023" s="8" t="inlineStr"/>
      <c r="I1023" s="9">
        <f>IF(H1023="", "", H1023 + (J1023/Config!$B$9))</f>
        <v/>
      </c>
      <c r="J1023" s="10">
        <f>IFERROR(XLOOKUP(E1023,Config!$D$6:$D$100,Config!$E$6:$E$100),0)</f>
        <v/>
      </c>
      <c r="K1023" s="10">
        <f>IF(F1023="Completed",100,IF(F1023="In Progress",50,IF(F1023="Blocked",0,IF(F1023="Pending",0,IF(F1023="Rework Required",0,IF(F1023="Pending Review",50,0))))))</f>
        <v/>
      </c>
      <c r="L1023" s="5" t="inlineStr"/>
      <c r="M1023" s="5" t="n"/>
    </row>
    <row r="1024">
      <c r="F1024" s="5" t="n"/>
      <c r="G1024" s="5" t="n"/>
      <c r="H1024" s="8" t="inlineStr"/>
      <c r="I1024" s="9">
        <f>IF(H1024="", "", H1024 + (J1024/Config!$B$9))</f>
        <v/>
      </c>
      <c r="J1024" s="10">
        <f>IFERROR(XLOOKUP(E1024,Config!$D$6:$D$100,Config!$E$6:$E$100),0)</f>
        <v/>
      </c>
      <c r="K1024" s="10">
        <f>IF(F1024="Completed",100,IF(F1024="In Progress",50,IF(F1024="Blocked",0,IF(F1024="Pending",0,IF(F1024="Rework Required",0,IF(F1024="Pending Review",50,0))))))</f>
        <v/>
      </c>
      <c r="L1024" s="5" t="inlineStr"/>
      <c r="M1024" s="5" t="n"/>
    </row>
    <row r="1025">
      <c r="F1025" s="5" t="n"/>
      <c r="G1025" s="5" t="n"/>
      <c r="H1025" s="8" t="inlineStr"/>
      <c r="I1025" s="9">
        <f>IF(H1025="", "", H1025 + (J1025/Config!$B$9))</f>
        <v/>
      </c>
      <c r="J1025" s="10">
        <f>IFERROR(XLOOKUP(E1025,Config!$D$6:$D$100,Config!$E$6:$E$100),0)</f>
        <v/>
      </c>
      <c r="K1025" s="10">
        <f>IF(F1025="Completed",100,IF(F1025="In Progress",50,IF(F1025="Blocked",0,IF(F1025="Pending",0,IF(F1025="Rework Required",0,IF(F1025="Pending Review",50,0))))))</f>
        <v/>
      </c>
      <c r="L1025" s="5" t="inlineStr"/>
      <c r="M1025" s="5" t="n"/>
    </row>
    <row r="1026">
      <c r="F1026" s="5" t="n"/>
      <c r="G1026" s="5" t="n"/>
      <c r="H1026" s="8" t="inlineStr"/>
      <c r="I1026" s="9">
        <f>IF(H1026="", "", H1026 + (J1026/Config!$B$9))</f>
        <v/>
      </c>
      <c r="J1026" s="10">
        <f>IFERROR(XLOOKUP(E1026,Config!$D$6:$D$100,Config!$E$6:$E$100),0)</f>
        <v/>
      </c>
      <c r="K1026" s="10">
        <f>IF(F1026="Completed",100,IF(F1026="In Progress",50,IF(F1026="Blocked",0,IF(F1026="Pending",0,IF(F1026="Rework Required",0,IF(F1026="Pending Review",50,0))))))</f>
        <v/>
      </c>
      <c r="L1026" s="5" t="inlineStr"/>
      <c r="M1026" s="5" t="n"/>
    </row>
    <row r="1027">
      <c r="F1027" s="5" t="n"/>
      <c r="G1027" s="5" t="n"/>
      <c r="H1027" s="8" t="inlineStr"/>
      <c r="I1027" s="9">
        <f>IF(H1027="", "", H1027 + (J1027/Config!$B$9))</f>
        <v/>
      </c>
      <c r="J1027" s="10">
        <f>IFERROR(XLOOKUP(E1027,Config!$D$6:$D$100,Config!$E$6:$E$100),0)</f>
        <v/>
      </c>
      <c r="K1027" s="10">
        <f>IF(F1027="Completed",100,IF(F1027="In Progress",50,IF(F1027="Blocked",0,IF(F1027="Pending",0,IF(F1027="Rework Required",0,IF(F1027="Pending Review",50,0))))))</f>
        <v/>
      </c>
      <c r="L1027" s="5" t="inlineStr"/>
      <c r="M1027" s="5" t="n"/>
    </row>
    <row r="1028">
      <c r="F1028" s="5" t="n"/>
      <c r="G1028" s="5" t="n"/>
      <c r="H1028" s="8" t="inlineStr"/>
      <c r="I1028" s="9">
        <f>IF(H1028="", "", H1028 + (J1028/Config!$B$9))</f>
        <v/>
      </c>
      <c r="J1028" s="10">
        <f>IFERROR(XLOOKUP(E1028,Config!$D$6:$D$100,Config!$E$6:$E$100),0)</f>
        <v/>
      </c>
      <c r="K1028" s="10">
        <f>IF(F1028="Completed",100,IF(F1028="In Progress",50,IF(F1028="Blocked",0,IF(F1028="Pending",0,IF(F1028="Rework Required",0,IF(F1028="Pending Review",50,0))))))</f>
        <v/>
      </c>
      <c r="L1028" s="5" t="inlineStr"/>
      <c r="M1028" s="5" t="n"/>
    </row>
    <row r="1029">
      <c r="F1029" s="5" t="n"/>
      <c r="G1029" s="5" t="n"/>
      <c r="H1029" s="8" t="inlineStr"/>
      <c r="I1029" s="9">
        <f>IF(H1029="", "", H1029 + (J1029/Config!$B$9))</f>
        <v/>
      </c>
      <c r="J1029" s="10">
        <f>IFERROR(XLOOKUP(E1029,Config!$D$6:$D$100,Config!$E$6:$E$100),0)</f>
        <v/>
      </c>
      <c r="K1029" s="10">
        <f>IF(F1029="Completed",100,IF(F1029="In Progress",50,IF(F1029="Blocked",0,IF(F1029="Pending",0,IF(F1029="Rework Required",0,IF(F1029="Pending Review",50,0))))))</f>
        <v/>
      </c>
      <c r="L1029" s="5" t="inlineStr"/>
      <c r="M1029" s="5" t="n"/>
    </row>
    <row r="1030">
      <c r="F1030" s="5" t="n"/>
      <c r="G1030" s="5" t="n"/>
      <c r="H1030" s="8" t="inlineStr"/>
      <c r="I1030" s="9">
        <f>IF(H1030="", "", H1030 + (J1030/Config!$B$9))</f>
        <v/>
      </c>
      <c r="J1030" s="10">
        <f>IFERROR(XLOOKUP(E1030,Config!$D$6:$D$100,Config!$E$6:$E$100),0)</f>
        <v/>
      </c>
      <c r="K1030" s="10">
        <f>IF(F1030="Completed",100,IF(F1030="In Progress",50,IF(F1030="Blocked",0,IF(F1030="Pending",0,IF(F1030="Rework Required",0,IF(F1030="Pending Review",50,0))))))</f>
        <v/>
      </c>
      <c r="L1030" s="5" t="inlineStr"/>
      <c r="M1030" s="5" t="n"/>
    </row>
    <row r="1031">
      <c r="F1031" s="5" t="n"/>
      <c r="G1031" s="5" t="n"/>
      <c r="H1031" s="8" t="inlineStr"/>
      <c r="I1031" s="9">
        <f>IF(H1031="", "", H1031 + (J1031/Config!$B$9))</f>
        <v/>
      </c>
      <c r="J1031" s="10">
        <f>IFERROR(XLOOKUP(E1031,Config!$D$6:$D$100,Config!$E$6:$E$100),0)</f>
        <v/>
      </c>
      <c r="K1031" s="10">
        <f>IF(F1031="Completed",100,IF(F1031="In Progress",50,IF(F1031="Blocked",0,IF(F1031="Pending",0,IF(F1031="Rework Required",0,IF(F1031="Pending Review",50,0))))))</f>
        <v/>
      </c>
      <c r="L1031" s="5" t="inlineStr"/>
      <c r="M1031" s="5" t="n"/>
    </row>
    <row r="1032">
      <c r="F1032" s="5" t="n"/>
      <c r="G1032" s="5" t="n"/>
      <c r="H1032" s="8" t="inlineStr"/>
      <c r="I1032" s="9">
        <f>IF(H1032="", "", H1032 + (J1032/Config!$B$9))</f>
        <v/>
      </c>
      <c r="J1032" s="10">
        <f>IFERROR(XLOOKUP(E1032,Config!$D$6:$D$100,Config!$E$6:$E$100),0)</f>
        <v/>
      </c>
      <c r="K1032" s="10">
        <f>IF(F1032="Completed",100,IF(F1032="In Progress",50,IF(F1032="Blocked",0,IF(F1032="Pending",0,IF(F1032="Rework Required",0,IF(F1032="Pending Review",50,0))))))</f>
        <v/>
      </c>
      <c r="L1032" s="5" t="inlineStr"/>
      <c r="M1032" s="5" t="n"/>
    </row>
    <row r="1033">
      <c r="F1033" s="5" t="n"/>
      <c r="G1033" s="5" t="n"/>
      <c r="H1033" s="8" t="inlineStr"/>
      <c r="I1033" s="9">
        <f>IF(H1033="", "", H1033 + (J1033/Config!$B$9))</f>
        <v/>
      </c>
      <c r="J1033" s="10">
        <f>IFERROR(XLOOKUP(E1033,Config!$D$6:$D$100,Config!$E$6:$E$100),0)</f>
        <v/>
      </c>
      <c r="K1033" s="10">
        <f>IF(F1033="Completed",100,IF(F1033="In Progress",50,IF(F1033="Blocked",0,IF(F1033="Pending",0,IF(F1033="Rework Required",0,IF(F1033="Pending Review",50,0))))))</f>
        <v/>
      </c>
      <c r="L1033" s="5" t="inlineStr"/>
      <c r="M1033" s="5" t="n"/>
    </row>
    <row r="1034">
      <c r="F1034" s="5" t="n"/>
      <c r="G1034" s="5" t="n"/>
      <c r="H1034" s="8" t="inlineStr"/>
      <c r="I1034" s="9">
        <f>IF(H1034="", "", H1034 + (J1034/Config!$B$9))</f>
        <v/>
      </c>
      <c r="J1034" s="10">
        <f>IFERROR(XLOOKUP(E1034,Config!$D$6:$D$100,Config!$E$6:$E$100),0)</f>
        <v/>
      </c>
      <c r="K1034" s="10">
        <f>IF(F1034="Completed",100,IF(F1034="In Progress",50,IF(F1034="Blocked",0,IF(F1034="Pending",0,IF(F1034="Rework Required",0,IF(F1034="Pending Review",50,0))))))</f>
        <v/>
      </c>
      <c r="L1034" s="5" t="inlineStr"/>
      <c r="M1034" s="5" t="n"/>
    </row>
    <row r="1035">
      <c r="F1035" s="5" t="n"/>
      <c r="G1035" s="5" t="n"/>
      <c r="H1035" s="8" t="inlineStr"/>
      <c r="I1035" s="9">
        <f>IF(H1035="", "", H1035 + (J1035/Config!$B$9))</f>
        <v/>
      </c>
      <c r="J1035" s="10">
        <f>IFERROR(XLOOKUP(E1035,Config!$D$6:$D$100,Config!$E$6:$E$100),0)</f>
        <v/>
      </c>
      <c r="K1035" s="10">
        <f>IF(F1035="Completed",100,IF(F1035="In Progress",50,IF(F1035="Blocked",0,IF(F1035="Pending",0,IF(F1035="Rework Required",0,IF(F1035="Pending Review",50,0))))))</f>
        <v/>
      </c>
      <c r="L1035" s="5" t="inlineStr"/>
      <c r="M1035" s="5" t="n"/>
    </row>
    <row r="1036">
      <c r="F1036" s="5" t="n"/>
      <c r="G1036" s="5" t="n"/>
      <c r="H1036" s="8" t="inlineStr"/>
      <c r="I1036" s="9">
        <f>IF(H1036="", "", H1036 + (J1036/Config!$B$9))</f>
        <v/>
      </c>
      <c r="J1036" s="10">
        <f>IFERROR(XLOOKUP(E1036,Config!$D$6:$D$100,Config!$E$6:$E$100),0)</f>
        <v/>
      </c>
      <c r="K1036" s="10">
        <f>IF(F1036="Completed",100,IF(F1036="In Progress",50,IF(F1036="Blocked",0,IF(F1036="Pending",0,IF(F1036="Rework Required",0,IF(F1036="Pending Review",50,0))))))</f>
        <v/>
      </c>
      <c r="L1036" s="5" t="inlineStr"/>
      <c r="M1036" s="5" t="n"/>
    </row>
    <row r="1037">
      <c r="F1037" s="5" t="n"/>
      <c r="G1037" s="5" t="n"/>
      <c r="H1037" s="8" t="inlineStr"/>
      <c r="I1037" s="9">
        <f>IF(H1037="", "", H1037 + (J1037/Config!$B$9))</f>
        <v/>
      </c>
      <c r="J1037" s="10">
        <f>IFERROR(XLOOKUP(E1037,Config!$D$6:$D$100,Config!$E$6:$E$100),0)</f>
        <v/>
      </c>
      <c r="K1037" s="10">
        <f>IF(F1037="Completed",100,IF(F1037="In Progress",50,IF(F1037="Blocked",0,IF(F1037="Pending",0,IF(F1037="Rework Required",0,IF(F1037="Pending Review",50,0))))))</f>
        <v/>
      </c>
      <c r="L1037" s="5" t="inlineStr"/>
      <c r="M1037" s="5" t="n"/>
    </row>
    <row r="1038">
      <c r="F1038" s="5" t="n"/>
      <c r="G1038" s="5" t="n"/>
      <c r="H1038" s="8" t="inlineStr"/>
      <c r="I1038" s="9">
        <f>IF(H1038="", "", H1038 + (J1038/Config!$B$9))</f>
        <v/>
      </c>
      <c r="J1038" s="10">
        <f>IFERROR(XLOOKUP(E1038,Config!$D$6:$D$100,Config!$E$6:$E$100),0)</f>
        <v/>
      </c>
      <c r="K1038" s="10">
        <f>IF(F1038="Completed",100,IF(F1038="In Progress",50,IF(F1038="Blocked",0,IF(F1038="Pending",0,IF(F1038="Rework Required",0,IF(F1038="Pending Review",50,0))))))</f>
        <v/>
      </c>
      <c r="L1038" s="5" t="inlineStr"/>
      <c r="M1038" s="5" t="n"/>
    </row>
    <row r="1039">
      <c r="F1039" s="5" t="n"/>
      <c r="G1039" s="5" t="n"/>
      <c r="H1039" s="8" t="inlineStr"/>
      <c r="I1039" s="9">
        <f>IF(H1039="", "", H1039 + (J1039/Config!$B$9))</f>
        <v/>
      </c>
      <c r="J1039" s="10">
        <f>IFERROR(XLOOKUP(E1039,Config!$D$6:$D$100,Config!$E$6:$E$100),0)</f>
        <v/>
      </c>
      <c r="K1039" s="10">
        <f>IF(F1039="Completed",100,IF(F1039="In Progress",50,IF(F1039="Blocked",0,IF(F1039="Pending",0,IF(F1039="Rework Required",0,IF(F1039="Pending Review",50,0))))))</f>
        <v/>
      </c>
      <c r="L1039" s="5" t="inlineStr"/>
      <c r="M1039" s="5" t="n"/>
    </row>
    <row r="1040">
      <c r="F1040" s="5" t="n"/>
      <c r="G1040" s="5" t="n"/>
      <c r="H1040" s="8" t="inlineStr"/>
      <c r="I1040" s="9">
        <f>IF(H1040="", "", H1040 + (J1040/Config!$B$9))</f>
        <v/>
      </c>
      <c r="J1040" s="10">
        <f>IFERROR(XLOOKUP(E1040,Config!$D$6:$D$100,Config!$E$6:$E$100),0)</f>
        <v/>
      </c>
      <c r="K1040" s="10">
        <f>IF(F1040="Completed",100,IF(F1040="In Progress",50,IF(F1040="Blocked",0,IF(F1040="Pending",0,IF(F1040="Rework Required",0,IF(F1040="Pending Review",50,0))))))</f>
        <v/>
      </c>
      <c r="L1040" s="5" t="inlineStr"/>
      <c r="M1040" s="5" t="n"/>
    </row>
    <row r="1041">
      <c r="F1041" s="5" t="n"/>
      <c r="G1041" s="5" t="n"/>
      <c r="H1041" s="8" t="inlineStr"/>
      <c r="I1041" s="9">
        <f>IF(H1041="", "", H1041 + (J1041/Config!$B$9))</f>
        <v/>
      </c>
      <c r="J1041" s="10">
        <f>IFERROR(XLOOKUP(E1041,Config!$D$6:$D$100,Config!$E$6:$E$100),0)</f>
        <v/>
      </c>
      <c r="K1041" s="10">
        <f>IF(F1041="Completed",100,IF(F1041="In Progress",50,IF(F1041="Blocked",0,IF(F1041="Pending",0,IF(F1041="Rework Required",0,IF(F1041="Pending Review",50,0))))))</f>
        <v/>
      </c>
      <c r="L1041" s="5" t="inlineStr"/>
      <c r="M1041" s="5" t="n"/>
    </row>
    <row r="1042">
      <c r="F1042" s="5" t="n"/>
      <c r="G1042" s="5" t="n"/>
      <c r="H1042" s="8" t="inlineStr"/>
      <c r="I1042" s="9">
        <f>IF(H1042="", "", H1042 + (J1042/Config!$B$9))</f>
        <v/>
      </c>
      <c r="J1042" s="10">
        <f>IFERROR(XLOOKUP(E1042,Config!$D$6:$D$100,Config!$E$6:$E$100),0)</f>
        <v/>
      </c>
      <c r="K1042" s="10">
        <f>IF(F1042="Completed",100,IF(F1042="In Progress",50,IF(F1042="Blocked",0,IF(F1042="Pending",0,IF(F1042="Rework Required",0,IF(F1042="Pending Review",50,0))))))</f>
        <v/>
      </c>
      <c r="L1042" s="5" t="inlineStr"/>
      <c r="M1042" s="5" t="n"/>
    </row>
    <row r="1043">
      <c r="F1043" s="5" t="n"/>
      <c r="G1043" s="5" t="n"/>
      <c r="H1043" s="8" t="inlineStr"/>
      <c r="I1043" s="9">
        <f>IF(H1043="", "", H1043 + (J1043/Config!$B$9))</f>
        <v/>
      </c>
      <c r="J1043" s="10">
        <f>IFERROR(XLOOKUP(E1043,Config!$D$6:$D$100,Config!$E$6:$E$100),0)</f>
        <v/>
      </c>
      <c r="K1043" s="10">
        <f>IF(F1043="Completed",100,IF(F1043="In Progress",50,IF(F1043="Blocked",0,IF(F1043="Pending",0,IF(F1043="Rework Required",0,IF(F1043="Pending Review",50,0))))))</f>
        <v/>
      </c>
      <c r="L1043" s="5" t="inlineStr"/>
      <c r="M1043" s="5" t="n"/>
    </row>
    <row r="1044">
      <c r="F1044" s="5" t="n"/>
      <c r="G1044" s="5" t="n"/>
      <c r="H1044" s="8" t="inlineStr"/>
      <c r="I1044" s="9">
        <f>IF(H1044="", "", H1044 + (J1044/Config!$B$9))</f>
        <v/>
      </c>
      <c r="J1044" s="10">
        <f>IFERROR(XLOOKUP(E1044,Config!$D$6:$D$100,Config!$E$6:$E$100),0)</f>
        <v/>
      </c>
      <c r="K1044" s="10">
        <f>IF(F1044="Completed",100,IF(F1044="In Progress",50,IF(F1044="Blocked",0,IF(F1044="Pending",0,IF(F1044="Rework Required",0,IF(F1044="Pending Review",50,0))))))</f>
        <v/>
      </c>
      <c r="L1044" s="5" t="inlineStr"/>
      <c r="M1044" s="5" t="n"/>
    </row>
    <row r="1045">
      <c r="F1045" s="5" t="n"/>
      <c r="G1045" s="5" t="n"/>
      <c r="H1045" s="8" t="inlineStr"/>
      <c r="I1045" s="9">
        <f>IF(H1045="", "", H1045 + (J1045/Config!$B$9))</f>
        <v/>
      </c>
      <c r="J1045" s="10">
        <f>IFERROR(XLOOKUP(E1045,Config!$D$6:$D$100,Config!$E$6:$E$100),0)</f>
        <v/>
      </c>
      <c r="K1045" s="10">
        <f>IF(F1045="Completed",100,IF(F1045="In Progress",50,IF(F1045="Blocked",0,IF(F1045="Pending",0,IF(F1045="Rework Required",0,IF(F1045="Pending Review",50,0))))))</f>
        <v/>
      </c>
      <c r="L1045" s="5" t="inlineStr"/>
      <c r="M1045" s="5" t="n"/>
    </row>
    <row r="1046">
      <c r="F1046" s="5" t="n"/>
      <c r="G1046" s="5" t="n"/>
      <c r="H1046" s="8" t="inlineStr"/>
      <c r="I1046" s="9">
        <f>IF(H1046="", "", H1046 + (J1046/Config!$B$9))</f>
        <v/>
      </c>
      <c r="J1046" s="10">
        <f>IFERROR(XLOOKUP(E1046,Config!$D$6:$D$100,Config!$E$6:$E$100),0)</f>
        <v/>
      </c>
      <c r="K1046" s="10">
        <f>IF(F1046="Completed",100,IF(F1046="In Progress",50,IF(F1046="Blocked",0,IF(F1046="Pending",0,IF(F1046="Rework Required",0,IF(F1046="Pending Review",50,0))))))</f>
        <v/>
      </c>
      <c r="L1046" s="5" t="inlineStr"/>
      <c r="M1046" s="5" t="n"/>
    </row>
    <row r="1047">
      <c r="F1047" s="5" t="n"/>
      <c r="G1047" s="5" t="n"/>
      <c r="H1047" s="8" t="inlineStr"/>
      <c r="I1047" s="9">
        <f>IF(H1047="", "", H1047 + (J1047/Config!$B$9))</f>
        <v/>
      </c>
      <c r="J1047" s="10">
        <f>IFERROR(XLOOKUP(E1047,Config!$D$6:$D$100,Config!$E$6:$E$100),0)</f>
        <v/>
      </c>
      <c r="K1047" s="10">
        <f>IF(F1047="Completed",100,IF(F1047="In Progress",50,IF(F1047="Blocked",0,IF(F1047="Pending",0,IF(F1047="Rework Required",0,IF(F1047="Pending Review",50,0))))))</f>
        <v/>
      </c>
      <c r="L1047" s="5" t="inlineStr"/>
      <c r="M1047" s="5" t="n"/>
    </row>
    <row r="1048">
      <c r="F1048" s="5" t="n"/>
      <c r="G1048" s="5" t="n"/>
      <c r="H1048" s="8" t="inlineStr"/>
      <c r="I1048" s="9">
        <f>IF(H1048="", "", H1048 + (J1048/Config!$B$9))</f>
        <v/>
      </c>
      <c r="J1048" s="10">
        <f>IFERROR(XLOOKUP(E1048,Config!$D$6:$D$100,Config!$E$6:$E$100),0)</f>
        <v/>
      </c>
      <c r="K1048" s="10">
        <f>IF(F1048="Completed",100,IF(F1048="In Progress",50,IF(F1048="Blocked",0,IF(F1048="Pending",0,IF(F1048="Rework Required",0,IF(F1048="Pending Review",50,0))))))</f>
        <v/>
      </c>
      <c r="L1048" s="5" t="inlineStr"/>
      <c r="M1048" s="5" t="n"/>
    </row>
    <row r="1049">
      <c r="F1049" s="5" t="n"/>
      <c r="G1049" s="5" t="n"/>
      <c r="H1049" s="8" t="inlineStr"/>
      <c r="I1049" s="9">
        <f>IF(H1049="", "", H1049 + (J1049/Config!$B$9))</f>
        <v/>
      </c>
      <c r="J1049" s="10">
        <f>IFERROR(XLOOKUP(E1049,Config!$D$6:$D$100,Config!$E$6:$E$100),0)</f>
        <v/>
      </c>
      <c r="K1049" s="10">
        <f>IF(F1049="Completed",100,IF(F1049="In Progress",50,IF(F1049="Blocked",0,IF(F1049="Pending",0,IF(F1049="Rework Required",0,IF(F1049="Pending Review",50,0))))))</f>
        <v/>
      </c>
      <c r="L1049" s="5" t="inlineStr"/>
      <c r="M1049" s="5" t="n"/>
    </row>
    <row r="1050">
      <c r="F1050" s="5" t="n"/>
      <c r="G1050" s="5" t="n"/>
      <c r="H1050" s="8" t="inlineStr"/>
      <c r="I1050" s="9">
        <f>IF(H1050="", "", H1050 + (J1050/Config!$B$9))</f>
        <v/>
      </c>
      <c r="J1050" s="10">
        <f>IFERROR(XLOOKUP(E1050,Config!$D$6:$D$100,Config!$E$6:$E$100),0)</f>
        <v/>
      </c>
      <c r="K1050" s="10">
        <f>IF(F1050="Completed",100,IF(F1050="In Progress",50,IF(F1050="Blocked",0,IF(F1050="Pending",0,IF(F1050="Rework Required",0,IF(F1050="Pending Review",50,0))))))</f>
        <v/>
      </c>
      <c r="L1050" s="5" t="inlineStr"/>
      <c r="M1050" s="5" t="n"/>
    </row>
    <row r="1051">
      <c r="F1051" s="5" t="n"/>
      <c r="G1051" s="5" t="n"/>
      <c r="H1051" s="8" t="inlineStr"/>
      <c r="I1051" s="9">
        <f>IF(H1051="", "", H1051 + (J1051/Config!$B$9))</f>
        <v/>
      </c>
      <c r="J1051" s="10">
        <f>IFERROR(XLOOKUP(E1051,Config!$D$6:$D$100,Config!$E$6:$E$100),0)</f>
        <v/>
      </c>
      <c r="K1051" s="10">
        <f>IF(F1051="Completed",100,IF(F1051="In Progress",50,IF(F1051="Blocked",0,IF(F1051="Pending",0,IF(F1051="Rework Required",0,IF(F1051="Pending Review",50,0))))))</f>
        <v/>
      </c>
      <c r="L1051" s="5" t="inlineStr"/>
      <c r="M1051" s="5" t="n"/>
    </row>
    <row r="1052">
      <c r="F1052" s="5" t="n"/>
      <c r="G1052" s="5" t="n"/>
      <c r="H1052" s="8" t="inlineStr"/>
      <c r="I1052" s="9">
        <f>IF(H1052="", "", H1052 + (J1052/Config!$B$9))</f>
        <v/>
      </c>
      <c r="J1052" s="10">
        <f>IFERROR(XLOOKUP(E1052,Config!$D$6:$D$100,Config!$E$6:$E$100),0)</f>
        <v/>
      </c>
      <c r="K1052" s="10">
        <f>IF(F1052="Completed",100,IF(F1052="In Progress",50,IF(F1052="Blocked",0,IF(F1052="Pending",0,IF(F1052="Rework Required",0,IF(F1052="Pending Review",50,0))))))</f>
        <v/>
      </c>
      <c r="L1052" s="5" t="inlineStr"/>
      <c r="M1052" s="5" t="n"/>
    </row>
    <row r="1053">
      <c r="F1053" s="5" t="n"/>
      <c r="G1053" s="5" t="n"/>
      <c r="H1053" s="8" t="inlineStr"/>
      <c r="I1053" s="9">
        <f>IF(H1053="", "", H1053 + (J1053/Config!$B$9))</f>
        <v/>
      </c>
      <c r="J1053" s="10">
        <f>IFERROR(XLOOKUP(E1053,Config!$D$6:$D$100,Config!$E$6:$E$100),0)</f>
        <v/>
      </c>
      <c r="K1053" s="10">
        <f>IF(F1053="Completed",100,IF(F1053="In Progress",50,IF(F1053="Blocked",0,IF(F1053="Pending",0,IF(F1053="Rework Required",0,IF(F1053="Pending Review",50,0))))))</f>
        <v/>
      </c>
      <c r="L1053" s="5" t="inlineStr"/>
      <c r="M1053" s="5" t="n"/>
    </row>
    <row r="1054">
      <c r="F1054" s="5" t="n"/>
      <c r="G1054" s="5" t="n"/>
      <c r="H1054" s="8" t="inlineStr"/>
      <c r="I1054" s="9">
        <f>IF(H1054="", "", H1054 + (J1054/Config!$B$9))</f>
        <v/>
      </c>
      <c r="J1054" s="10">
        <f>IFERROR(XLOOKUP(E1054,Config!$D$6:$D$100,Config!$E$6:$E$100),0)</f>
        <v/>
      </c>
      <c r="K1054" s="10">
        <f>IF(F1054="Completed",100,IF(F1054="In Progress",50,IF(F1054="Blocked",0,IF(F1054="Pending",0,IF(F1054="Rework Required",0,IF(F1054="Pending Review",50,0))))))</f>
        <v/>
      </c>
      <c r="L1054" s="5" t="inlineStr"/>
      <c r="M1054" s="5" t="n"/>
    </row>
    <row r="1055">
      <c r="F1055" s="5" t="n"/>
      <c r="G1055" s="5" t="n"/>
      <c r="H1055" s="8" t="inlineStr"/>
      <c r="I1055" s="9">
        <f>IF(H1055="", "", H1055 + (J1055/Config!$B$9))</f>
        <v/>
      </c>
      <c r="J1055" s="10">
        <f>IFERROR(XLOOKUP(E1055,Config!$D$6:$D$100,Config!$E$6:$E$100),0)</f>
        <v/>
      </c>
      <c r="K1055" s="10">
        <f>IF(F1055="Completed",100,IF(F1055="In Progress",50,IF(F1055="Blocked",0,IF(F1055="Pending",0,IF(F1055="Rework Required",0,IF(F1055="Pending Review",50,0))))))</f>
        <v/>
      </c>
      <c r="L1055" s="5" t="inlineStr"/>
      <c r="M1055" s="5" t="n"/>
    </row>
    <row r="1056">
      <c r="F1056" s="5" t="n"/>
      <c r="G1056" s="5" t="n"/>
      <c r="H1056" s="8" t="inlineStr"/>
      <c r="I1056" s="9">
        <f>IF(H1056="", "", H1056 + (J1056/Config!$B$9))</f>
        <v/>
      </c>
      <c r="J1056" s="10">
        <f>IFERROR(XLOOKUP(E1056,Config!$D$6:$D$100,Config!$E$6:$E$100),0)</f>
        <v/>
      </c>
      <c r="K1056" s="10">
        <f>IF(F1056="Completed",100,IF(F1056="In Progress",50,IF(F1056="Blocked",0,IF(F1056="Pending",0,IF(F1056="Rework Required",0,IF(F1056="Pending Review",50,0))))))</f>
        <v/>
      </c>
      <c r="L1056" s="5" t="inlineStr"/>
      <c r="M1056" s="5" t="n"/>
    </row>
    <row r="1057">
      <c r="F1057" s="5" t="n"/>
      <c r="G1057" s="5" t="n"/>
      <c r="H1057" s="8" t="inlineStr"/>
      <c r="I1057" s="9">
        <f>IF(H1057="", "", H1057 + (J1057/Config!$B$9))</f>
        <v/>
      </c>
      <c r="J1057" s="10">
        <f>IFERROR(XLOOKUP(E1057,Config!$D$6:$D$100,Config!$E$6:$E$100),0)</f>
        <v/>
      </c>
      <c r="K1057" s="10">
        <f>IF(F1057="Completed",100,IF(F1057="In Progress",50,IF(F1057="Blocked",0,IF(F1057="Pending",0,IF(F1057="Rework Required",0,IF(F1057="Pending Review",50,0))))))</f>
        <v/>
      </c>
      <c r="L1057" s="5" t="inlineStr"/>
      <c r="M1057" s="5" t="n"/>
    </row>
    <row r="1058">
      <c r="F1058" s="5" t="n"/>
      <c r="G1058" s="5" t="n"/>
      <c r="H1058" s="8" t="inlineStr"/>
      <c r="I1058" s="9">
        <f>IF(H1058="", "", H1058 + (J1058/Config!$B$9))</f>
        <v/>
      </c>
      <c r="J1058" s="10">
        <f>IFERROR(XLOOKUP(E1058,Config!$D$6:$D$100,Config!$E$6:$E$100),0)</f>
        <v/>
      </c>
      <c r="K1058" s="10">
        <f>IF(F1058="Completed",100,IF(F1058="In Progress",50,IF(F1058="Blocked",0,IF(F1058="Pending",0,IF(F1058="Rework Required",0,IF(F1058="Pending Review",50,0))))))</f>
        <v/>
      </c>
      <c r="L1058" s="5" t="inlineStr"/>
      <c r="M1058" s="5" t="n"/>
    </row>
    <row r="1059">
      <c r="F1059" s="5" t="n"/>
      <c r="G1059" s="5" t="n"/>
      <c r="H1059" s="8" t="inlineStr"/>
      <c r="I1059" s="9">
        <f>IF(H1059="", "", H1059 + (J1059/Config!$B$9))</f>
        <v/>
      </c>
      <c r="J1059" s="10">
        <f>IFERROR(XLOOKUP(E1059,Config!$D$6:$D$100,Config!$E$6:$E$100),0)</f>
        <v/>
      </c>
      <c r="K1059" s="10">
        <f>IF(F1059="Completed",100,IF(F1059="In Progress",50,IF(F1059="Blocked",0,IF(F1059="Pending",0,IF(F1059="Rework Required",0,IF(F1059="Pending Review",50,0))))))</f>
        <v/>
      </c>
      <c r="L1059" s="5" t="inlineStr"/>
      <c r="M1059" s="5" t="n"/>
    </row>
    <row r="1060">
      <c r="F1060" s="5" t="n"/>
      <c r="G1060" s="5" t="n"/>
      <c r="H1060" s="8" t="inlineStr"/>
      <c r="I1060" s="9">
        <f>IF(H1060="", "", H1060 + (J1060/Config!$B$9))</f>
        <v/>
      </c>
      <c r="J1060" s="10">
        <f>IFERROR(XLOOKUP(E1060,Config!$D$6:$D$100,Config!$E$6:$E$100),0)</f>
        <v/>
      </c>
      <c r="K1060" s="10">
        <f>IF(F1060="Completed",100,IF(F1060="In Progress",50,IF(F1060="Blocked",0,IF(F1060="Pending",0,IF(F1060="Rework Required",0,IF(F1060="Pending Review",50,0))))))</f>
        <v/>
      </c>
      <c r="L1060" s="5" t="inlineStr"/>
      <c r="M1060" s="5" t="n"/>
    </row>
    <row r="1061">
      <c r="F1061" s="5" t="n"/>
      <c r="G1061" s="5" t="n"/>
      <c r="H1061" s="8" t="inlineStr"/>
      <c r="I1061" s="9">
        <f>IF(H1061="", "", H1061 + (J1061/Config!$B$9))</f>
        <v/>
      </c>
      <c r="J1061" s="10">
        <f>IFERROR(XLOOKUP(E1061,Config!$D$6:$D$100,Config!$E$6:$E$100),0)</f>
        <v/>
      </c>
      <c r="K1061" s="10">
        <f>IF(F1061="Completed",100,IF(F1061="In Progress",50,IF(F1061="Blocked",0,IF(F1061="Pending",0,IF(F1061="Rework Required",0,IF(F1061="Pending Review",50,0))))))</f>
        <v/>
      </c>
      <c r="L1061" s="5" t="inlineStr"/>
      <c r="M1061" s="5" t="n"/>
    </row>
    <row r="1062">
      <c r="F1062" s="5" t="n"/>
      <c r="G1062" s="5" t="n"/>
      <c r="H1062" s="8" t="inlineStr"/>
      <c r="I1062" s="9">
        <f>IF(H1062="", "", H1062 + (J1062/Config!$B$9))</f>
        <v/>
      </c>
      <c r="J1062" s="10">
        <f>IFERROR(XLOOKUP(E1062,Config!$D$6:$D$100,Config!$E$6:$E$100),0)</f>
        <v/>
      </c>
      <c r="K1062" s="10">
        <f>IF(F1062="Completed",100,IF(F1062="In Progress",50,IF(F1062="Blocked",0,IF(F1062="Pending",0,IF(F1062="Rework Required",0,IF(F1062="Pending Review",50,0))))))</f>
        <v/>
      </c>
      <c r="L1062" s="5" t="inlineStr"/>
      <c r="M1062" s="5" t="n"/>
    </row>
    <row r="1063">
      <c r="F1063" s="5" t="n"/>
      <c r="G1063" s="5" t="n"/>
      <c r="H1063" s="8" t="inlineStr"/>
      <c r="I1063" s="9">
        <f>IF(H1063="", "", H1063 + (J1063/Config!$B$9))</f>
        <v/>
      </c>
      <c r="J1063" s="10">
        <f>IFERROR(XLOOKUP(E1063,Config!$D$6:$D$100,Config!$E$6:$E$100),0)</f>
        <v/>
      </c>
      <c r="K1063" s="10">
        <f>IF(F1063="Completed",100,IF(F1063="In Progress",50,IF(F1063="Blocked",0,IF(F1063="Pending",0,IF(F1063="Rework Required",0,IF(F1063="Pending Review",50,0))))))</f>
        <v/>
      </c>
      <c r="L1063" s="5" t="inlineStr"/>
      <c r="M1063" s="5" t="n"/>
    </row>
    <row r="1064">
      <c r="F1064" s="5" t="n"/>
      <c r="G1064" s="5" t="n"/>
      <c r="H1064" s="8" t="inlineStr"/>
      <c r="I1064" s="9">
        <f>IF(H1064="", "", H1064 + (J1064/Config!$B$9))</f>
        <v/>
      </c>
      <c r="J1064" s="10">
        <f>IFERROR(XLOOKUP(E1064,Config!$D$6:$D$100,Config!$E$6:$E$100),0)</f>
        <v/>
      </c>
      <c r="K1064" s="10">
        <f>IF(F1064="Completed",100,IF(F1064="In Progress",50,IF(F1064="Blocked",0,IF(F1064="Pending",0,IF(F1064="Rework Required",0,IF(F1064="Pending Review",50,0))))))</f>
        <v/>
      </c>
      <c r="L1064" s="5" t="inlineStr"/>
      <c r="M1064" s="5" t="n"/>
    </row>
    <row r="1065">
      <c r="F1065" s="5" t="n"/>
      <c r="G1065" s="5" t="n"/>
      <c r="H1065" s="8" t="inlineStr"/>
      <c r="I1065" s="9">
        <f>IF(H1065="", "", H1065 + (J1065/Config!$B$9))</f>
        <v/>
      </c>
      <c r="J1065" s="10">
        <f>IFERROR(XLOOKUP(E1065,Config!$D$6:$D$100,Config!$E$6:$E$100),0)</f>
        <v/>
      </c>
      <c r="K1065" s="10">
        <f>IF(F1065="Completed",100,IF(F1065="In Progress",50,IF(F1065="Blocked",0,IF(F1065="Pending",0,IF(F1065="Rework Required",0,IF(F1065="Pending Review",50,0))))))</f>
        <v/>
      </c>
      <c r="L1065" s="5" t="inlineStr"/>
      <c r="M1065" s="5" t="n"/>
    </row>
    <row r="1066">
      <c r="F1066" s="5" t="n"/>
      <c r="G1066" s="5" t="n"/>
      <c r="H1066" s="8" t="inlineStr"/>
      <c r="I1066" s="9">
        <f>IF(H1066="", "", H1066 + (J1066/Config!$B$9))</f>
        <v/>
      </c>
      <c r="J1066" s="10">
        <f>IFERROR(XLOOKUP(E1066,Config!$D$6:$D$100,Config!$E$6:$E$100),0)</f>
        <v/>
      </c>
      <c r="K1066" s="10">
        <f>IF(F1066="Completed",100,IF(F1066="In Progress",50,IF(F1066="Blocked",0,IF(F1066="Pending",0,IF(F1066="Rework Required",0,IF(F1066="Pending Review",50,0))))))</f>
        <v/>
      </c>
      <c r="L1066" s="5" t="inlineStr"/>
      <c r="M1066" s="5" t="n"/>
    </row>
    <row r="1067">
      <c r="F1067" s="5" t="n"/>
      <c r="G1067" s="5" t="n"/>
      <c r="H1067" s="8" t="inlineStr"/>
      <c r="I1067" s="9">
        <f>IF(H1067="", "", H1067 + (J1067/Config!$B$9))</f>
        <v/>
      </c>
      <c r="J1067" s="10">
        <f>IFERROR(XLOOKUP(E1067,Config!$D$6:$D$100,Config!$E$6:$E$100),0)</f>
        <v/>
      </c>
      <c r="K1067" s="10">
        <f>IF(F1067="Completed",100,IF(F1067="In Progress",50,IF(F1067="Blocked",0,IF(F1067="Pending",0,IF(F1067="Rework Required",0,IF(F1067="Pending Review",50,0))))))</f>
        <v/>
      </c>
      <c r="L1067" s="5" t="inlineStr"/>
      <c r="M1067" s="5" t="n"/>
    </row>
    <row r="1068">
      <c r="F1068" s="5" t="n"/>
      <c r="G1068" s="5" t="n"/>
      <c r="H1068" s="8" t="inlineStr"/>
      <c r="I1068" s="9">
        <f>IF(H1068="", "", H1068 + (J1068/Config!$B$9))</f>
        <v/>
      </c>
      <c r="J1068" s="10">
        <f>IFERROR(XLOOKUP(E1068,Config!$D$6:$D$100,Config!$E$6:$E$100),0)</f>
        <v/>
      </c>
      <c r="K1068" s="10">
        <f>IF(F1068="Completed",100,IF(F1068="In Progress",50,IF(F1068="Blocked",0,IF(F1068="Pending",0,IF(F1068="Rework Required",0,IF(F1068="Pending Review",50,0))))))</f>
        <v/>
      </c>
      <c r="L1068" s="5" t="inlineStr"/>
      <c r="M1068" s="5" t="n"/>
    </row>
    <row r="1069">
      <c r="F1069" s="5" t="n"/>
      <c r="G1069" s="5" t="n"/>
      <c r="H1069" s="8" t="inlineStr"/>
      <c r="I1069" s="9">
        <f>IF(H1069="", "", H1069 + (J1069/Config!$B$9))</f>
        <v/>
      </c>
      <c r="J1069" s="10">
        <f>IFERROR(XLOOKUP(E1069,Config!$D$6:$D$100,Config!$E$6:$E$100),0)</f>
        <v/>
      </c>
      <c r="K1069" s="10">
        <f>IF(F1069="Completed",100,IF(F1069="In Progress",50,IF(F1069="Blocked",0,IF(F1069="Pending",0,IF(F1069="Rework Required",0,IF(F1069="Pending Review",50,0))))))</f>
        <v/>
      </c>
      <c r="L1069" s="5" t="inlineStr"/>
      <c r="M1069" s="5" t="n"/>
    </row>
    <row r="1070">
      <c r="F1070" s="5" t="n"/>
      <c r="G1070" s="5" t="n"/>
      <c r="H1070" s="8" t="inlineStr"/>
      <c r="I1070" s="9">
        <f>IF(H1070="", "", H1070 + (J1070/Config!$B$9))</f>
        <v/>
      </c>
      <c r="J1070" s="10">
        <f>IFERROR(XLOOKUP(E1070,Config!$D$6:$D$100,Config!$E$6:$E$100),0)</f>
        <v/>
      </c>
      <c r="K1070" s="10">
        <f>IF(F1070="Completed",100,IF(F1070="In Progress",50,IF(F1070="Blocked",0,IF(F1070="Pending",0,IF(F1070="Rework Required",0,IF(F1070="Pending Review",50,0))))))</f>
        <v/>
      </c>
      <c r="L1070" s="5" t="inlineStr"/>
      <c r="M1070" s="5" t="n"/>
    </row>
    <row r="1071">
      <c r="F1071" s="5" t="n"/>
      <c r="G1071" s="5" t="n"/>
      <c r="H1071" s="8" t="inlineStr"/>
      <c r="I1071" s="9">
        <f>IF(H1071="", "", H1071 + (J1071/Config!$B$9))</f>
        <v/>
      </c>
      <c r="J1071" s="10">
        <f>IFERROR(XLOOKUP(E1071,Config!$D$6:$D$100,Config!$E$6:$E$100),0)</f>
        <v/>
      </c>
      <c r="K1071" s="10">
        <f>IF(F1071="Completed",100,IF(F1071="In Progress",50,IF(F1071="Blocked",0,IF(F1071="Pending",0,IF(F1071="Rework Required",0,IF(F1071="Pending Review",50,0))))))</f>
        <v/>
      </c>
      <c r="L1071" s="5" t="inlineStr"/>
      <c r="M1071" s="5" t="n"/>
    </row>
    <row r="1072">
      <c r="F1072" s="5" t="n"/>
      <c r="G1072" s="5" t="n"/>
      <c r="H1072" s="8" t="inlineStr"/>
      <c r="I1072" s="9">
        <f>IF(H1072="", "", H1072 + (J1072/Config!$B$9))</f>
        <v/>
      </c>
      <c r="J1072" s="10">
        <f>IFERROR(XLOOKUP(E1072,Config!$D$6:$D$100,Config!$E$6:$E$100),0)</f>
        <v/>
      </c>
      <c r="K1072" s="10">
        <f>IF(F1072="Completed",100,IF(F1072="In Progress",50,IF(F1072="Blocked",0,IF(F1072="Pending",0,IF(F1072="Rework Required",0,IF(F1072="Pending Review",50,0))))))</f>
        <v/>
      </c>
      <c r="L1072" s="5" t="inlineStr"/>
      <c r="M1072" s="5" t="n"/>
    </row>
    <row r="1073">
      <c r="F1073" s="5" t="n"/>
      <c r="G1073" s="5" t="n"/>
      <c r="H1073" s="8" t="inlineStr"/>
      <c r="I1073" s="9">
        <f>IF(H1073="", "", H1073 + (J1073/Config!$B$9))</f>
        <v/>
      </c>
      <c r="J1073" s="10">
        <f>IFERROR(XLOOKUP(E1073,Config!$D$6:$D$100,Config!$E$6:$E$100),0)</f>
        <v/>
      </c>
      <c r="K1073" s="10">
        <f>IF(F1073="Completed",100,IF(F1073="In Progress",50,IF(F1073="Blocked",0,IF(F1073="Pending",0,IF(F1073="Rework Required",0,IF(F1073="Pending Review",50,0))))))</f>
        <v/>
      </c>
      <c r="L1073" s="5" t="inlineStr"/>
      <c r="M1073" s="5" t="n"/>
    </row>
    <row r="1074">
      <c r="F1074" s="5" t="n"/>
      <c r="G1074" s="5" t="n"/>
      <c r="H1074" s="8" t="inlineStr"/>
      <c r="I1074" s="9">
        <f>IF(H1074="", "", H1074 + (J1074/Config!$B$9))</f>
        <v/>
      </c>
      <c r="J1074" s="10">
        <f>IFERROR(XLOOKUP(E1074,Config!$D$6:$D$100,Config!$E$6:$E$100),0)</f>
        <v/>
      </c>
      <c r="K1074" s="10">
        <f>IF(F1074="Completed",100,IF(F1074="In Progress",50,IF(F1074="Blocked",0,IF(F1074="Pending",0,IF(F1074="Rework Required",0,IF(F1074="Pending Review",50,0))))))</f>
        <v/>
      </c>
      <c r="L1074" s="5" t="inlineStr"/>
      <c r="M1074" s="5" t="n"/>
    </row>
    <row r="1075">
      <c r="F1075" s="5" t="n"/>
      <c r="G1075" s="5" t="n"/>
      <c r="H1075" s="8" t="inlineStr"/>
      <c r="I1075" s="9">
        <f>IF(H1075="", "", H1075 + (J1075/Config!$B$9))</f>
        <v/>
      </c>
      <c r="J1075" s="10">
        <f>IFERROR(XLOOKUP(E1075,Config!$D$6:$D$100,Config!$E$6:$E$100),0)</f>
        <v/>
      </c>
      <c r="K1075" s="10">
        <f>IF(F1075="Completed",100,IF(F1075="In Progress",50,IF(F1075="Blocked",0,IF(F1075="Pending",0,IF(F1075="Rework Required",0,IF(F1075="Pending Review",50,0))))))</f>
        <v/>
      </c>
      <c r="L1075" s="5" t="inlineStr"/>
      <c r="M1075" s="5" t="n"/>
    </row>
    <row r="1076">
      <c r="F1076" s="5" t="n"/>
      <c r="G1076" s="5" t="n"/>
      <c r="H1076" s="8" t="inlineStr"/>
      <c r="I1076" s="9">
        <f>IF(H1076="", "", H1076 + (J1076/Config!$B$9))</f>
        <v/>
      </c>
      <c r="J1076" s="10">
        <f>IFERROR(XLOOKUP(E1076,Config!$D$6:$D$100,Config!$E$6:$E$100),0)</f>
        <v/>
      </c>
      <c r="K1076" s="10">
        <f>IF(F1076="Completed",100,IF(F1076="In Progress",50,IF(F1076="Blocked",0,IF(F1076="Pending",0,IF(F1076="Rework Required",0,IF(F1076="Pending Review",50,0))))))</f>
        <v/>
      </c>
      <c r="L1076" s="5" t="inlineStr"/>
      <c r="M1076" s="5" t="n"/>
    </row>
    <row r="1077">
      <c r="F1077" s="5" t="n"/>
      <c r="G1077" s="5" t="n"/>
      <c r="H1077" s="8" t="inlineStr"/>
      <c r="I1077" s="9">
        <f>IF(H1077="", "", H1077 + (J1077/Config!$B$9))</f>
        <v/>
      </c>
      <c r="J1077" s="10">
        <f>IFERROR(XLOOKUP(E1077,Config!$D$6:$D$100,Config!$E$6:$E$100),0)</f>
        <v/>
      </c>
      <c r="K1077" s="10">
        <f>IF(F1077="Completed",100,IF(F1077="In Progress",50,IF(F1077="Blocked",0,IF(F1077="Pending",0,IF(F1077="Rework Required",0,IF(F1077="Pending Review",50,0))))))</f>
        <v/>
      </c>
      <c r="L1077" s="5" t="inlineStr"/>
      <c r="M1077" s="5" t="n"/>
    </row>
    <row r="1078">
      <c r="F1078" s="5" t="n"/>
      <c r="G1078" s="5" t="n"/>
      <c r="H1078" s="8" t="inlineStr"/>
      <c r="I1078" s="9">
        <f>IF(H1078="", "", H1078 + (J1078/Config!$B$9))</f>
        <v/>
      </c>
      <c r="J1078" s="10">
        <f>IFERROR(XLOOKUP(E1078,Config!$D$6:$D$100,Config!$E$6:$E$100),0)</f>
        <v/>
      </c>
      <c r="K1078" s="10">
        <f>IF(F1078="Completed",100,IF(F1078="In Progress",50,IF(F1078="Blocked",0,IF(F1078="Pending",0,IF(F1078="Rework Required",0,IF(F1078="Pending Review",50,0))))))</f>
        <v/>
      </c>
      <c r="L1078" s="5" t="inlineStr"/>
      <c r="M1078" s="5" t="n"/>
    </row>
    <row r="1079">
      <c r="F1079" s="5" t="n"/>
      <c r="G1079" s="5" t="n"/>
      <c r="H1079" s="8" t="inlineStr"/>
      <c r="I1079" s="9">
        <f>IF(H1079="", "", H1079 + (J1079/Config!$B$9))</f>
        <v/>
      </c>
      <c r="J1079" s="10">
        <f>IFERROR(XLOOKUP(E1079,Config!$D$6:$D$100,Config!$E$6:$E$100),0)</f>
        <v/>
      </c>
      <c r="K1079" s="10">
        <f>IF(F1079="Completed",100,IF(F1079="In Progress",50,IF(F1079="Blocked",0,IF(F1079="Pending",0,IF(F1079="Rework Required",0,IF(F1079="Pending Review",50,0))))))</f>
        <v/>
      </c>
      <c r="L1079" s="5" t="inlineStr"/>
      <c r="M1079" s="5" t="n"/>
    </row>
    <row r="1080">
      <c r="F1080" s="5" t="n"/>
      <c r="G1080" s="5" t="n"/>
      <c r="H1080" s="8" t="inlineStr"/>
      <c r="I1080" s="9">
        <f>IF(H1080="", "", H1080 + (J1080/Config!$B$9))</f>
        <v/>
      </c>
      <c r="J1080" s="10">
        <f>IFERROR(XLOOKUP(E1080,Config!$D$6:$D$100,Config!$E$6:$E$100),0)</f>
        <v/>
      </c>
      <c r="K1080" s="10">
        <f>IF(F1080="Completed",100,IF(F1080="In Progress",50,IF(F1080="Blocked",0,IF(F1080="Pending",0,IF(F1080="Rework Required",0,IF(F1080="Pending Review",50,0))))))</f>
        <v/>
      </c>
      <c r="L1080" s="5" t="inlineStr"/>
      <c r="M1080" s="5" t="n"/>
    </row>
    <row r="1081">
      <c r="F1081" s="5" t="n"/>
      <c r="G1081" s="5" t="n"/>
      <c r="H1081" s="8" t="inlineStr"/>
      <c r="I1081" s="9">
        <f>IF(H1081="", "", H1081 + (J1081/Config!$B$9))</f>
        <v/>
      </c>
      <c r="J1081" s="10">
        <f>IFERROR(XLOOKUP(E1081,Config!$D$6:$D$100,Config!$E$6:$E$100),0)</f>
        <v/>
      </c>
      <c r="K1081" s="10">
        <f>IF(F1081="Completed",100,IF(F1081="In Progress",50,IF(F1081="Blocked",0,IF(F1081="Pending",0,IF(F1081="Rework Required",0,IF(F1081="Pending Review",50,0))))))</f>
        <v/>
      </c>
      <c r="L1081" s="5" t="inlineStr"/>
      <c r="M1081" s="5" t="n"/>
    </row>
    <row r="1082">
      <c r="F1082" s="5" t="n"/>
      <c r="G1082" s="5" t="n"/>
      <c r="H1082" s="8" t="inlineStr"/>
      <c r="I1082" s="9">
        <f>IF(H1082="", "", H1082 + (J1082/Config!$B$9))</f>
        <v/>
      </c>
      <c r="J1082" s="10">
        <f>IFERROR(XLOOKUP(E1082,Config!$D$6:$D$100,Config!$E$6:$E$100),0)</f>
        <v/>
      </c>
      <c r="K1082" s="10">
        <f>IF(F1082="Completed",100,IF(F1082="In Progress",50,IF(F1082="Blocked",0,IF(F1082="Pending",0,IF(F1082="Rework Required",0,IF(F1082="Pending Review",50,0))))))</f>
        <v/>
      </c>
      <c r="L1082" s="5" t="inlineStr"/>
      <c r="M1082" s="5" t="n"/>
    </row>
    <row r="1083">
      <c r="F1083" s="5" t="n"/>
      <c r="G1083" s="5" t="n"/>
      <c r="H1083" s="8" t="inlineStr"/>
      <c r="I1083" s="9">
        <f>IF(H1083="", "", H1083 + (J1083/Config!$B$9))</f>
        <v/>
      </c>
      <c r="J1083" s="10">
        <f>IFERROR(XLOOKUP(E1083,Config!$D$6:$D$100,Config!$E$6:$E$100),0)</f>
        <v/>
      </c>
      <c r="K1083" s="10">
        <f>IF(F1083="Completed",100,IF(F1083="In Progress",50,IF(F1083="Blocked",0,IF(F1083="Pending",0,IF(F1083="Rework Required",0,IF(F1083="Pending Review",50,0))))))</f>
        <v/>
      </c>
      <c r="L1083" s="5" t="inlineStr"/>
      <c r="M1083" s="5" t="n"/>
    </row>
    <row r="1084">
      <c r="F1084" s="5" t="n"/>
      <c r="G1084" s="5" t="n"/>
      <c r="H1084" s="8" t="inlineStr"/>
      <c r="I1084" s="9">
        <f>IF(H1084="", "", H1084 + (J1084/Config!$B$9))</f>
        <v/>
      </c>
      <c r="J1084" s="10">
        <f>IFERROR(XLOOKUP(E1084,Config!$D$6:$D$100,Config!$E$6:$E$100),0)</f>
        <v/>
      </c>
      <c r="K1084" s="10">
        <f>IF(F1084="Completed",100,IF(F1084="In Progress",50,IF(F1084="Blocked",0,IF(F1084="Pending",0,IF(F1084="Rework Required",0,IF(F1084="Pending Review",50,0))))))</f>
        <v/>
      </c>
      <c r="L1084" s="5" t="inlineStr"/>
      <c r="M1084" s="5" t="n"/>
    </row>
    <row r="1085">
      <c r="F1085" s="5" t="n"/>
      <c r="G1085" s="5" t="n"/>
      <c r="H1085" s="8" t="inlineStr"/>
      <c r="I1085" s="9">
        <f>IF(H1085="", "", H1085 + (J1085/Config!$B$9))</f>
        <v/>
      </c>
      <c r="J1085" s="10">
        <f>IFERROR(XLOOKUP(E1085,Config!$D$6:$D$100,Config!$E$6:$E$100),0)</f>
        <v/>
      </c>
      <c r="K1085" s="10">
        <f>IF(F1085="Completed",100,IF(F1085="In Progress",50,IF(F1085="Blocked",0,IF(F1085="Pending",0,IF(F1085="Rework Required",0,IF(F1085="Pending Review",50,0))))))</f>
        <v/>
      </c>
      <c r="L1085" s="5" t="inlineStr"/>
      <c r="M1085" s="5" t="n"/>
    </row>
    <row r="1086">
      <c r="F1086" s="5" t="n"/>
      <c r="G1086" s="5" t="n"/>
      <c r="H1086" s="8" t="inlineStr"/>
      <c r="I1086" s="9">
        <f>IF(H1086="", "", H1086 + (J1086/Config!$B$9))</f>
        <v/>
      </c>
      <c r="J1086" s="10">
        <f>IFERROR(XLOOKUP(E1086,Config!$D$6:$D$100,Config!$E$6:$E$100),0)</f>
        <v/>
      </c>
      <c r="K1086" s="10">
        <f>IF(F1086="Completed",100,IF(F1086="In Progress",50,IF(F1086="Blocked",0,IF(F1086="Pending",0,IF(F1086="Rework Required",0,IF(F1086="Pending Review",50,0))))))</f>
        <v/>
      </c>
      <c r="L1086" s="5" t="inlineStr"/>
      <c r="M1086" s="5" t="n"/>
    </row>
    <row r="1087">
      <c r="F1087" s="5" t="n"/>
      <c r="G1087" s="5" t="n"/>
      <c r="H1087" s="8" t="inlineStr"/>
      <c r="I1087" s="9">
        <f>IF(H1087="", "", H1087 + (J1087/Config!$B$9))</f>
        <v/>
      </c>
      <c r="J1087" s="10">
        <f>IFERROR(XLOOKUP(E1087,Config!$D$6:$D$100,Config!$E$6:$E$100),0)</f>
        <v/>
      </c>
      <c r="K1087" s="10">
        <f>IF(F1087="Completed",100,IF(F1087="In Progress",50,IF(F1087="Blocked",0,IF(F1087="Pending",0,IF(F1087="Rework Required",0,IF(F1087="Pending Review",50,0))))))</f>
        <v/>
      </c>
      <c r="L1087" s="5" t="inlineStr"/>
      <c r="M1087" s="5" t="n"/>
    </row>
    <row r="1088">
      <c r="F1088" s="5" t="n"/>
      <c r="G1088" s="5" t="n"/>
      <c r="H1088" s="8" t="inlineStr"/>
      <c r="I1088" s="9">
        <f>IF(H1088="", "", H1088 + (J1088/Config!$B$9))</f>
        <v/>
      </c>
      <c r="J1088" s="10">
        <f>IFERROR(XLOOKUP(E1088,Config!$D$6:$D$100,Config!$E$6:$E$100),0)</f>
        <v/>
      </c>
      <c r="K1088" s="10">
        <f>IF(F1088="Completed",100,IF(F1088="In Progress",50,IF(F1088="Blocked",0,IF(F1088="Pending",0,IF(F1088="Rework Required",0,IF(F1088="Pending Review",50,0))))))</f>
        <v/>
      </c>
      <c r="L1088" s="5" t="inlineStr"/>
      <c r="M1088" s="5" t="n"/>
    </row>
    <row r="1089">
      <c r="F1089" s="5" t="n"/>
      <c r="G1089" s="5" t="n"/>
      <c r="H1089" s="8" t="inlineStr"/>
      <c r="I1089" s="9">
        <f>IF(H1089="", "", H1089 + (J1089/Config!$B$9))</f>
        <v/>
      </c>
      <c r="J1089" s="10">
        <f>IFERROR(XLOOKUP(E1089,Config!$D$6:$D$100,Config!$E$6:$E$100),0)</f>
        <v/>
      </c>
      <c r="K1089" s="10">
        <f>IF(F1089="Completed",100,IF(F1089="In Progress",50,IF(F1089="Blocked",0,IF(F1089="Pending",0,IF(F1089="Rework Required",0,IF(F1089="Pending Review",50,0))))))</f>
        <v/>
      </c>
      <c r="L1089" s="5" t="inlineStr"/>
      <c r="M1089" s="5" t="n"/>
    </row>
    <row r="1090">
      <c r="F1090" s="5" t="n"/>
      <c r="G1090" s="5" t="n"/>
      <c r="H1090" s="8" t="inlineStr"/>
      <c r="I1090" s="9">
        <f>IF(H1090="", "", H1090 + (J1090/Config!$B$9))</f>
        <v/>
      </c>
      <c r="J1090" s="10">
        <f>IFERROR(XLOOKUP(E1090,Config!$D$6:$D$100,Config!$E$6:$E$100),0)</f>
        <v/>
      </c>
      <c r="K1090" s="10">
        <f>IF(F1090="Completed",100,IF(F1090="In Progress",50,IF(F1090="Blocked",0,IF(F1090="Pending",0,IF(F1090="Rework Required",0,IF(F1090="Pending Review",50,0))))))</f>
        <v/>
      </c>
      <c r="L1090" s="5" t="inlineStr"/>
      <c r="M1090" s="5" t="n"/>
    </row>
    <row r="1091">
      <c r="F1091" s="5" t="n"/>
      <c r="G1091" s="5" t="n"/>
      <c r="H1091" s="8" t="inlineStr"/>
      <c r="I1091" s="9">
        <f>IF(H1091="", "", H1091 + (J1091/Config!$B$9))</f>
        <v/>
      </c>
      <c r="J1091" s="10">
        <f>IFERROR(XLOOKUP(E1091,Config!$D$6:$D$100,Config!$E$6:$E$100),0)</f>
        <v/>
      </c>
      <c r="K1091" s="10">
        <f>IF(F1091="Completed",100,IF(F1091="In Progress",50,IF(F1091="Blocked",0,IF(F1091="Pending",0,IF(F1091="Rework Required",0,IF(F1091="Pending Review",50,0))))))</f>
        <v/>
      </c>
      <c r="L1091" s="5" t="inlineStr"/>
      <c r="M1091" s="5" t="n"/>
    </row>
    <row r="1092">
      <c r="F1092" s="5" t="n"/>
      <c r="G1092" s="5" t="n"/>
      <c r="H1092" s="8" t="inlineStr"/>
      <c r="I1092" s="9">
        <f>IF(H1092="", "", H1092 + (J1092/Config!$B$9))</f>
        <v/>
      </c>
      <c r="J1092" s="10">
        <f>IFERROR(XLOOKUP(E1092,Config!$D$6:$D$100,Config!$E$6:$E$100),0)</f>
        <v/>
      </c>
      <c r="K1092" s="10">
        <f>IF(F1092="Completed",100,IF(F1092="In Progress",50,IF(F1092="Blocked",0,IF(F1092="Pending",0,IF(F1092="Rework Required",0,IF(F1092="Pending Review",50,0))))))</f>
        <v/>
      </c>
      <c r="L1092" s="5" t="inlineStr"/>
      <c r="M1092" s="5" t="n"/>
    </row>
    <row r="1093">
      <c r="F1093" s="5" t="n"/>
      <c r="G1093" s="5" t="n"/>
      <c r="H1093" s="8" t="inlineStr"/>
      <c r="I1093" s="9">
        <f>IF(H1093="", "", H1093 + (J1093/Config!$B$9))</f>
        <v/>
      </c>
      <c r="J1093" s="10">
        <f>IFERROR(XLOOKUP(E1093,Config!$D$6:$D$100,Config!$E$6:$E$100),0)</f>
        <v/>
      </c>
      <c r="K1093" s="10">
        <f>IF(F1093="Completed",100,IF(F1093="In Progress",50,IF(F1093="Blocked",0,IF(F1093="Pending",0,IF(F1093="Rework Required",0,IF(F1093="Pending Review",50,0))))))</f>
        <v/>
      </c>
      <c r="L1093" s="5" t="inlineStr"/>
      <c r="M1093" s="5" t="n"/>
    </row>
    <row r="1094">
      <c r="F1094" s="5" t="n"/>
      <c r="G1094" s="5" t="n"/>
      <c r="H1094" s="8" t="inlineStr"/>
      <c r="I1094" s="9">
        <f>IF(H1094="", "", H1094 + (J1094/Config!$B$9))</f>
        <v/>
      </c>
      <c r="J1094" s="10">
        <f>IFERROR(XLOOKUP(E1094,Config!$D$6:$D$100,Config!$E$6:$E$100),0)</f>
        <v/>
      </c>
      <c r="K1094" s="10">
        <f>IF(F1094="Completed",100,IF(F1094="In Progress",50,IF(F1094="Blocked",0,IF(F1094="Pending",0,IF(F1094="Rework Required",0,IF(F1094="Pending Review",50,0))))))</f>
        <v/>
      </c>
      <c r="L1094" s="5" t="inlineStr"/>
      <c r="M1094" s="5" t="n"/>
    </row>
    <row r="1095">
      <c r="F1095" s="5" t="n"/>
      <c r="G1095" s="5" t="n"/>
      <c r="H1095" s="8" t="inlineStr"/>
      <c r="I1095" s="9">
        <f>IF(H1095="", "", H1095 + (J1095/Config!$B$9))</f>
        <v/>
      </c>
      <c r="J1095" s="10">
        <f>IFERROR(XLOOKUP(E1095,Config!$D$6:$D$100,Config!$E$6:$E$100),0)</f>
        <v/>
      </c>
      <c r="K1095" s="10">
        <f>IF(F1095="Completed",100,IF(F1095="In Progress",50,IF(F1095="Blocked",0,IF(F1095="Pending",0,IF(F1095="Rework Required",0,IF(F1095="Pending Review",50,0))))))</f>
        <v/>
      </c>
      <c r="L1095" s="5" t="inlineStr"/>
      <c r="M1095" s="5" t="n"/>
    </row>
    <row r="1096">
      <c r="F1096" s="5" t="n"/>
      <c r="G1096" s="5" t="n"/>
      <c r="H1096" s="8" t="inlineStr"/>
      <c r="I1096" s="9">
        <f>IF(H1096="", "", H1096 + (J1096/Config!$B$9))</f>
        <v/>
      </c>
      <c r="J1096" s="10">
        <f>IFERROR(XLOOKUP(E1096,Config!$D$6:$D$100,Config!$E$6:$E$100),0)</f>
        <v/>
      </c>
      <c r="K1096" s="10">
        <f>IF(F1096="Completed",100,IF(F1096="In Progress",50,IF(F1096="Blocked",0,IF(F1096="Pending",0,IF(F1096="Rework Required",0,IF(F1096="Pending Review",50,0))))))</f>
        <v/>
      </c>
      <c r="L1096" s="5" t="inlineStr"/>
      <c r="M1096" s="5" t="n"/>
    </row>
    <row r="1097">
      <c r="F1097" s="5" t="n"/>
      <c r="G1097" s="5" t="n"/>
      <c r="H1097" s="8" t="inlineStr"/>
      <c r="I1097" s="9">
        <f>IF(H1097="", "", H1097 + (J1097/Config!$B$9))</f>
        <v/>
      </c>
      <c r="J1097" s="10">
        <f>IFERROR(XLOOKUP(E1097,Config!$D$6:$D$100,Config!$E$6:$E$100),0)</f>
        <v/>
      </c>
      <c r="K1097" s="10">
        <f>IF(F1097="Completed",100,IF(F1097="In Progress",50,IF(F1097="Blocked",0,IF(F1097="Pending",0,IF(F1097="Rework Required",0,IF(F1097="Pending Review",50,0))))))</f>
        <v/>
      </c>
      <c r="L1097" s="5" t="inlineStr"/>
      <c r="M1097" s="5" t="n"/>
    </row>
    <row r="1098">
      <c r="F1098" s="5" t="n"/>
      <c r="G1098" s="5" t="n"/>
      <c r="H1098" s="8" t="inlineStr"/>
      <c r="I1098" s="9">
        <f>IF(H1098="", "", H1098 + (J1098/Config!$B$9))</f>
        <v/>
      </c>
      <c r="J1098" s="10">
        <f>IFERROR(XLOOKUP(E1098,Config!$D$6:$D$100,Config!$E$6:$E$100),0)</f>
        <v/>
      </c>
      <c r="K1098" s="10">
        <f>IF(F1098="Completed",100,IF(F1098="In Progress",50,IF(F1098="Blocked",0,IF(F1098="Pending",0,IF(F1098="Rework Required",0,IF(F1098="Pending Review",50,0))))))</f>
        <v/>
      </c>
      <c r="L1098" s="5" t="inlineStr"/>
      <c r="M1098" s="5" t="n"/>
    </row>
    <row r="1099">
      <c r="F1099" s="5" t="n"/>
      <c r="G1099" s="5" t="n"/>
      <c r="H1099" s="8" t="inlineStr"/>
      <c r="I1099" s="9">
        <f>IF(H1099="", "", H1099 + (J1099/Config!$B$9))</f>
        <v/>
      </c>
      <c r="J1099" s="10">
        <f>IFERROR(XLOOKUP(E1099,Config!$D$6:$D$100,Config!$E$6:$E$100),0)</f>
        <v/>
      </c>
      <c r="K1099" s="10">
        <f>IF(F1099="Completed",100,IF(F1099="In Progress",50,IF(F1099="Blocked",0,IF(F1099="Pending",0,IF(F1099="Rework Required",0,IF(F1099="Pending Review",50,0))))))</f>
        <v/>
      </c>
      <c r="L1099" s="5" t="inlineStr"/>
      <c r="M1099" s="5" t="n"/>
    </row>
    <row r="1100">
      <c r="F1100" s="5" t="n"/>
      <c r="G1100" s="5" t="n"/>
      <c r="H1100" s="8" t="inlineStr"/>
      <c r="I1100" s="9">
        <f>IF(H1100="", "", H1100 + (J1100/Config!$B$9))</f>
        <v/>
      </c>
      <c r="J1100" s="10">
        <f>IFERROR(XLOOKUP(E1100,Config!$D$6:$D$100,Config!$E$6:$E$100),0)</f>
        <v/>
      </c>
      <c r="K1100" s="10">
        <f>IF(F1100="Completed",100,IF(F1100="In Progress",50,IF(F1100="Blocked",0,IF(F1100="Pending",0,IF(F1100="Rework Required",0,IF(F1100="Pending Review",50,0))))))</f>
        <v/>
      </c>
      <c r="L1100" s="5" t="inlineStr"/>
      <c r="M1100" s="5" t="n"/>
    </row>
    <row r="1101">
      <c r="F1101" s="5" t="n"/>
      <c r="G1101" s="5" t="n"/>
      <c r="H1101" s="8" t="inlineStr"/>
      <c r="I1101" s="9">
        <f>IF(H1101="", "", H1101 + (J1101/Config!$B$9))</f>
        <v/>
      </c>
      <c r="J1101" s="10">
        <f>IFERROR(XLOOKUP(E1101,Config!$D$6:$D$100,Config!$E$6:$E$100),0)</f>
        <v/>
      </c>
      <c r="K1101" s="10">
        <f>IF(F1101="Completed",100,IF(F1101="In Progress",50,IF(F1101="Blocked",0,IF(F1101="Pending",0,IF(F1101="Rework Required",0,IF(F1101="Pending Review",50,0))))))</f>
        <v/>
      </c>
      <c r="L1101" s="5" t="inlineStr"/>
      <c r="M1101" s="5" t="n"/>
    </row>
    <row r="1102">
      <c r="F1102" s="5" t="n"/>
      <c r="G1102" s="5" t="n"/>
      <c r="H1102" s="8" t="inlineStr"/>
      <c r="I1102" s="9">
        <f>IF(H1102="", "", H1102 + (J1102/Config!$B$9))</f>
        <v/>
      </c>
      <c r="J1102" s="10">
        <f>IFERROR(XLOOKUP(E1102,Config!$D$6:$D$100,Config!$E$6:$E$100),0)</f>
        <v/>
      </c>
      <c r="K1102" s="10">
        <f>IF(F1102="Completed",100,IF(F1102="In Progress",50,IF(F1102="Blocked",0,IF(F1102="Pending",0,IF(F1102="Rework Required",0,IF(F1102="Pending Review",50,0))))))</f>
        <v/>
      </c>
      <c r="L1102" s="5" t="inlineStr"/>
      <c r="M1102" s="5" t="n"/>
    </row>
    <row r="1103">
      <c r="F1103" s="5" t="n"/>
      <c r="G1103" s="5" t="n"/>
      <c r="H1103" s="8" t="inlineStr"/>
      <c r="I1103" s="9">
        <f>IF(H1103="", "", H1103 + (J1103/Config!$B$9))</f>
        <v/>
      </c>
      <c r="J1103" s="10">
        <f>IFERROR(XLOOKUP(E1103,Config!$D$6:$D$100,Config!$E$6:$E$100),0)</f>
        <v/>
      </c>
      <c r="K1103" s="10">
        <f>IF(F1103="Completed",100,IF(F1103="In Progress",50,IF(F1103="Blocked",0,IF(F1103="Pending",0,IF(F1103="Rework Required",0,IF(F1103="Pending Review",50,0))))))</f>
        <v/>
      </c>
      <c r="L1103" s="5" t="inlineStr"/>
      <c r="M1103" s="5" t="n"/>
    </row>
    <row r="1104">
      <c r="F1104" s="5" t="n"/>
      <c r="G1104" s="5" t="n"/>
      <c r="H1104" s="8" t="inlineStr"/>
      <c r="I1104" s="9">
        <f>IF(H1104="", "", H1104 + (J1104/Config!$B$9))</f>
        <v/>
      </c>
      <c r="J1104" s="10">
        <f>IFERROR(XLOOKUP(E1104,Config!$D$6:$D$100,Config!$E$6:$E$100),0)</f>
        <v/>
      </c>
      <c r="K1104" s="10">
        <f>IF(F1104="Completed",100,IF(F1104="In Progress",50,IF(F1104="Blocked",0,IF(F1104="Pending",0,IF(F1104="Rework Required",0,IF(F1104="Pending Review",50,0))))))</f>
        <v/>
      </c>
      <c r="L1104" s="5" t="inlineStr"/>
      <c r="M1104" s="5" t="n"/>
    </row>
    <row r="1105">
      <c r="F1105" s="5" t="n"/>
      <c r="G1105" s="5" t="n"/>
      <c r="H1105" s="8" t="inlineStr"/>
      <c r="I1105" s="9">
        <f>IF(H1105="", "", H1105 + (J1105/Config!$B$9))</f>
        <v/>
      </c>
      <c r="J1105" s="10">
        <f>IFERROR(XLOOKUP(E1105,Config!$D$6:$D$100,Config!$E$6:$E$100),0)</f>
        <v/>
      </c>
      <c r="K1105" s="10">
        <f>IF(F1105="Completed",100,IF(F1105="In Progress",50,IF(F1105="Blocked",0,IF(F1105="Pending",0,IF(F1105="Rework Required",0,IF(F1105="Pending Review",50,0))))))</f>
        <v/>
      </c>
      <c r="L1105" s="5" t="inlineStr"/>
      <c r="M1105" s="5" t="n"/>
    </row>
    <row r="1106">
      <c r="F1106" s="5" t="n"/>
      <c r="G1106" s="5" t="n"/>
      <c r="H1106" s="8" t="inlineStr"/>
      <c r="I1106" s="9">
        <f>IF(H1106="", "", H1106 + (J1106/Config!$B$9))</f>
        <v/>
      </c>
      <c r="J1106" s="10">
        <f>IFERROR(XLOOKUP(E1106,Config!$D$6:$D$100,Config!$E$6:$E$100),0)</f>
        <v/>
      </c>
      <c r="K1106" s="10">
        <f>IF(F1106="Completed",100,IF(F1106="In Progress",50,IF(F1106="Blocked",0,IF(F1106="Pending",0,IF(F1106="Rework Required",0,IF(F1106="Pending Review",50,0))))))</f>
        <v/>
      </c>
      <c r="L1106" s="5" t="inlineStr"/>
      <c r="M1106" s="5" t="n"/>
    </row>
    <row r="1107">
      <c r="F1107" s="5" t="n"/>
      <c r="G1107" s="5" t="n"/>
      <c r="H1107" s="8" t="inlineStr"/>
      <c r="I1107" s="9">
        <f>IF(H1107="", "", H1107 + (J1107/Config!$B$9))</f>
        <v/>
      </c>
      <c r="J1107" s="10">
        <f>IFERROR(XLOOKUP(E1107,Config!$D$6:$D$100,Config!$E$6:$E$100),0)</f>
        <v/>
      </c>
      <c r="K1107" s="10">
        <f>IF(F1107="Completed",100,IF(F1107="In Progress",50,IF(F1107="Blocked",0,IF(F1107="Pending",0,IF(F1107="Rework Required",0,IF(F1107="Pending Review",50,0))))))</f>
        <v/>
      </c>
      <c r="L1107" s="5" t="inlineStr"/>
      <c r="M1107" s="5" t="n"/>
    </row>
    <row r="1108">
      <c r="F1108" s="5" t="n"/>
      <c r="G1108" s="5" t="n"/>
      <c r="H1108" s="8" t="inlineStr"/>
      <c r="I1108" s="9">
        <f>IF(H1108="", "", H1108 + (J1108/Config!$B$9))</f>
        <v/>
      </c>
      <c r="J1108" s="10">
        <f>IFERROR(XLOOKUP(E1108,Config!$D$6:$D$100,Config!$E$6:$E$100),0)</f>
        <v/>
      </c>
      <c r="K1108" s="10">
        <f>IF(F1108="Completed",100,IF(F1108="In Progress",50,IF(F1108="Blocked",0,IF(F1108="Pending",0,IF(F1108="Rework Required",0,IF(F1108="Pending Review",50,0))))))</f>
        <v/>
      </c>
      <c r="L1108" s="5" t="inlineStr"/>
      <c r="M1108" s="5" t="n"/>
    </row>
    <row r="1109">
      <c r="F1109" s="5" t="n"/>
      <c r="G1109" s="5" t="n"/>
      <c r="H1109" s="8" t="inlineStr"/>
      <c r="I1109" s="9">
        <f>IF(H1109="", "", H1109 + (J1109/Config!$B$9))</f>
        <v/>
      </c>
      <c r="J1109" s="10">
        <f>IFERROR(XLOOKUP(E1109,Config!$D$6:$D$100,Config!$E$6:$E$100),0)</f>
        <v/>
      </c>
      <c r="K1109" s="10">
        <f>IF(F1109="Completed",100,IF(F1109="In Progress",50,IF(F1109="Blocked",0,IF(F1109="Pending",0,IF(F1109="Rework Required",0,IF(F1109="Pending Review",50,0))))))</f>
        <v/>
      </c>
      <c r="L1109" s="5" t="inlineStr"/>
      <c r="M1109" s="5" t="n"/>
    </row>
    <row r="1110">
      <c r="F1110" s="5" t="n"/>
      <c r="G1110" s="5" t="n"/>
      <c r="H1110" s="8" t="inlineStr"/>
      <c r="I1110" s="9">
        <f>IF(H1110="", "", H1110 + (J1110/Config!$B$9))</f>
        <v/>
      </c>
      <c r="J1110" s="10">
        <f>IFERROR(XLOOKUP(E1110,Config!$D$6:$D$100,Config!$E$6:$E$100),0)</f>
        <v/>
      </c>
      <c r="K1110" s="10">
        <f>IF(F1110="Completed",100,IF(F1110="In Progress",50,IF(F1110="Blocked",0,IF(F1110="Pending",0,IF(F1110="Rework Required",0,IF(F1110="Pending Review",50,0))))))</f>
        <v/>
      </c>
      <c r="L1110" s="5" t="inlineStr"/>
      <c r="M1110" s="5" t="n"/>
    </row>
    <row r="1111">
      <c r="F1111" s="5" t="n"/>
      <c r="G1111" s="5" t="n"/>
      <c r="H1111" s="8" t="inlineStr"/>
      <c r="I1111" s="9">
        <f>IF(H1111="", "", H1111 + (J1111/Config!$B$9))</f>
        <v/>
      </c>
      <c r="J1111" s="10">
        <f>IFERROR(XLOOKUP(E1111,Config!$D$6:$D$100,Config!$E$6:$E$100),0)</f>
        <v/>
      </c>
      <c r="K1111" s="10">
        <f>IF(F1111="Completed",100,IF(F1111="In Progress",50,IF(F1111="Blocked",0,IF(F1111="Pending",0,IF(F1111="Rework Required",0,IF(F1111="Pending Review",50,0))))))</f>
        <v/>
      </c>
      <c r="L1111" s="5" t="inlineStr"/>
      <c r="M1111" s="5" t="n"/>
    </row>
    <row r="1112">
      <c r="F1112" s="5" t="n"/>
      <c r="G1112" s="5" t="n"/>
      <c r="H1112" s="8" t="inlineStr"/>
      <c r="I1112" s="9">
        <f>IF(H1112="", "", H1112 + (J1112/Config!$B$9))</f>
        <v/>
      </c>
      <c r="J1112" s="10">
        <f>IFERROR(XLOOKUP(E1112,Config!$D$6:$D$100,Config!$E$6:$E$100),0)</f>
        <v/>
      </c>
      <c r="K1112" s="10">
        <f>IF(F1112="Completed",100,IF(F1112="In Progress",50,IF(F1112="Blocked",0,IF(F1112="Pending",0,IF(F1112="Rework Required",0,IF(F1112="Pending Review",50,0))))))</f>
        <v/>
      </c>
      <c r="L1112" s="5" t="inlineStr"/>
      <c r="M1112" s="5" t="n"/>
    </row>
    <row r="1113">
      <c r="F1113" s="5" t="n"/>
      <c r="G1113" s="5" t="n"/>
      <c r="H1113" s="8" t="inlineStr"/>
      <c r="I1113" s="9">
        <f>IF(H1113="", "", H1113 + (J1113/Config!$B$9))</f>
        <v/>
      </c>
      <c r="J1113" s="10">
        <f>IFERROR(XLOOKUP(E1113,Config!$D$6:$D$100,Config!$E$6:$E$100),0)</f>
        <v/>
      </c>
      <c r="K1113" s="10">
        <f>IF(F1113="Completed",100,IF(F1113="In Progress",50,IF(F1113="Blocked",0,IF(F1113="Pending",0,IF(F1113="Rework Required",0,IF(F1113="Pending Review",50,0))))))</f>
        <v/>
      </c>
      <c r="L1113" s="5" t="inlineStr"/>
      <c r="M1113" s="5" t="n"/>
    </row>
    <row r="1114">
      <c r="F1114" s="5" t="n"/>
      <c r="G1114" s="5" t="n"/>
      <c r="H1114" s="8" t="inlineStr"/>
      <c r="I1114" s="9">
        <f>IF(H1114="", "", H1114 + (J1114/Config!$B$9))</f>
        <v/>
      </c>
      <c r="J1114" s="10">
        <f>IFERROR(XLOOKUP(E1114,Config!$D$6:$D$100,Config!$E$6:$E$100),0)</f>
        <v/>
      </c>
      <c r="K1114" s="10">
        <f>IF(F1114="Completed",100,IF(F1114="In Progress",50,IF(F1114="Blocked",0,IF(F1114="Pending",0,IF(F1114="Rework Required",0,IF(F1114="Pending Review",50,0))))))</f>
        <v/>
      </c>
      <c r="L1114" s="5" t="inlineStr"/>
      <c r="M1114" s="5" t="n"/>
    </row>
    <row r="1115">
      <c r="F1115" s="5" t="n"/>
      <c r="G1115" s="5" t="n"/>
      <c r="H1115" s="8" t="inlineStr"/>
      <c r="I1115" s="9">
        <f>IF(H1115="", "", H1115 + (J1115/Config!$B$9))</f>
        <v/>
      </c>
      <c r="J1115" s="10">
        <f>IFERROR(XLOOKUP(E1115,Config!$D$6:$D$100,Config!$E$6:$E$100),0)</f>
        <v/>
      </c>
      <c r="K1115" s="10">
        <f>IF(F1115="Completed",100,IF(F1115="In Progress",50,IF(F1115="Blocked",0,IF(F1115="Pending",0,IF(F1115="Rework Required",0,IF(F1115="Pending Review",50,0))))))</f>
        <v/>
      </c>
      <c r="L1115" s="5" t="inlineStr"/>
      <c r="M1115" s="5" t="n"/>
    </row>
    <row r="1116">
      <c r="F1116" s="5" t="n"/>
      <c r="G1116" s="5" t="n"/>
      <c r="H1116" s="8" t="inlineStr"/>
      <c r="I1116" s="9">
        <f>IF(H1116="", "", H1116 + (J1116/Config!$B$9))</f>
        <v/>
      </c>
      <c r="J1116" s="10">
        <f>IFERROR(XLOOKUP(E1116,Config!$D$6:$D$100,Config!$E$6:$E$100),0)</f>
        <v/>
      </c>
      <c r="K1116" s="10">
        <f>IF(F1116="Completed",100,IF(F1116="In Progress",50,IF(F1116="Blocked",0,IF(F1116="Pending",0,IF(F1116="Rework Required",0,IF(F1116="Pending Review",50,0))))))</f>
        <v/>
      </c>
      <c r="L1116" s="5" t="inlineStr"/>
      <c r="M1116" s="5" t="n"/>
    </row>
    <row r="1117">
      <c r="F1117" s="5" t="n"/>
      <c r="G1117" s="5" t="n"/>
      <c r="H1117" s="8" t="inlineStr"/>
      <c r="I1117" s="9">
        <f>IF(H1117="", "", H1117 + (J1117/Config!$B$9))</f>
        <v/>
      </c>
      <c r="J1117" s="10">
        <f>IFERROR(XLOOKUP(E1117,Config!$D$6:$D$100,Config!$E$6:$E$100),0)</f>
        <v/>
      </c>
      <c r="K1117" s="10">
        <f>IF(F1117="Completed",100,IF(F1117="In Progress",50,IF(F1117="Blocked",0,IF(F1117="Pending",0,IF(F1117="Rework Required",0,IF(F1117="Pending Review",50,0))))))</f>
        <v/>
      </c>
      <c r="L1117" s="5" t="inlineStr"/>
      <c r="M1117" s="5" t="n"/>
    </row>
    <row r="1118">
      <c r="F1118" s="5" t="n"/>
      <c r="G1118" s="5" t="n"/>
      <c r="H1118" s="8" t="inlineStr"/>
      <c r="I1118" s="9">
        <f>IF(H1118="", "", H1118 + (J1118/Config!$B$9))</f>
        <v/>
      </c>
      <c r="J1118" s="10">
        <f>IFERROR(XLOOKUP(E1118,Config!$D$6:$D$100,Config!$E$6:$E$100),0)</f>
        <v/>
      </c>
      <c r="K1118" s="10">
        <f>IF(F1118="Completed",100,IF(F1118="In Progress",50,IF(F1118="Blocked",0,IF(F1118="Pending",0,IF(F1118="Rework Required",0,IF(F1118="Pending Review",50,0))))))</f>
        <v/>
      </c>
      <c r="L1118" s="5" t="inlineStr"/>
      <c r="M1118" s="5" t="n"/>
    </row>
    <row r="1119">
      <c r="F1119" s="5" t="n"/>
      <c r="G1119" s="5" t="n"/>
      <c r="H1119" s="8" t="inlineStr"/>
      <c r="I1119" s="9">
        <f>IF(H1119="", "", H1119 + (J1119/Config!$B$9))</f>
        <v/>
      </c>
      <c r="J1119" s="10">
        <f>IFERROR(XLOOKUP(E1119,Config!$D$6:$D$100,Config!$E$6:$E$100),0)</f>
        <v/>
      </c>
      <c r="K1119" s="10">
        <f>IF(F1119="Completed",100,IF(F1119="In Progress",50,IF(F1119="Blocked",0,IF(F1119="Pending",0,IF(F1119="Rework Required",0,IF(F1119="Pending Review",50,0))))))</f>
        <v/>
      </c>
      <c r="L1119" s="5" t="inlineStr"/>
      <c r="M1119" s="5" t="n"/>
    </row>
    <row r="1120">
      <c r="F1120" s="5" t="n"/>
      <c r="G1120" s="5" t="n"/>
      <c r="H1120" s="8" t="inlineStr"/>
      <c r="I1120" s="9">
        <f>IF(H1120="", "", H1120 + (J1120/Config!$B$9))</f>
        <v/>
      </c>
      <c r="J1120" s="10">
        <f>IFERROR(XLOOKUP(E1120,Config!$D$6:$D$100,Config!$E$6:$E$100),0)</f>
        <v/>
      </c>
      <c r="K1120" s="10">
        <f>IF(F1120="Completed",100,IF(F1120="In Progress",50,IF(F1120="Blocked",0,IF(F1120="Pending",0,IF(F1120="Rework Required",0,IF(F1120="Pending Review",50,0))))))</f>
        <v/>
      </c>
      <c r="L1120" s="5" t="inlineStr"/>
      <c r="M1120" s="5" t="n"/>
    </row>
    <row r="1121">
      <c r="F1121" s="5" t="n"/>
      <c r="G1121" s="5" t="n"/>
      <c r="H1121" s="8" t="inlineStr"/>
      <c r="I1121" s="9">
        <f>IF(H1121="", "", H1121 + (J1121/Config!$B$9))</f>
        <v/>
      </c>
      <c r="J1121" s="10">
        <f>IFERROR(XLOOKUP(E1121,Config!$D$6:$D$100,Config!$E$6:$E$100),0)</f>
        <v/>
      </c>
      <c r="K1121" s="10">
        <f>IF(F1121="Completed",100,IF(F1121="In Progress",50,IF(F1121="Blocked",0,IF(F1121="Pending",0,IF(F1121="Rework Required",0,IF(F1121="Pending Review",50,0))))))</f>
        <v/>
      </c>
      <c r="L1121" s="5" t="inlineStr"/>
      <c r="M1121" s="5" t="n"/>
    </row>
    <row r="1122">
      <c r="F1122" s="5" t="n"/>
      <c r="G1122" s="5" t="n"/>
      <c r="H1122" s="8" t="inlineStr"/>
      <c r="I1122" s="9">
        <f>IF(H1122="", "", H1122 + (J1122/Config!$B$9))</f>
        <v/>
      </c>
      <c r="J1122" s="10">
        <f>IFERROR(XLOOKUP(E1122,Config!$D$6:$D$100,Config!$E$6:$E$100),0)</f>
        <v/>
      </c>
      <c r="K1122" s="10">
        <f>IF(F1122="Completed",100,IF(F1122="In Progress",50,IF(F1122="Blocked",0,IF(F1122="Pending",0,IF(F1122="Rework Required",0,IF(F1122="Pending Review",50,0))))))</f>
        <v/>
      </c>
      <c r="L1122" s="5" t="inlineStr"/>
      <c r="M1122" s="5" t="n"/>
    </row>
    <row r="1123">
      <c r="F1123" s="5" t="n"/>
      <c r="G1123" s="5" t="n"/>
      <c r="H1123" s="8" t="inlineStr"/>
      <c r="I1123" s="9">
        <f>IF(H1123="", "", H1123 + (J1123/Config!$B$9))</f>
        <v/>
      </c>
      <c r="J1123" s="10">
        <f>IFERROR(XLOOKUP(E1123,Config!$D$6:$D$100,Config!$E$6:$E$100),0)</f>
        <v/>
      </c>
      <c r="K1123" s="10">
        <f>IF(F1123="Completed",100,IF(F1123="In Progress",50,IF(F1123="Blocked",0,IF(F1123="Pending",0,IF(F1123="Rework Required",0,IF(F1123="Pending Review",50,0))))))</f>
        <v/>
      </c>
      <c r="L1123" s="5" t="inlineStr"/>
      <c r="M1123" s="5" t="n"/>
    </row>
    <row r="1124">
      <c r="F1124" s="5" t="n"/>
      <c r="G1124" s="5" t="n"/>
      <c r="H1124" s="8" t="inlineStr"/>
      <c r="I1124" s="9">
        <f>IF(H1124="", "", H1124 + (J1124/Config!$B$9))</f>
        <v/>
      </c>
      <c r="J1124" s="10">
        <f>IFERROR(XLOOKUP(E1124,Config!$D$6:$D$100,Config!$E$6:$E$100),0)</f>
        <v/>
      </c>
      <c r="K1124" s="10">
        <f>IF(F1124="Completed",100,IF(F1124="In Progress",50,IF(F1124="Blocked",0,IF(F1124="Pending",0,IF(F1124="Rework Required",0,IF(F1124="Pending Review",50,0))))))</f>
        <v/>
      </c>
      <c r="L1124" s="5" t="inlineStr"/>
      <c r="M1124" s="5" t="n"/>
    </row>
    <row r="1125">
      <c r="F1125" s="5" t="n"/>
      <c r="G1125" s="5" t="n"/>
      <c r="H1125" s="8" t="inlineStr"/>
      <c r="I1125" s="9">
        <f>IF(H1125="", "", H1125 + (J1125/Config!$B$9))</f>
        <v/>
      </c>
      <c r="J1125" s="10">
        <f>IFERROR(XLOOKUP(E1125,Config!$D$6:$D$100,Config!$E$6:$E$100),0)</f>
        <v/>
      </c>
      <c r="K1125" s="10">
        <f>IF(F1125="Completed",100,IF(F1125="In Progress",50,IF(F1125="Blocked",0,IF(F1125="Pending",0,IF(F1125="Rework Required",0,IF(F1125="Pending Review",50,0))))))</f>
        <v/>
      </c>
      <c r="L1125" s="5" t="inlineStr"/>
      <c r="M1125" s="5" t="n"/>
    </row>
    <row r="1126">
      <c r="F1126" s="5" t="n"/>
      <c r="G1126" s="5" t="n"/>
      <c r="H1126" s="8" t="inlineStr"/>
      <c r="I1126" s="9">
        <f>IF(H1126="", "", H1126 + (J1126/Config!$B$9))</f>
        <v/>
      </c>
      <c r="J1126" s="10">
        <f>IFERROR(XLOOKUP(E1126,Config!$D$6:$D$100,Config!$E$6:$E$100),0)</f>
        <v/>
      </c>
      <c r="K1126" s="10">
        <f>IF(F1126="Completed",100,IF(F1126="In Progress",50,IF(F1126="Blocked",0,IF(F1126="Pending",0,IF(F1126="Rework Required",0,IF(F1126="Pending Review",50,0))))))</f>
        <v/>
      </c>
      <c r="L1126" s="5" t="inlineStr"/>
      <c r="M1126" s="5" t="n"/>
    </row>
    <row r="1127">
      <c r="F1127" s="5" t="n"/>
      <c r="G1127" s="5" t="n"/>
      <c r="H1127" s="8" t="inlineStr"/>
      <c r="I1127" s="9">
        <f>IF(H1127="", "", H1127 + (J1127/Config!$B$9))</f>
        <v/>
      </c>
      <c r="J1127" s="10">
        <f>IFERROR(XLOOKUP(E1127,Config!$D$6:$D$100,Config!$E$6:$E$100),0)</f>
        <v/>
      </c>
      <c r="K1127" s="10">
        <f>IF(F1127="Completed",100,IF(F1127="In Progress",50,IF(F1127="Blocked",0,IF(F1127="Pending",0,IF(F1127="Rework Required",0,IF(F1127="Pending Review",50,0))))))</f>
        <v/>
      </c>
      <c r="L1127" s="5" t="inlineStr"/>
      <c r="M1127" s="5" t="n"/>
    </row>
    <row r="1128">
      <c r="F1128" s="5" t="n"/>
      <c r="G1128" s="5" t="n"/>
      <c r="H1128" s="8" t="inlineStr"/>
      <c r="I1128" s="9">
        <f>IF(H1128="", "", H1128 + (J1128/Config!$B$9))</f>
        <v/>
      </c>
      <c r="J1128" s="10">
        <f>IFERROR(XLOOKUP(E1128,Config!$D$6:$D$100,Config!$E$6:$E$100),0)</f>
        <v/>
      </c>
      <c r="K1128" s="10">
        <f>IF(F1128="Completed",100,IF(F1128="In Progress",50,IF(F1128="Blocked",0,IF(F1128="Pending",0,IF(F1128="Rework Required",0,IF(F1128="Pending Review",50,0))))))</f>
        <v/>
      </c>
      <c r="L1128" s="5" t="inlineStr"/>
      <c r="M1128" s="5" t="n"/>
    </row>
    <row r="1129">
      <c r="F1129" s="5" t="n"/>
      <c r="G1129" s="5" t="n"/>
      <c r="H1129" s="8" t="inlineStr"/>
      <c r="I1129" s="9">
        <f>IF(H1129="", "", H1129 + (J1129/Config!$B$9))</f>
        <v/>
      </c>
      <c r="J1129" s="10">
        <f>IFERROR(XLOOKUP(E1129,Config!$D$6:$D$100,Config!$E$6:$E$100),0)</f>
        <v/>
      </c>
      <c r="K1129" s="10">
        <f>IF(F1129="Completed",100,IF(F1129="In Progress",50,IF(F1129="Blocked",0,IF(F1129="Pending",0,IF(F1129="Rework Required",0,IF(F1129="Pending Review",50,0))))))</f>
        <v/>
      </c>
      <c r="L1129" s="5" t="inlineStr"/>
      <c r="M1129" s="5" t="n"/>
    </row>
    <row r="1130">
      <c r="F1130" s="5" t="n"/>
      <c r="G1130" s="5" t="n"/>
      <c r="H1130" s="8" t="inlineStr"/>
      <c r="I1130" s="9">
        <f>IF(H1130="", "", H1130 + (J1130/Config!$B$9))</f>
        <v/>
      </c>
      <c r="J1130" s="10">
        <f>IFERROR(XLOOKUP(E1130,Config!$D$6:$D$100,Config!$E$6:$E$100),0)</f>
        <v/>
      </c>
      <c r="K1130" s="10">
        <f>IF(F1130="Completed",100,IF(F1130="In Progress",50,IF(F1130="Blocked",0,IF(F1130="Pending",0,IF(F1130="Rework Required",0,IF(F1130="Pending Review",50,0))))))</f>
        <v/>
      </c>
      <c r="L1130" s="5" t="inlineStr"/>
      <c r="M1130" s="5" t="n"/>
    </row>
    <row r="1131">
      <c r="F1131" s="5" t="n"/>
      <c r="G1131" s="5" t="n"/>
      <c r="H1131" s="8" t="inlineStr"/>
      <c r="I1131" s="9">
        <f>IF(H1131="", "", H1131 + (J1131/Config!$B$9))</f>
        <v/>
      </c>
      <c r="J1131" s="10">
        <f>IFERROR(XLOOKUP(E1131,Config!$D$6:$D$100,Config!$E$6:$E$100),0)</f>
        <v/>
      </c>
      <c r="K1131" s="10">
        <f>IF(F1131="Completed",100,IF(F1131="In Progress",50,IF(F1131="Blocked",0,IF(F1131="Pending",0,IF(F1131="Rework Required",0,IF(F1131="Pending Review",50,0))))))</f>
        <v/>
      </c>
      <c r="L1131" s="5" t="inlineStr"/>
      <c r="M1131" s="5" t="n"/>
    </row>
    <row r="1132">
      <c r="F1132" s="5" t="n"/>
      <c r="G1132" s="5" t="n"/>
      <c r="H1132" s="8" t="inlineStr"/>
      <c r="I1132" s="9">
        <f>IF(H1132="", "", H1132 + (J1132/Config!$B$9))</f>
        <v/>
      </c>
      <c r="J1132" s="10">
        <f>IFERROR(XLOOKUP(E1132,Config!$D$6:$D$100,Config!$E$6:$E$100),0)</f>
        <v/>
      </c>
      <c r="K1132" s="10">
        <f>IF(F1132="Completed",100,IF(F1132="In Progress",50,IF(F1132="Blocked",0,IF(F1132="Pending",0,IF(F1132="Rework Required",0,IF(F1132="Pending Review",50,0))))))</f>
        <v/>
      </c>
      <c r="L1132" s="5" t="inlineStr"/>
      <c r="M1132" s="5" t="n"/>
    </row>
    <row r="1133">
      <c r="F1133" s="5" t="n"/>
      <c r="G1133" s="5" t="n"/>
      <c r="H1133" s="8" t="inlineStr"/>
      <c r="I1133" s="9">
        <f>IF(H1133="", "", H1133 + (J1133/Config!$B$9))</f>
        <v/>
      </c>
      <c r="J1133" s="10">
        <f>IFERROR(XLOOKUP(E1133,Config!$D$6:$D$100,Config!$E$6:$E$100),0)</f>
        <v/>
      </c>
      <c r="K1133" s="10">
        <f>IF(F1133="Completed",100,IF(F1133="In Progress",50,IF(F1133="Blocked",0,IF(F1133="Pending",0,IF(F1133="Rework Required",0,IF(F1133="Pending Review",50,0))))))</f>
        <v/>
      </c>
      <c r="L1133" s="5" t="inlineStr"/>
      <c r="M1133" s="5" t="n"/>
    </row>
    <row r="1134">
      <c r="F1134" s="5" t="n"/>
      <c r="G1134" s="5" t="n"/>
      <c r="H1134" s="8" t="inlineStr"/>
      <c r="I1134" s="9">
        <f>IF(H1134="", "", H1134 + (J1134/Config!$B$9))</f>
        <v/>
      </c>
      <c r="J1134" s="10">
        <f>IFERROR(XLOOKUP(E1134,Config!$D$6:$D$100,Config!$E$6:$E$100),0)</f>
        <v/>
      </c>
      <c r="K1134" s="10">
        <f>IF(F1134="Completed",100,IF(F1134="In Progress",50,IF(F1134="Blocked",0,IF(F1134="Pending",0,IF(F1134="Rework Required",0,IF(F1134="Pending Review",50,0))))))</f>
        <v/>
      </c>
      <c r="L1134" s="5" t="inlineStr"/>
      <c r="M1134" s="5" t="n"/>
    </row>
    <row r="1135">
      <c r="F1135" s="5" t="n"/>
      <c r="G1135" s="5" t="n"/>
      <c r="H1135" s="8" t="inlineStr"/>
      <c r="I1135" s="9">
        <f>IF(H1135="", "", H1135 + (J1135/Config!$B$9))</f>
        <v/>
      </c>
      <c r="J1135" s="10">
        <f>IFERROR(XLOOKUP(E1135,Config!$D$6:$D$100,Config!$E$6:$E$100),0)</f>
        <v/>
      </c>
      <c r="K1135" s="10">
        <f>IF(F1135="Completed",100,IF(F1135="In Progress",50,IF(F1135="Blocked",0,IF(F1135="Pending",0,IF(F1135="Rework Required",0,IF(F1135="Pending Review",50,0))))))</f>
        <v/>
      </c>
      <c r="L1135" s="5" t="inlineStr"/>
      <c r="M1135" s="5" t="n"/>
    </row>
    <row r="1136">
      <c r="F1136" s="5" t="n"/>
      <c r="G1136" s="5" t="n"/>
      <c r="H1136" s="8" t="inlineStr"/>
      <c r="I1136" s="9">
        <f>IF(H1136="", "", H1136 + (J1136/Config!$B$9))</f>
        <v/>
      </c>
      <c r="J1136" s="10">
        <f>IFERROR(XLOOKUP(E1136,Config!$D$6:$D$100,Config!$E$6:$E$100),0)</f>
        <v/>
      </c>
      <c r="K1136" s="10">
        <f>IF(F1136="Completed",100,IF(F1136="In Progress",50,IF(F1136="Blocked",0,IF(F1136="Pending",0,IF(F1136="Rework Required",0,IF(F1136="Pending Review",50,0))))))</f>
        <v/>
      </c>
      <c r="L1136" s="5" t="inlineStr"/>
      <c r="M1136" s="5" t="n"/>
    </row>
    <row r="1137">
      <c r="F1137" s="5" t="n"/>
      <c r="G1137" s="5" t="n"/>
      <c r="H1137" s="8" t="inlineStr"/>
      <c r="I1137" s="9">
        <f>IF(H1137="", "", H1137 + (J1137/Config!$B$9))</f>
        <v/>
      </c>
      <c r="J1137" s="10">
        <f>IFERROR(XLOOKUP(E1137,Config!$D$6:$D$100,Config!$E$6:$E$100),0)</f>
        <v/>
      </c>
      <c r="K1137" s="10">
        <f>IF(F1137="Completed",100,IF(F1137="In Progress",50,IF(F1137="Blocked",0,IF(F1137="Pending",0,IF(F1137="Rework Required",0,IF(F1137="Pending Review",50,0))))))</f>
        <v/>
      </c>
      <c r="L1137" s="5" t="inlineStr"/>
      <c r="M1137" s="5" t="n"/>
    </row>
    <row r="1138">
      <c r="F1138" s="5" t="n"/>
      <c r="G1138" s="5" t="n"/>
      <c r="H1138" s="8" t="inlineStr"/>
      <c r="I1138" s="9">
        <f>IF(H1138="", "", H1138 + (J1138/Config!$B$9))</f>
        <v/>
      </c>
      <c r="J1138" s="10">
        <f>IFERROR(XLOOKUP(E1138,Config!$D$6:$D$100,Config!$E$6:$E$100),0)</f>
        <v/>
      </c>
      <c r="K1138" s="10">
        <f>IF(F1138="Completed",100,IF(F1138="In Progress",50,IF(F1138="Blocked",0,IF(F1138="Pending",0,IF(F1138="Rework Required",0,IF(F1138="Pending Review",50,0))))))</f>
        <v/>
      </c>
      <c r="L1138" s="5" t="inlineStr"/>
      <c r="M1138" s="5" t="n"/>
    </row>
    <row r="1139">
      <c r="F1139" s="5" t="n"/>
      <c r="G1139" s="5" t="n"/>
      <c r="H1139" s="8" t="inlineStr"/>
      <c r="I1139" s="9">
        <f>IF(H1139="", "", H1139 + (J1139/Config!$B$9))</f>
        <v/>
      </c>
      <c r="J1139" s="10">
        <f>IFERROR(XLOOKUP(E1139,Config!$D$6:$D$100,Config!$E$6:$E$100),0)</f>
        <v/>
      </c>
      <c r="K1139" s="10">
        <f>IF(F1139="Completed",100,IF(F1139="In Progress",50,IF(F1139="Blocked",0,IF(F1139="Pending",0,IF(F1139="Rework Required",0,IF(F1139="Pending Review",50,0))))))</f>
        <v/>
      </c>
      <c r="L1139" s="5" t="inlineStr"/>
      <c r="M1139" s="5" t="n"/>
    </row>
    <row r="1140">
      <c r="F1140" s="5" t="n"/>
      <c r="G1140" s="5" t="n"/>
      <c r="H1140" s="8" t="inlineStr"/>
      <c r="I1140" s="9">
        <f>IF(H1140="", "", H1140 + (J1140/Config!$B$9))</f>
        <v/>
      </c>
      <c r="J1140" s="10">
        <f>IFERROR(XLOOKUP(E1140,Config!$D$6:$D$100,Config!$E$6:$E$100),0)</f>
        <v/>
      </c>
      <c r="K1140" s="10">
        <f>IF(F1140="Completed",100,IF(F1140="In Progress",50,IF(F1140="Blocked",0,IF(F1140="Pending",0,IF(F1140="Rework Required",0,IF(F1140="Pending Review",50,0))))))</f>
        <v/>
      </c>
      <c r="L1140" s="5" t="inlineStr"/>
      <c r="M1140" s="5" t="n"/>
    </row>
    <row r="1141">
      <c r="F1141" s="5" t="n"/>
      <c r="G1141" s="5" t="n"/>
      <c r="H1141" s="8" t="inlineStr"/>
      <c r="I1141" s="9">
        <f>IF(H1141="", "", H1141 + (J1141/Config!$B$9))</f>
        <v/>
      </c>
      <c r="J1141" s="10">
        <f>IFERROR(XLOOKUP(E1141,Config!$D$6:$D$100,Config!$E$6:$E$100),0)</f>
        <v/>
      </c>
      <c r="K1141" s="10">
        <f>IF(F1141="Completed",100,IF(F1141="In Progress",50,IF(F1141="Blocked",0,IF(F1141="Pending",0,IF(F1141="Rework Required",0,IF(F1141="Pending Review",50,0))))))</f>
        <v/>
      </c>
      <c r="L1141" s="5" t="inlineStr"/>
      <c r="M1141" s="5" t="n"/>
    </row>
    <row r="1142">
      <c r="F1142" s="5" t="n"/>
      <c r="G1142" s="5" t="n"/>
      <c r="H1142" s="8" t="inlineStr"/>
      <c r="I1142" s="9">
        <f>IF(H1142="", "", H1142 + (J1142/Config!$B$9))</f>
        <v/>
      </c>
      <c r="J1142" s="10">
        <f>IFERROR(XLOOKUP(E1142,Config!$D$6:$D$100,Config!$E$6:$E$100),0)</f>
        <v/>
      </c>
      <c r="K1142" s="10">
        <f>IF(F1142="Completed",100,IF(F1142="In Progress",50,IF(F1142="Blocked",0,IF(F1142="Pending",0,IF(F1142="Rework Required",0,IF(F1142="Pending Review",50,0))))))</f>
        <v/>
      </c>
      <c r="L1142" s="5" t="inlineStr"/>
      <c r="M1142" s="5" t="n"/>
    </row>
    <row r="1143">
      <c r="F1143" s="5" t="n"/>
      <c r="G1143" s="5" t="n"/>
      <c r="H1143" s="8" t="inlineStr"/>
      <c r="I1143" s="9">
        <f>IF(H1143="", "", H1143 + (J1143/Config!$B$9))</f>
        <v/>
      </c>
      <c r="J1143" s="10">
        <f>IFERROR(XLOOKUP(E1143,Config!$D$6:$D$100,Config!$E$6:$E$100),0)</f>
        <v/>
      </c>
      <c r="K1143" s="10">
        <f>IF(F1143="Completed",100,IF(F1143="In Progress",50,IF(F1143="Blocked",0,IF(F1143="Pending",0,IF(F1143="Rework Required",0,IF(F1143="Pending Review",50,0))))))</f>
        <v/>
      </c>
      <c r="L1143" s="5" t="inlineStr"/>
      <c r="M1143" s="5" t="n"/>
    </row>
    <row r="1144">
      <c r="F1144" s="5" t="n"/>
      <c r="G1144" s="5" t="n"/>
      <c r="H1144" s="8" t="inlineStr"/>
      <c r="I1144" s="9">
        <f>IF(H1144="", "", H1144 + (J1144/Config!$B$9))</f>
        <v/>
      </c>
      <c r="J1144" s="10">
        <f>IFERROR(XLOOKUP(E1144,Config!$D$6:$D$100,Config!$E$6:$E$100),0)</f>
        <v/>
      </c>
      <c r="K1144" s="10">
        <f>IF(F1144="Completed",100,IF(F1144="In Progress",50,IF(F1144="Blocked",0,IF(F1144="Pending",0,IF(F1144="Rework Required",0,IF(F1144="Pending Review",50,0))))))</f>
        <v/>
      </c>
      <c r="L1144" s="5" t="inlineStr"/>
      <c r="M1144" s="5" t="n"/>
    </row>
    <row r="1145">
      <c r="F1145" s="5" t="n"/>
      <c r="G1145" s="5" t="n"/>
      <c r="H1145" s="8" t="inlineStr"/>
      <c r="I1145" s="9">
        <f>IF(H1145="", "", H1145 + (J1145/Config!$B$9))</f>
        <v/>
      </c>
      <c r="J1145" s="10">
        <f>IFERROR(XLOOKUP(E1145,Config!$D$6:$D$100,Config!$E$6:$E$100),0)</f>
        <v/>
      </c>
      <c r="K1145" s="10">
        <f>IF(F1145="Completed",100,IF(F1145="In Progress",50,IF(F1145="Blocked",0,IF(F1145="Pending",0,IF(F1145="Rework Required",0,IF(F1145="Pending Review",50,0))))))</f>
        <v/>
      </c>
      <c r="L1145" s="5" t="inlineStr"/>
      <c r="M1145" s="5" t="n"/>
    </row>
    <row r="1146">
      <c r="F1146" s="5" t="n"/>
      <c r="G1146" s="5" t="n"/>
      <c r="H1146" s="8" t="inlineStr"/>
      <c r="I1146" s="9">
        <f>IF(H1146="", "", H1146 + (J1146/Config!$B$9))</f>
        <v/>
      </c>
      <c r="J1146" s="10">
        <f>IFERROR(XLOOKUP(E1146,Config!$D$6:$D$100,Config!$E$6:$E$100),0)</f>
        <v/>
      </c>
      <c r="K1146" s="10">
        <f>IF(F1146="Completed",100,IF(F1146="In Progress",50,IF(F1146="Blocked",0,IF(F1146="Pending",0,IF(F1146="Rework Required",0,IF(F1146="Pending Review",50,0))))))</f>
        <v/>
      </c>
      <c r="L1146" s="5" t="inlineStr"/>
      <c r="M1146" s="5" t="n"/>
    </row>
    <row r="1147">
      <c r="F1147" s="5" t="n"/>
      <c r="G1147" s="5" t="n"/>
      <c r="H1147" s="8" t="inlineStr"/>
      <c r="I1147" s="9">
        <f>IF(H1147="", "", H1147 + (J1147/Config!$B$9))</f>
        <v/>
      </c>
      <c r="J1147" s="10">
        <f>IFERROR(XLOOKUP(E1147,Config!$D$6:$D$100,Config!$E$6:$E$100),0)</f>
        <v/>
      </c>
      <c r="K1147" s="10">
        <f>IF(F1147="Completed",100,IF(F1147="In Progress",50,IF(F1147="Blocked",0,IF(F1147="Pending",0,IF(F1147="Rework Required",0,IF(F1147="Pending Review",50,0))))))</f>
        <v/>
      </c>
      <c r="L1147" s="5" t="inlineStr"/>
      <c r="M1147" s="5" t="n"/>
    </row>
    <row r="1148">
      <c r="F1148" s="5" t="n"/>
      <c r="G1148" s="5" t="n"/>
      <c r="H1148" s="8" t="inlineStr"/>
      <c r="I1148" s="9">
        <f>IF(H1148="", "", H1148 + (J1148/Config!$B$9))</f>
        <v/>
      </c>
      <c r="J1148" s="10">
        <f>IFERROR(XLOOKUP(E1148,Config!$D$6:$D$100,Config!$E$6:$E$100),0)</f>
        <v/>
      </c>
      <c r="K1148" s="10">
        <f>IF(F1148="Completed",100,IF(F1148="In Progress",50,IF(F1148="Blocked",0,IF(F1148="Pending",0,IF(F1148="Rework Required",0,IF(F1148="Pending Review",50,0))))))</f>
        <v/>
      </c>
      <c r="L1148" s="5" t="inlineStr"/>
      <c r="M1148" s="5" t="n"/>
    </row>
    <row r="1149">
      <c r="F1149" s="5" t="n"/>
      <c r="G1149" s="5" t="n"/>
      <c r="H1149" s="8" t="inlineStr"/>
      <c r="I1149" s="9">
        <f>IF(H1149="", "", H1149 + (J1149/Config!$B$9))</f>
        <v/>
      </c>
      <c r="J1149" s="10">
        <f>IFERROR(XLOOKUP(E1149,Config!$D$6:$D$100,Config!$E$6:$E$100),0)</f>
        <v/>
      </c>
      <c r="K1149" s="10">
        <f>IF(F1149="Completed",100,IF(F1149="In Progress",50,IF(F1149="Blocked",0,IF(F1149="Pending",0,IF(F1149="Rework Required",0,IF(F1149="Pending Review",50,0))))))</f>
        <v/>
      </c>
      <c r="L1149" s="5" t="inlineStr"/>
      <c r="M1149" s="5" t="n"/>
    </row>
    <row r="1150">
      <c r="F1150" s="5" t="n"/>
      <c r="G1150" s="5" t="n"/>
      <c r="H1150" s="8" t="inlineStr"/>
      <c r="I1150" s="9">
        <f>IF(H1150="", "", H1150 + (J1150/Config!$B$9))</f>
        <v/>
      </c>
      <c r="J1150" s="10">
        <f>IFERROR(XLOOKUP(E1150,Config!$D$6:$D$100,Config!$E$6:$E$100),0)</f>
        <v/>
      </c>
      <c r="K1150" s="10">
        <f>IF(F1150="Completed",100,IF(F1150="In Progress",50,IF(F1150="Blocked",0,IF(F1150="Pending",0,IF(F1150="Rework Required",0,IF(F1150="Pending Review",50,0))))))</f>
        <v/>
      </c>
      <c r="L1150" s="5" t="inlineStr"/>
      <c r="M1150" s="5" t="n"/>
    </row>
    <row r="1151">
      <c r="F1151" s="5" t="n"/>
      <c r="G1151" s="5" t="n"/>
      <c r="H1151" s="8" t="inlineStr"/>
      <c r="I1151" s="9">
        <f>IF(H1151="", "", H1151 + (J1151/Config!$B$9))</f>
        <v/>
      </c>
      <c r="J1151" s="10">
        <f>IFERROR(XLOOKUP(E1151,Config!$D$6:$D$100,Config!$E$6:$E$100),0)</f>
        <v/>
      </c>
      <c r="K1151" s="10">
        <f>IF(F1151="Completed",100,IF(F1151="In Progress",50,IF(F1151="Blocked",0,IF(F1151="Pending",0,IF(F1151="Rework Required",0,IF(F1151="Pending Review",50,0))))))</f>
        <v/>
      </c>
      <c r="L1151" s="5" t="inlineStr"/>
      <c r="M1151" s="5" t="n"/>
    </row>
    <row r="1152">
      <c r="F1152" s="5" t="n"/>
      <c r="G1152" s="5" t="n"/>
      <c r="H1152" s="8" t="inlineStr"/>
      <c r="I1152" s="9">
        <f>IF(H1152="", "", H1152 + (J1152/Config!$B$9))</f>
        <v/>
      </c>
      <c r="J1152" s="10">
        <f>IFERROR(XLOOKUP(E1152,Config!$D$6:$D$100,Config!$E$6:$E$100),0)</f>
        <v/>
      </c>
      <c r="K1152" s="10">
        <f>IF(F1152="Completed",100,IF(F1152="In Progress",50,IF(F1152="Blocked",0,IF(F1152="Pending",0,IF(F1152="Rework Required",0,IF(F1152="Pending Review",50,0))))))</f>
        <v/>
      </c>
      <c r="L1152" s="5" t="inlineStr"/>
      <c r="M1152" s="5" t="n"/>
    </row>
    <row r="1153">
      <c r="F1153" s="5" t="n"/>
      <c r="G1153" s="5" t="n"/>
      <c r="H1153" s="8" t="inlineStr"/>
      <c r="I1153" s="9">
        <f>IF(H1153="", "", H1153 + (J1153/Config!$B$9))</f>
        <v/>
      </c>
      <c r="J1153" s="10">
        <f>IFERROR(XLOOKUP(E1153,Config!$D$6:$D$100,Config!$E$6:$E$100),0)</f>
        <v/>
      </c>
      <c r="K1153" s="10">
        <f>IF(F1153="Completed",100,IF(F1153="In Progress",50,IF(F1153="Blocked",0,IF(F1153="Pending",0,IF(F1153="Rework Required",0,IF(F1153="Pending Review",50,0))))))</f>
        <v/>
      </c>
      <c r="L1153" s="5" t="inlineStr"/>
      <c r="M1153" s="5" t="n"/>
    </row>
    <row r="1154">
      <c r="F1154" s="5" t="n"/>
      <c r="G1154" s="5" t="n"/>
      <c r="H1154" s="8" t="inlineStr"/>
      <c r="I1154" s="9">
        <f>IF(H1154="", "", H1154 + (J1154/Config!$B$9))</f>
        <v/>
      </c>
      <c r="J1154" s="10">
        <f>IFERROR(XLOOKUP(E1154,Config!$D$6:$D$100,Config!$E$6:$E$100),0)</f>
        <v/>
      </c>
      <c r="K1154" s="10">
        <f>IF(F1154="Completed",100,IF(F1154="In Progress",50,IF(F1154="Blocked",0,IF(F1154="Pending",0,IF(F1154="Rework Required",0,IF(F1154="Pending Review",50,0))))))</f>
        <v/>
      </c>
      <c r="L1154" s="5" t="inlineStr"/>
      <c r="M1154" s="5" t="n"/>
    </row>
    <row r="1155">
      <c r="F1155" s="5" t="n"/>
      <c r="G1155" s="5" t="n"/>
      <c r="H1155" s="8" t="inlineStr"/>
      <c r="I1155" s="9">
        <f>IF(H1155="", "", H1155 + (J1155/Config!$B$9))</f>
        <v/>
      </c>
      <c r="J1155" s="10">
        <f>IFERROR(XLOOKUP(E1155,Config!$D$6:$D$100,Config!$E$6:$E$100),0)</f>
        <v/>
      </c>
      <c r="K1155" s="10">
        <f>IF(F1155="Completed",100,IF(F1155="In Progress",50,IF(F1155="Blocked",0,IF(F1155="Pending",0,IF(F1155="Rework Required",0,IF(F1155="Pending Review",50,0))))))</f>
        <v/>
      </c>
      <c r="L1155" s="5" t="inlineStr"/>
      <c r="M1155" s="5" t="n"/>
    </row>
    <row r="1156">
      <c r="F1156" s="5" t="n"/>
      <c r="G1156" s="5" t="n"/>
      <c r="H1156" s="8" t="inlineStr"/>
      <c r="I1156" s="9">
        <f>IF(H1156="", "", H1156 + (J1156/Config!$B$9))</f>
        <v/>
      </c>
      <c r="J1156" s="10">
        <f>IFERROR(XLOOKUP(E1156,Config!$D$6:$D$100,Config!$E$6:$E$100),0)</f>
        <v/>
      </c>
      <c r="K1156" s="10">
        <f>IF(F1156="Completed",100,IF(F1156="In Progress",50,IF(F1156="Blocked",0,IF(F1156="Pending",0,IF(F1156="Rework Required",0,IF(F1156="Pending Review",50,0))))))</f>
        <v/>
      </c>
      <c r="L1156" s="5" t="inlineStr"/>
      <c r="M1156" s="5" t="n"/>
    </row>
    <row r="1157">
      <c r="F1157" s="5" t="n"/>
      <c r="G1157" s="5" t="n"/>
      <c r="H1157" s="8" t="inlineStr"/>
      <c r="I1157" s="9">
        <f>IF(H1157="", "", H1157 + (J1157/Config!$B$9))</f>
        <v/>
      </c>
      <c r="J1157" s="10">
        <f>IFERROR(XLOOKUP(E1157,Config!$D$6:$D$100,Config!$E$6:$E$100),0)</f>
        <v/>
      </c>
      <c r="K1157" s="10">
        <f>IF(F1157="Completed",100,IF(F1157="In Progress",50,IF(F1157="Blocked",0,IF(F1157="Pending",0,IF(F1157="Rework Required",0,IF(F1157="Pending Review",50,0))))))</f>
        <v/>
      </c>
      <c r="L1157" s="5" t="inlineStr"/>
      <c r="M1157" s="5" t="n"/>
    </row>
    <row r="1158">
      <c r="F1158" s="5" t="n"/>
      <c r="G1158" s="5" t="n"/>
      <c r="H1158" s="8" t="inlineStr"/>
      <c r="I1158" s="9">
        <f>IF(H1158="", "", H1158 + (J1158/Config!$B$9))</f>
        <v/>
      </c>
      <c r="J1158" s="10">
        <f>IFERROR(XLOOKUP(E1158,Config!$D$6:$D$100,Config!$E$6:$E$100),0)</f>
        <v/>
      </c>
      <c r="K1158" s="10">
        <f>IF(F1158="Completed",100,IF(F1158="In Progress",50,IF(F1158="Blocked",0,IF(F1158="Pending",0,IF(F1158="Rework Required",0,IF(F1158="Pending Review",50,0))))))</f>
        <v/>
      </c>
      <c r="L1158" s="5" t="inlineStr"/>
      <c r="M1158" s="5" t="n"/>
    </row>
    <row r="1159">
      <c r="F1159" s="5" t="n"/>
      <c r="G1159" s="5" t="n"/>
      <c r="H1159" s="8" t="inlineStr"/>
      <c r="I1159" s="9">
        <f>IF(H1159="", "", H1159 + (J1159/Config!$B$9))</f>
        <v/>
      </c>
      <c r="J1159" s="10">
        <f>IFERROR(XLOOKUP(E1159,Config!$D$6:$D$100,Config!$E$6:$E$100),0)</f>
        <v/>
      </c>
      <c r="K1159" s="10">
        <f>IF(F1159="Completed",100,IF(F1159="In Progress",50,IF(F1159="Blocked",0,IF(F1159="Pending",0,IF(F1159="Rework Required",0,IF(F1159="Pending Review",50,0))))))</f>
        <v/>
      </c>
      <c r="L1159" s="5" t="inlineStr"/>
      <c r="M1159" s="5" t="n"/>
    </row>
    <row r="1160">
      <c r="F1160" s="5" t="n"/>
      <c r="G1160" s="5" t="n"/>
      <c r="H1160" s="8" t="inlineStr"/>
      <c r="I1160" s="9">
        <f>IF(H1160="", "", H1160 + (J1160/Config!$B$9))</f>
        <v/>
      </c>
      <c r="J1160" s="10">
        <f>IFERROR(XLOOKUP(E1160,Config!$D$6:$D$100,Config!$E$6:$E$100),0)</f>
        <v/>
      </c>
      <c r="K1160" s="10">
        <f>IF(F1160="Completed",100,IF(F1160="In Progress",50,IF(F1160="Blocked",0,IF(F1160="Pending",0,IF(F1160="Rework Required",0,IF(F1160="Pending Review",50,0))))))</f>
        <v/>
      </c>
      <c r="L1160" s="5" t="inlineStr"/>
      <c r="M1160" s="5" t="n"/>
    </row>
    <row r="1161">
      <c r="F1161" s="5" t="n"/>
      <c r="G1161" s="5" t="n"/>
      <c r="H1161" s="8" t="inlineStr"/>
      <c r="I1161" s="9">
        <f>IF(H1161="", "", H1161 + (J1161/Config!$B$9))</f>
        <v/>
      </c>
      <c r="J1161" s="10">
        <f>IFERROR(XLOOKUP(E1161,Config!$D$6:$D$100,Config!$E$6:$E$100),0)</f>
        <v/>
      </c>
      <c r="K1161" s="10">
        <f>IF(F1161="Completed",100,IF(F1161="In Progress",50,IF(F1161="Blocked",0,IF(F1161="Pending",0,IF(F1161="Rework Required",0,IF(F1161="Pending Review",50,0))))))</f>
        <v/>
      </c>
      <c r="L1161" s="5" t="inlineStr"/>
      <c r="M1161" s="5" t="n"/>
    </row>
    <row r="1162">
      <c r="F1162" s="5" t="n"/>
      <c r="G1162" s="5" t="n"/>
      <c r="H1162" s="8" t="inlineStr"/>
      <c r="I1162" s="9">
        <f>IF(H1162="", "", H1162 + (J1162/Config!$B$9))</f>
        <v/>
      </c>
      <c r="J1162" s="10">
        <f>IFERROR(XLOOKUP(E1162,Config!$D$6:$D$100,Config!$E$6:$E$100),0)</f>
        <v/>
      </c>
      <c r="K1162" s="10">
        <f>IF(F1162="Completed",100,IF(F1162="In Progress",50,IF(F1162="Blocked",0,IF(F1162="Pending",0,IF(F1162="Rework Required",0,IF(F1162="Pending Review",50,0))))))</f>
        <v/>
      </c>
      <c r="L1162" s="5" t="inlineStr"/>
      <c r="M1162" s="5" t="n"/>
    </row>
    <row r="1163">
      <c r="F1163" s="5" t="n"/>
      <c r="G1163" s="5" t="n"/>
      <c r="H1163" s="8" t="inlineStr"/>
      <c r="I1163" s="9">
        <f>IF(H1163="", "", H1163 + (J1163/Config!$B$9))</f>
        <v/>
      </c>
      <c r="J1163" s="10">
        <f>IFERROR(XLOOKUP(E1163,Config!$D$6:$D$100,Config!$E$6:$E$100),0)</f>
        <v/>
      </c>
      <c r="K1163" s="10">
        <f>IF(F1163="Completed",100,IF(F1163="In Progress",50,IF(F1163="Blocked",0,IF(F1163="Pending",0,IF(F1163="Rework Required",0,IF(F1163="Pending Review",50,0))))))</f>
        <v/>
      </c>
      <c r="L1163" s="5" t="inlineStr"/>
      <c r="M1163" s="5" t="n"/>
    </row>
    <row r="1164">
      <c r="F1164" s="5" t="n"/>
      <c r="G1164" s="5" t="n"/>
      <c r="H1164" s="8" t="inlineStr"/>
      <c r="I1164" s="9">
        <f>IF(H1164="", "", H1164 + (J1164/Config!$B$9))</f>
        <v/>
      </c>
      <c r="J1164" s="10">
        <f>IFERROR(XLOOKUP(E1164,Config!$D$6:$D$100,Config!$E$6:$E$100),0)</f>
        <v/>
      </c>
      <c r="K1164" s="10">
        <f>IF(F1164="Completed",100,IF(F1164="In Progress",50,IF(F1164="Blocked",0,IF(F1164="Pending",0,IF(F1164="Rework Required",0,IF(F1164="Pending Review",50,0))))))</f>
        <v/>
      </c>
      <c r="L1164" s="5" t="inlineStr"/>
      <c r="M1164" s="5" t="n"/>
    </row>
    <row r="1165">
      <c r="F1165" s="5" t="n"/>
      <c r="G1165" s="5" t="n"/>
      <c r="H1165" s="8" t="inlineStr"/>
      <c r="I1165" s="9">
        <f>IF(H1165="", "", H1165 + (J1165/Config!$B$9))</f>
        <v/>
      </c>
      <c r="J1165" s="10">
        <f>IFERROR(XLOOKUP(E1165,Config!$D$6:$D$100,Config!$E$6:$E$100),0)</f>
        <v/>
      </c>
      <c r="K1165" s="10">
        <f>IF(F1165="Completed",100,IF(F1165="In Progress",50,IF(F1165="Blocked",0,IF(F1165="Pending",0,IF(F1165="Rework Required",0,IF(F1165="Pending Review",50,0))))))</f>
        <v/>
      </c>
      <c r="L1165" s="5" t="inlineStr"/>
      <c r="M1165" s="5" t="n"/>
    </row>
    <row r="1166">
      <c r="F1166" s="5" t="n"/>
      <c r="G1166" s="5" t="n"/>
      <c r="H1166" s="8" t="inlineStr"/>
      <c r="I1166" s="9">
        <f>IF(H1166="", "", H1166 + (J1166/Config!$B$9))</f>
        <v/>
      </c>
      <c r="J1166" s="10">
        <f>IFERROR(XLOOKUP(E1166,Config!$D$6:$D$100,Config!$E$6:$E$100),0)</f>
        <v/>
      </c>
      <c r="K1166" s="10">
        <f>IF(F1166="Completed",100,IF(F1166="In Progress",50,IF(F1166="Blocked",0,IF(F1166="Pending",0,IF(F1166="Rework Required",0,IF(F1166="Pending Review",50,0))))))</f>
        <v/>
      </c>
      <c r="L1166" s="5" t="inlineStr"/>
      <c r="M1166" s="5" t="n"/>
    </row>
    <row r="1167">
      <c r="F1167" s="5" t="n"/>
      <c r="G1167" s="5" t="n"/>
      <c r="H1167" s="8" t="inlineStr"/>
      <c r="I1167" s="9">
        <f>IF(H1167="", "", H1167 + (J1167/Config!$B$9))</f>
        <v/>
      </c>
      <c r="J1167" s="10">
        <f>IFERROR(XLOOKUP(E1167,Config!$D$6:$D$100,Config!$E$6:$E$100),0)</f>
        <v/>
      </c>
      <c r="K1167" s="10">
        <f>IF(F1167="Completed",100,IF(F1167="In Progress",50,IF(F1167="Blocked",0,IF(F1167="Pending",0,IF(F1167="Rework Required",0,IF(F1167="Pending Review",50,0))))))</f>
        <v/>
      </c>
      <c r="L1167" s="5" t="inlineStr"/>
      <c r="M1167" s="5" t="n"/>
    </row>
    <row r="1168">
      <c r="F1168" s="5" t="n"/>
      <c r="G1168" s="5" t="n"/>
      <c r="H1168" s="8" t="inlineStr"/>
      <c r="I1168" s="9">
        <f>IF(H1168="", "", H1168 + (J1168/Config!$B$9))</f>
        <v/>
      </c>
      <c r="J1168" s="10">
        <f>IFERROR(XLOOKUP(E1168,Config!$D$6:$D$100,Config!$E$6:$E$100),0)</f>
        <v/>
      </c>
      <c r="K1168" s="10">
        <f>IF(F1168="Completed",100,IF(F1168="In Progress",50,IF(F1168="Blocked",0,IF(F1168="Pending",0,IF(F1168="Rework Required",0,IF(F1168="Pending Review",50,0))))))</f>
        <v/>
      </c>
      <c r="L1168" s="5" t="inlineStr"/>
      <c r="M1168" s="5" t="n"/>
    </row>
    <row r="1169">
      <c r="F1169" s="5" t="n"/>
      <c r="G1169" s="5" t="n"/>
      <c r="H1169" s="8" t="inlineStr"/>
      <c r="I1169" s="9">
        <f>IF(H1169="", "", H1169 + (J1169/Config!$B$9))</f>
        <v/>
      </c>
      <c r="J1169" s="10">
        <f>IFERROR(XLOOKUP(E1169,Config!$D$6:$D$100,Config!$E$6:$E$100),0)</f>
        <v/>
      </c>
      <c r="K1169" s="10">
        <f>IF(F1169="Completed",100,IF(F1169="In Progress",50,IF(F1169="Blocked",0,IF(F1169="Pending",0,IF(F1169="Rework Required",0,IF(F1169="Pending Review",50,0))))))</f>
        <v/>
      </c>
      <c r="L1169" s="5" t="inlineStr"/>
      <c r="M1169" s="5" t="n"/>
    </row>
    <row r="1170">
      <c r="F1170" s="5" t="n"/>
      <c r="G1170" s="5" t="n"/>
      <c r="H1170" s="8" t="inlineStr"/>
      <c r="I1170" s="9">
        <f>IF(H1170="", "", H1170 + (J1170/Config!$B$9))</f>
        <v/>
      </c>
      <c r="J1170" s="10">
        <f>IFERROR(XLOOKUP(E1170,Config!$D$6:$D$100,Config!$E$6:$E$100),0)</f>
        <v/>
      </c>
      <c r="K1170" s="10">
        <f>IF(F1170="Completed",100,IF(F1170="In Progress",50,IF(F1170="Blocked",0,IF(F1170="Pending",0,IF(F1170="Rework Required",0,IF(F1170="Pending Review",50,0))))))</f>
        <v/>
      </c>
      <c r="L1170" s="5" t="inlineStr"/>
      <c r="M1170" s="5" t="n"/>
    </row>
    <row r="1171">
      <c r="F1171" s="5" t="n"/>
      <c r="G1171" s="5" t="n"/>
      <c r="H1171" s="8" t="inlineStr"/>
      <c r="I1171" s="9">
        <f>IF(H1171="", "", H1171 + (J1171/Config!$B$9))</f>
        <v/>
      </c>
      <c r="J1171" s="10">
        <f>IFERROR(XLOOKUP(E1171,Config!$D$6:$D$100,Config!$E$6:$E$100),0)</f>
        <v/>
      </c>
      <c r="K1171" s="10">
        <f>IF(F1171="Completed",100,IF(F1171="In Progress",50,IF(F1171="Blocked",0,IF(F1171="Pending",0,IF(F1171="Rework Required",0,IF(F1171="Pending Review",50,0))))))</f>
        <v/>
      </c>
      <c r="L1171" s="5" t="inlineStr"/>
      <c r="M1171" s="5" t="n"/>
    </row>
    <row r="1172">
      <c r="F1172" s="5" t="n"/>
      <c r="G1172" s="5" t="n"/>
      <c r="H1172" s="8" t="inlineStr"/>
      <c r="I1172" s="9">
        <f>IF(H1172="", "", H1172 + (J1172/Config!$B$9))</f>
        <v/>
      </c>
      <c r="J1172" s="10">
        <f>IFERROR(XLOOKUP(E1172,Config!$D$6:$D$100,Config!$E$6:$E$100),0)</f>
        <v/>
      </c>
      <c r="K1172" s="10">
        <f>IF(F1172="Completed",100,IF(F1172="In Progress",50,IF(F1172="Blocked",0,IF(F1172="Pending",0,IF(F1172="Rework Required",0,IF(F1172="Pending Review",50,0))))))</f>
        <v/>
      </c>
      <c r="L1172" s="5" t="inlineStr"/>
      <c r="M1172" s="5" t="n"/>
    </row>
    <row r="1173">
      <c r="F1173" s="5" t="n"/>
      <c r="G1173" s="5" t="n"/>
      <c r="H1173" s="8" t="inlineStr"/>
      <c r="I1173" s="9">
        <f>IF(H1173="", "", H1173 + (J1173/Config!$B$9))</f>
        <v/>
      </c>
      <c r="J1173" s="10">
        <f>IFERROR(XLOOKUP(E1173,Config!$D$6:$D$100,Config!$E$6:$E$100),0)</f>
        <v/>
      </c>
      <c r="K1173" s="10">
        <f>IF(F1173="Completed",100,IF(F1173="In Progress",50,IF(F1173="Blocked",0,IF(F1173="Pending",0,IF(F1173="Rework Required",0,IF(F1173="Pending Review",50,0))))))</f>
        <v/>
      </c>
      <c r="L1173" s="5" t="inlineStr"/>
      <c r="M1173" s="5" t="n"/>
    </row>
    <row r="1174">
      <c r="F1174" s="5" t="n"/>
      <c r="G1174" s="5" t="n"/>
      <c r="H1174" s="8" t="inlineStr"/>
      <c r="I1174" s="9">
        <f>IF(H1174="", "", H1174 + (J1174/Config!$B$9))</f>
        <v/>
      </c>
      <c r="J1174" s="10">
        <f>IFERROR(XLOOKUP(E1174,Config!$D$6:$D$100,Config!$E$6:$E$100),0)</f>
        <v/>
      </c>
      <c r="K1174" s="10">
        <f>IF(F1174="Completed",100,IF(F1174="In Progress",50,IF(F1174="Blocked",0,IF(F1174="Pending",0,IF(F1174="Rework Required",0,IF(F1174="Pending Review",50,0))))))</f>
        <v/>
      </c>
      <c r="L1174" s="5" t="inlineStr"/>
      <c r="M1174" s="5" t="n"/>
    </row>
    <row r="1175">
      <c r="F1175" s="5" t="n"/>
      <c r="G1175" s="5" t="n"/>
      <c r="H1175" s="8" t="inlineStr"/>
      <c r="I1175" s="9">
        <f>IF(H1175="", "", H1175 + (J1175/Config!$B$9))</f>
        <v/>
      </c>
      <c r="J1175" s="10">
        <f>IFERROR(XLOOKUP(E1175,Config!$D$6:$D$100,Config!$E$6:$E$100),0)</f>
        <v/>
      </c>
      <c r="K1175" s="10">
        <f>IF(F1175="Completed",100,IF(F1175="In Progress",50,IF(F1175="Blocked",0,IF(F1175="Pending",0,IF(F1175="Rework Required",0,IF(F1175="Pending Review",50,0))))))</f>
        <v/>
      </c>
      <c r="L1175" s="5" t="inlineStr"/>
      <c r="M1175" s="5" t="n"/>
    </row>
    <row r="1176">
      <c r="F1176" s="5" t="n"/>
      <c r="G1176" s="5" t="n"/>
      <c r="H1176" s="8" t="inlineStr"/>
      <c r="I1176" s="9">
        <f>IF(H1176="", "", H1176 + (J1176/Config!$B$9))</f>
        <v/>
      </c>
      <c r="J1176" s="10">
        <f>IFERROR(XLOOKUP(E1176,Config!$D$6:$D$100,Config!$E$6:$E$100),0)</f>
        <v/>
      </c>
      <c r="K1176" s="10">
        <f>IF(F1176="Completed",100,IF(F1176="In Progress",50,IF(F1176="Blocked",0,IF(F1176="Pending",0,IF(F1176="Rework Required",0,IF(F1176="Pending Review",50,0))))))</f>
        <v/>
      </c>
      <c r="L1176" s="5" t="inlineStr"/>
      <c r="M1176" s="5" t="n"/>
    </row>
    <row r="1177">
      <c r="F1177" s="5" t="n"/>
      <c r="G1177" s="5" t="n"/>
      <c r="H1177" s="8" t="inlineStr"/>
      <c r="I1177" s="9">
        <f>IF(H1177="", "", H1177 + (J1177/Config!$B$9))</f>
        <v/>
      </c>
      <c r="J1177" s="10">
        <f>IFERROR(XLOOKUP(E1177,Config!$D$6:$D$100,Config!$E$6:$E$100),0)</f>
        <v/>
      </c>
      <c r="K1177" s="10">
        <f>IF(F1177="Completed",100,IF(F1177="In Progress",50,IF(F1177="Blocked",0,IF(F1177="Pending",0,IF(F1177="Rework Required",0,IF(F1177="Pending Review",50,0))))))</f>
        <v/>
      </c>
      <c r="L1177" s="5" t="inlineStr"/>
      <c r="M1177" s="5" t="n"/>
    </row>
    <row r="1178">
      <c r="F1178" s="5" t="n"/>
      <c r="G1178" s="5" t="n"/>
      <c r="H1178" s="8" t="inlineStr"/>
      <c r="I1178" s="9">
        <f>IF(H1178="", "", H1178 + (J1178/Config!$B$9))</f>
        <v/>
      </c>
      <c r="J1178" s="10">
        <f>IFERROR(XLOOKUP(E1178,Config!$D$6:$D$100,Config!$E$6:$E$100),0)</f>
        <v/>
      </c>
      <c r="K1178" s="10">
        <f>IF(F1178="Completed",100,IF(F1178="In Progress",50,IF(F1178="Blocked",0,IF(F1178="Pending",0,IF(F1178="Rework Required",0,IF(F1178="Pending Review",50,0))))))</f>
        <v/>
      </c>
      <c r="L1178" s="5" t="inlineStr"/>
      <c r="M1178" s="5" t="n"/>
    </row>
    <row r="1179">
      <c r="F1179" s="5" t="n"/>
      <c r="G1179" s="5" t="n"/>
      <c r="H1179" s="8" t="inlineStr"/>
      <c r="I1179" s="9">
        <f>IF(H1179="", "", H1179 + (J1179/Config!$B$9))</f>
        <v/>
      </c>
      <c r="J1179" s="10">
        <f>IFERROR(XLOOKUP(E1179,Config!$D$6:$D$100,Config!$E$6:$E$100),0)</f>
        <v/>
      </c>
      <c r="K1179" s="10">
        <f>IF(F1179="Completed",100,IF(F1179="In Progress",50,IF(F1179="Blocked",0,IF(F1179="Pending",0,IF(F1179="Rework Required",0,IF(F1179="Pending Review",50,0))))))</f>
        <v/>
      </c>
      <c r="L1179" s="5" t="inlineStr"/>
      <c r="M1179" s="5" t="n"/>
    </row>
    <row r="1180">
      <c r="F1180" s="5" t="n"/>
      <c r="G1180" s="5" t="n"/>
      <c r="H1180" s="8" t="inlineStr"/>
      <c r="I1180" s="9">
        <f>IF(H1180="", "", H1180 + (J1180/Config!$B$9))</f>
        <v/>
      </c>
      <c r="J1180" s="10">
        <f>IFERROR(XLOOKUP(E1180,Config!$D$6:$D$100,Config!$E$6:$E$100),0)</f>
        <v/>
      </c>
      <c r="K1180" s="10">
        <f>IF(F1180="Completed",100,IF(F1180="In Progress",50,IF(F1180="Blocked",0,IF(F1180="Pending",0,IF(F1180="Rework Required",0,IF(F1180="Pending Review",50,0))))))</f>
        <v/>
      </c>
      <c r="L1180" s="5" t="inlineStr"/>
      <c r="M1180" s="5" t="n"/>
    </row>
    <row r="1181">
      <c r="F1181" s="5" t="n"/>
      <c r="G1181" s="5" t="n"/>
      <c r="H1181" s="8" t="inlineStr"/>
      <c r="I1181" s="9">
        <f>IF(H1181="", "", H1181 + (J1181/Config!$B$9))</f>
        <v/>
      </c>
      <c r="J1181" s="10">
        <f>IFERROR(XLOOKUP(E1181,Config!$D$6:$D$100,Config!$E$6:$E$100),0)</f>
        <v/>
      </c>
      <c r="K1181" s="10">
        <f>IF(F1181="Completed",100,IF(F1181="In Progress",50,IF(F1181="Blocked",0,IF(F1181="Pending",0,IF(F1181="Rework Required",0,IF(F1181="Pending Review",50,0))))))</f>
        <v/>
      </c>
      <c r="L1181" s="5" t="inlineStr"/>
      <c r="M1181" s="5" t="n"/>
    </row>
    <row r="1182">
      <c r="F1182" s="5" t="n"/>
      <c r="G1182" s="5" t="n"/>
      <c r="H1182" s="8" t="inlineStr"/>
      <c r="I1182" s="9">
        <f>IF(H1182="", "", H1182 + (J1182/Config!$B$9))</f>
        <v/>
      </c>
      <c r="J1182" s="10">
        <f>IFERROR(XLOOKUP(E1182,Config!$D$6:$D$100,Config!$E$6:$E$100),0)</f>
        <v/>
      </c>
      <c r="K1182" s="10">
        <f>IF(F1182="Completed",100,IF(F1182="In Progress",50,IF(F1182="Blocked",0,IF(F1182="Pending",0,IF(F1182="Rework Required",0,IF(F1182="Pending Review",50,0))))))</f>
        <v/>
      </c>
      <c r="L1182" s="5" t="inlineStr"/>
      <c r="M1182" s="5" t="n"/>
    </row>
    <row r="1183">
      <c r="F1183" s="5" t="n"/>
      <c r="G1183" s="5" t="n"/>
      <c r="H1183" s="8" t="inlineStr"/>
      <c r="I1183" s="9">
        <f>IF(H1183="", "", H1183 + (J1183/Config!$B$9))</f>
        <v/>
      </c>
      <c r="J1183" s="10">
        <f>IFERROR(XLOOKUP(E1183,Config!$D$6:$D$100,Config!$E$6:$E$100),0)</f>
        <v/>
      </c>
      <c r="K1183" s="10">
        <f>IF(F1183="Completed",100,IF(F1183="In Progress",50,IF(F1183="Blocked",0,IF(F1183="Pending",0,IF(F1183="Rework Required",0,IF(F1183="Pending Review",50,0))))))</f>
        <v/>
      </c>
      <c r="L1183" s="5" t="inlineStr"/>
      <c r="M1183" s="5" t="n"/>
    </row>
    <row r="1184">
      <c r="F1184" s="5" t="n"/>
      <c r="G1184" s="5" t="n"/>
      <c r="H1184" s="8" t="inlineStr"/>
      <c r="I1184" s="9">
        <f>IF(H1184="", "", H1184 + (J1184/Config!$B$9))</f>
        <v/>
      </c>
      <c r="J1184" s="10">
        <f>IFERROR(XLOOKUP(E1184,Config!$D$6:$D$100,Config!$E$6:$E$100),0)</f>
        <v/>
      </c>
      <c r="K1184" s="10">
        <f>IF(F1184="Completed",100,IF(F1184="In Progress",50,IF(F1184="Blocked",0,IF(F1184="Pending",0,IF(F1184="Rework Required",0,IF(F1184="Pending Review",50,0))))))</f>
        <v/>
      </c>
      <c r="L1184" s="5" t="inlineStr"/>
      <c r="M1184" s="5" t="n"/>
    </row>
    <row r="1185">
      <c r="F1185" s="5" t="n"/>
      <c r="G1185" s="5" t="n"/>
      <c r="H1185" s="8" t="inlineStr"/>
      <c r="I1185" s="9">
        <f>IF(H1185="", "", H1185 + (J1185/Config!$B$9))</f>
        <v/>
      </c>
      <c r="J1185" s="10">
        <f>IFERROR(XLOOKUP(E1185,Config!$D$6:$D$100,Config!$E$6:$E$100),0)</f>
        <v/>
      </c>
      <c r="K1185" s="10">
        <f>IF(F1185="Completed",100,IF(F1185="In Progress",50,IF(F1185="Blocked",0,IF(F1185="Pending",0,IF(F1185="Rework Required",0,IF(F1185="Pending Review",50,0))))))</f>
        <v/>
      </c>
      <c r="L1185" s="5" t="inlineStr"/>
      <c r="M1185" s="5" t="n"/>
    </row>
    <row r="1186">
      <c r="F1186" s="5" t="n"/>
      <c r="G1186" s="5" t="n"/>
      <c r="H1186" s="8" t="inlineStr"/>
      <c r="I1186" s="9">
        <f>IF(H1186="", "", H1186 + (J1186/Config!$B$9))</f>
        <v/>
      </c>
      <c r="J1186" s="10">
        <f>IFERROR(XLOOKUP(E1186,Config!$D$6:$D$100,Config!$E$6:$E$100),0)</f>
        <v/>
      </c>
      <c r="K1186" s="10">
        <f>IF(F1186="Completed",100,IF(F1186="In Progress",50,IF(F1186="Blocked",0,IF(F1186="Pending",0,IF(F1186="Rework Required",0,IF(F1186="Pending Review",50,0))))))</f>
        <v/>
      </c>
      <c r="L1186" s="5" t="inlineStr"/>
      <c r="M1186" s="5" t="n"/>
    </row>
    <row r="1187">
      <c r="F1187" s="5" t="n"/>
      <c r="G1187" s="5" t="n"/>
      <c r="H1187" s="8" t="inlineStr"/>
      <c r="I1187" s="9">
        <f>IF(H1187="", "", H1187 + (J1187/Config!$B$9))</f>
        <v/>
      </c>
      <c r="J1187" s="10">
        <f>IFERROR(XLOOKUP(E1187,Config!$D$6:$D$100,Config!$E$6:$E$100),0)</f>
        <v/>
      </c>
      <c r="K1187" s="10">
        <f>IF(F1187="Completed",100,IF(F1187="In Progress",50,IF(F1187="Blocked",0,IF(F1187="Pending",0,IF(F1187="Rework Required",0,IF(F1187="Pending Review",50,0))))))</f>
        <v/>
      </c>
      <c r="L1187" s="5" t="inlineStr"/>
      <c r="M1187" s="5" t="n"/>
    </row>
    <row r="1188">
      <c r="F1188" s="5" t="n"/>
      <c r="G1188" s="5" t="n"/>
      <c r="H1188" s="8" t="inlineStr"/>
      <c r="I1188" s="9">
        <f>IF(H1188="", "", H1188 + (J1188/Config!$B$9))</f>
        <v/>
      </c>
      <c r="J1188" s="10">
        <f>IFERROR(XLOOKUP(E1188,Config!$D$6:$D$100,Config!$E$6:$E$100),0)</f>
        <v/>
      </c>
      <c r="K1188" s="10">
        <f>IF(F1188="Completed",100,IF(F1188="In Progress",50,IF(F1188="Blocked",0,IF(F1188="Pending",0,IF(F1188="Rework Required",0,IF(F1188="Pending Review",50,0))))))</f>
        <v/>
      </c>
      <c r="L1188" s="5" t="inlineStr"/>
      <c r="M1188" s="5" t="n"/>
    </row>
    <row r="1189">
      <c r="F1189" s="5" t="n"/>
      <c r="G1189" s="5" t="n"/>
      <c r="H1189" s="8" t="inlineStr"/>
      <c r="I1189" s="9">
        <f>IF(H1189="", "", H1189 + (J1189/Config!$B$9))</f>
        <v/>
      </c>
      <c r="J1189" s="10">
        <f>IFERROR(XLOOKUP(E1189,Config!$D$6:$D$100,Config!$E$6:$E$100),0)</f>
        <v/>
      </c>
      <c r="K1189" s="10">
        <f>IF(F1189="Completed",100,IF(F1189="In Progress",50,IF(F1189="Blocked",0,IF(F1189="Pending",0,IF(F1189="Rework Required",0,IF(F1189="Pending Review",50,0))))))</f>
        <v/>
      </c>
      <c r="L1189" s="5" t="inlineStr"/>
      <c r="M1189" s="5" t="n"/>
    </row>
    <row r="1190">
      <c r="F1190" s="5" t="n"/>
      <c r="G1190" s="5" t="n"/>
      <c r="H1190" s="8" t="inlineStr"/>
      <c r="I1190" s="9">
        <f>IF(H1190="", "", H1190 + (J1190/Config!$B$9))</f>
        <v/>
      </c>
      <c r="J1190" s="10">
        <f>IFERROR(XLOOKUP(E1190,Config!$D$6:$D$100,Config!$E$6:$E$100),0)</f>
        <v/>
      </c>
      <c r="K1190" s="10">
        <f>IF(F1190="Completed",100,IF(F1190="In Progress",50,IF(F1190="Blocked",0,IF(F1190="Pending",0,IF(F1190="Rework Required",0,IF(F1190="Pending Review",50,0))))))</f>
        <v/>
      </c>
      <c r="L1190" s="5" t="inlineStr"/>
      <c r="M1190" s="5" t="n"/>
    </row>
    <row r="1191">
      <c r="F1191" s="5" t="n"/>
      <c r="G1191" s="5" t="n"/>
      <c r="H1191" s="8" t="inlineStr"/>
      <c r="I1191" s="9">
        <f>IF(H1191="", "", H1191 + (J1191/Config!$B$9))</f>
        <v/>
      </c>
      <c r="J1191" s="10">
        <f>IFERROR(XLOOKUP(E1191,Config!$D$6:$D$100,Config!$E$6:$E$100),0)</f>
        <v/>
      </c>
      <c r="K1191" s="10">
        <f>IF(F1191="Completed",100,IF(F1191="In Progress",50,IF(F1191="Blocked",0,IF(F1191="Pending",0,IF(F1191="Rework Required",0,IF(F1191="Pending Review",50,0))))))</f>
        <v/>
      </c>
      <c r="L1191" s="5" t="inlineStr"/>
      <c r="M1191" s="5" t="n"/>
    </row>
    <row r="1192">
      <c r="F1192" s="5" t="n"/>
      <c r="G1192" s="5" t="n"/>
      <c r="H1192" s="8" t="inlineStr"/>
      <c r="I1192" s="9">
        <f>IF(H1192="", "", H1192 + (J1192/Config!$B$9))</f>
        <v/>
      </c>
      <c r="J1192" s="10">
        <f>IFERROR(XLOOKUP(E1192,Config!$D$6:$D$100,Config!$E$6:$E$100),0)</f>
        <v/>
      </c>
      <c r="K1192" s="10">
        <f>IF(F1192="Completed",100,IF(F1192="In Progress",50,IF(F1192="Blocked",0,IF(F1192="Pending",0,IF(F1192="Rework Required",0,IF(F1192="Pending Review",50,0))))))</f>
        <v/>
      </c>
      <c r="L1192" s="5" t="inlineStr"/>
      <c r="M1192" s="5" t="n"/>
    </row>
    <row r="1193">
      <c r="F1193" s="5" t="n"/>
      <c r="G1193" s="5" t="n"/>
      <c r="H1193" s="8" t="inlineStr"/>
      <c r="I1193" s="9">
        <f>IF(H1193="", "", H1193 + (J1193/Config!$B$9))</f>
        <v/>
      </c>
      <c r="J1193" s="10">
        <f>IFERROR(XLOOKUP(E1193,Config!$D$6:$D$100,Config!$E$6:$E$100),0)</f>
        <v/>
      </c>
      <c r="K1193" s="10">
        <f>IF(F1193="Completed",100,IF(F1193="In Progress",50,IF(F1193="Blocked",0,IF(F1193="Pending",0,IF(F1193="Rework Required",0,IF(F1193="Pending Review",50,0))))))</f>
        <v/>
      </c>
      <c r="L1193" s="5" t="inlineStr"/>
      <c r="M1193" s="5" t="n"/>
    </row>
    <row r="1194">
      <c r="F1194" s="5" t="n"/>
      <c r="G1194" s="5" t="n"/>
      <c r="H1194" s="8" t="inlineStr"/>
      <c r="I1194" s="9">
        <f>IF(H1194="", "", H1194 + (J1194/Config!$B$9))</f>
        <v/>
      </c>
      <c r="J1194" s="10">
        <f>IFERROR(XLOOKUP(E1194,Config!$D$6:$D$100,Config!$E$6:$E$100),0)</f>
        <v/>
      </c>
      <c r="K1194" s="10">
        <f>IF(F1194="Completed",100,IF(F1194="In Progress",50,IF(F1194="Blocked",0,IF(F1194="Pending",0,IF(F1194="Rework Required",0,IF(F1194="Pending Review",50,0))))))</f>
        <v/>
      </c>
      <c r="L1194" s="5" t="inlineStr"/>
      <c r="M1194" s="5" t="n"/>
    </row>
    <row r="1195">
      <c r="F1195" s="5" t="n"/>
      <c r="G1195" s="5" t="n"/>
      <c r="H1195" s="8" t="inlineStr"/>
      <c r="I1195" s="9">
        <f>IF(H1195="", "", H1195 + (J1195/Config!$B$9))</f>
        <v/>
      </c>
      <c r="J1195" s="10">
        <f>IFERROR(XLOOKUP(E1195,Config!$D$6:$D$100,Config!$E$6:$E$100),0)</f>
        <v/>
      </c>
      <c r="K1195" s="10">
        <f>IF(F1195="Completed",100,IF(F1195="In Progress",50,IF(F1195="Blocked",0,IF(F1195="Pending",0,IF(F1195="Rework Required",0,IF(F1195="Pending Review",50,0))))))</f>
        <v/>
      </c>
      <c r="L1195" s="5" t="inlineStr"/>
      <c r="M1195" s="5" t="n"/>
    </row>
    <row r="1196">
      <c r="F1196" s="5" t="n"/>
      <c r="G1196" s="5" t="n"/>
      <c r="H1196" s="8" t="inlineStr"/>
      <c r="I1196" s="9">
        <f>IF(H1196="", "", H1196 + (J1196/Config!$B$9))</f>
        <v/>
      </c>
      <c r="J1196" s="10">
        <f>IFERROR(XLOOKUP(E1196,Config!$D$6:$D$100,Config!$E$6:$E$100),0)</f>
        <v/>
      </c>
      <c r="K1196" s="10">
        <f>IF(F1196="Completed",100,IF(F1196="In Progress",50,IF(F1196="Blocked",0,IF(F1196="Pending",0,IF(F1196="Rework Required",0,IF(F1196="Pending Review",50,0))))))</f>
        <v/>
      </c>
      <c r="L1196" s="5" t="inlineStr"/>
      <c r="M1196" s="5" t="n"/>
    </row>
    <row r="1197">
      <c r="F1197" s="5" t="n"/>
      <c r="G1197" s="5" t="n"/>
      <c r="H1197" s="8" t="inlineStr"/>
      <c r="I1197" s="9">
        <f>IF(H1197="", "", H1197 + (J1197/Config!$B$9))</f>
        <v/>
      </c>
      <c r="J1197" s="10">
        <f>IFERROR(XLOOKUP(E1197,Config!$D$6:$D$100,Config!$E$6:$E$100),0)</f>
        <v/>
      </c>
      <c r="K1197" s="10">
        <f>IF(F1197="Completed",100,IF(F1197="In Progress",50,IF(F1197="Blocked",0,IF(F1197="Pending",0,IF(F1197="Rework Required",0,IF(F1197="Pending Review",50,0))))))</f>
        <v/>
      </c>
      <c r="L1197" s="5" t="inlineStr"/>
      <c r="M1197" s="5" t="n"/>
    </row>
    <row r="1198">
      <c r="F1198" s="5" t="n"/>
      <c r="G1198" s="5" t="n"/>
      <c r="H1198" s="8" t="inlineStr"/>
      <c r="I1198" s="9">
        <f>IF(H1198="", "", H1198 + (J1198/Config!$B$9))</f>
        <v/>
      </c>
      <c r="J1198" s="10">
        <f>IFERROR(XLOOKUP(E1198,Config!$D$6:$D$100,Config!$E$6:$E$100),0)</f>
        <v/>
      </c>
      <c r="K1198" s="10">
        <f>IF(F1198="Completed",100,IF(F1198="In Progress",50,IF(F1198="Blocked",0,IF(F1198="Pending",0,IF(F1198="Rework Required",0,IF(F1198="Pending Review",50,0))))))</f>
        <v/>
      </c>
      <c r="L1198" s="5" t="inlineStr"/>
      <c r="M1198" s="5" t="n"/>
    </row>
    <row r="1199">
      <c r="F1199" s="5" t="n"/>
      <c r="G1199" s="5" t="n"/>
      <c r="H1199" s="8" t="inlineStr"/>
      <c r="I1199" s="9">
        <f>IF(H1199="", "", H1199 + (J1199/Config!$B$9))</f>
        <v/>
      </c>
      <c r="J1199" s="10">
        <f>IFERROR(XLOOKUP(E1199,Config!$D$6:$D$100,Config!$E$6:$E$100),0)</f>
        <v/>
      </c>
      <c r="K1199" s="10">
        <f>IF(F1199="Completed",100,IF(F1199="In Progress",50,IF(F1199="Blocked",0,IF(F1199="Pending",0,IF(F1199="Rework Required",0,IF(F1199="Pending Review",50,0))))))</f>
        <v/>
      </c>
      <c r="L1199" s="5" t="inlineStr"/>
      <c r="M1199" s="5" t="n"/>
    </row>
    <row r="1200">
      <c r="F1200" s="5" t="n"/>
      <c r="G1200" s="5" t="n"/>
      <c r="H1200" s="8" t="inlineStr"/>
      <c r="I1200" s="9">
        <f>IF(H1200="", "", H1200 + (J1200/Config!$B$9))</f>
        <v/>
      </c>
      <c r="J1200" s="10">
        <f>IFERROR(XLOOKUP(E1200,Config!$D$6:$D$100,Config!$E$6:$E$100),0)</f>
        <v/>
      </c>
      <c r="K1200" s="10">
        <f>IF(F1200="Completed",100,IF(F1200="In Progress",50,IF(F1200="Blocked",0,IF(F1200="Pending",0,IF(F1200="Rework Required",0,IF(F1200="Pending Review",50,0))))))</f>
        <v/>
      </c>
      <c r="L1200" s="5" t="inlineStr"/>
      <c r="M1200" s="5" t="n"/>
    </row>
    <row r="1201">
      <c r="F1201" s="5" t="n"/>
      <c r="G1201" s="5" t="n"/>
      <c r="H1201" s="8" t="inlineStr"/>
      <c r="I1201" s="9">
        <f>IF(H1201="", "", H1201 + (J1201/Config!$B$9))</f>
        <v/>
      </c>
      <c r="J1201" s="10">
        <f>IFERROR(XLOOKUP(E1201,Config!$D$6:$D$100,Config!$E$6:$E$100),0)</f>
        <v/>
      </c>
      <c r="K1201" s="10">
        <f>IF(F1201="Completed",100,IF(F1201="In Progress",50,IF(F1201="Blocked",0,IF(F1201="Pending",0,IF(F1201="Rework Required",0,IF(F1201="Pending Review",50,0))))))</f>
        <v/>
      </c>
      <c r="L1201" s="5" t="inlineStr"/>
      <c r="M1201" s="5" t="n"/>
    </row>
    <row r="1202">
      <c r="F1202" s="5" t="n"/>
      <c r="G1202" s="5" t="n"/>
      <c r="H1202" s="8" t="inlineStr"/>
      <c r="I1202" s="9">
        <f>IF(H1202="", "", H1202 + (J1202/Config!$B$9))</f>
        <v/>
      </c>
      <c r="J1202" s="10">
        <f>IFERROR(XLOOKUP(E1202,Config!$D$6:$D$100,Config!$E$6:$E$100),0)</f>
        <v/>
      </c>
      <c r="K1202" s="10">
        <f>IF(F1202="Completed",100,IF(F1202="In Progress",50,IF(F1202="Blocked",0,IF(F1202="Pending",0,IF(F1202="Rework Required",0,IF(F1202="Pending Review",50,0))))))</f>
        <v/>
      </c>
      <c r="L1202" s="5" t="inlineStr"/>
      <c r="M1202" s="5" t="n"/>
    </row>
    <row r="1203">
      <c r="F1203" s="5" t="n"/>
      <c r="G1203" s="5" t="n"/>
      <c r="H1203" s="8" t="inlineStr"/>
      <c r="I1203" s="9">
        <f>IF(H1203="", "", H1203 + (J1203/Config!$B$9))</f>
        <v/>
      </c>
      <c r="J1203" s="10">
        <f>IFERROR(XLOOKUP(E1203,Config!$D$6:$D$100,Config!$E$6:$E$100),0)</f>
        <v/>
      </c>
      <c r="K1203" s="10">
        <f>IF(F1203="Completed",100,IF(F1203="In Progress",50,IF(F1203="Blocked",0,IF(F1203="Pending",0,IF(F1203="Rework Required",0,IF(F1203="Pending Review",50,0))))))</f>
        <v/>
      </c>
      <c r="L1203" s="5" t="inlineStr"/>
      <c r="M1203" s="5" t="n"/>
    </row>
    <row r="1204">
      <c r="F1204" s="5" t="n"/>
      <c r="G1204" s="5" t="n"/>
      <c r="H1204" s="8" t="inlineStr"/>
      <c r="I1204" s="9">
        <f>IF(H1204="", "", H1204 + (J1204/Config!$B$9))</f>
        <v/>
      </c>
      <c r="J1204" s="10">
        <f>IFERROR(XLOOKUP(E1204,Config!$D$6:$D$100,Config!$E$6:$E$100),0)</f>
        <v/>
      </c>
      <c r="K1204" s="10">
        <f>IF(F1204="Completed",100,IF(F1204="In Progress",50,IF(F1204="Blocked",0,IF(F1204="Pending",0,IF(F1204="Rework Required",0,IF(F1204="Pending Review",50,0))))))</f>
        <v/>
      </c>
      <c r="L1204" s="5" t="inlineStr"/>
      <c r="M1204" s="5" t="n"/>
    </row>
    <row r="1205">
      <c r="F1205" s="5" t="n"/>
      <c r="G1205" s="5" t="n"/>
      <c r="H1205" s="8" t="inlineStr"/>
      <c r="I1205" s="9">
        <f>IF(H1205="", "", H1205 + (J1205/Config!$B$9))</f>
        <v/>
      </c>
      <c r="J1205" s="10">
        <f>IFERROR(XLOOKUP(E1205,Config!$D$6:$D$100,Config!$E$6:$E$100),0)</f>
        <v/>
      </c>
      <c r="K1205" s="10">
        <f>IF(F1205="Completed",100,IF(F1205="In Progress",50,IF(F1205="Blocked",0,IF(F1205="Pending",0,IF(F1205="Rework Required",0,IF(F1205="Pending Review",50,0))))))</f>
        <v/>
      </c>
      <c r="L1205" s="5" t="inlineStr"/>
      <c r="M1205" s="5" t="n"/>
    </row>
    <row r="1206">
      <c r="F1206" s="5" t="n"/>
      <c r="G1206" s="5" t="n"/>
      <c r="H1206" s="8" t="inlineStr"/>
      <c r="I1206" s="9">
        <f>IF(H1206="", "", H1206 + (J1206/Config!$B$9))</f>
        <v/>
      </c>
      <c r="J1206" s="10">
        <f>IFERROR(XLOOKUP(E1206,Config!$D$6:$D$100,Config!$E$6:$E$100),0)</f>
        <v/>
      </c>
      <c r="K1206" s="10">
        <f>IF(F1206="Completed",100,IF(F1206="In Progress",50,IF(F1206="Blocked",0,IF(F1206="Pending",0,IF(F1206="Rework Required",0,IF(F1206="Pending Review",50,0))))))</f>
        <v/>
      </c>
      <c r="L1206" s="5" t="inlineStr"/>
      <c r="M1206" s="5" t="n"/>
    </row>
    <row r="1207">
      <c r="F1207" s="5" t="n"/>
      <c r="G1207" s="5" t="n"/>
      <c r="H1207" s="8" t="inlineStr"/>
      <c r="I1207" s="9">
        <f>IF(H1207="", "", H1207 + (J1207/Config!$B$9))</f>
        <v/>
      </c>
      <c r="J1207" s="10">
        <f>IFERROR(XLOOKUP(E1207,Config!$D$6:$D$100,Config!$E$6:$E$100),0)</f>
        <v/>
      </c>
      <c r="K1207" s="10">
        <f>IF(F1207="Completed",100,IF(F1207="In Progress",50,IF(F1207="Blocked",0,IF(F1207="Pending",0,IF(F1207="Rework Required",0,IF(F1207="Pending Review",50,0))))))</f>
        <v/>
      </c>
      <c r="L1207" s="5" t="inlineStr"/>
      <c r="M1207" s="5" t="n"/>
    </row>
    <row r="1208">
      <c r="F1208" s="5" t="n"/>
      <c r="G1208" s="5" t="n"/>
      <c r="H1208" s="8" t="inlineStr"/>
      <c r="I1208" s="9">
        <f>IF(H1208="", "", H1208 + (J1208/Config!$B$9))</f>
        <v/>
      </c>
      <c r="J1208" s="10">
        <f>IFERROR(XLOOKUP(E1208,Config!$D$6:$D$100,Config!$E$6:$E$100),0)</f>
        <v/>
      </c>
      <c r="K1208" s="10">
        <f>IF(F1208="Completed",100,IF(F1208="In Progress",50,IF(F1208="Blocked",0,IF(F1208="Pending",0,IF(F1208="Rework Required",0,IF(F1208="Pending Review",50,0))))))</f>
        <v/>
      </c>
      <c r="L1208" s="5" t="inlineStr"/>
      <c r="M1208" s="5" t="n"/>
    </row>
    <row r="1209">
      <c r="F1209" s="5" t="n"/>
      <c r="G1209" s="5" t="n"/>
      <c r="H1209" s="8" t="inlineStr"/>
      <c r="I1209" s="9">
        <f>IF(H1209="", "", H1209 + (J1209/Config!$B$9))</f>
        <v/>
      </c>
      <c r="J1209" s="10">
        <f>IFERROR(XLOOKUP(E1209,Config!$D$6:$D$100,Config!$E$6:$E$100),0)</f>
        <v/>
      </c>
      <c r="K1209" s="10">
        <f>IF(F1209="Completed",100,IF(F1209="In Progress",50,IF(F1209="Blocked",0,IF(F1209="Pending",0,IF(F1209="Rework Required",0,IF(F1209="Pending Review",50,0))))))</f>
        <v/>
      </c>
      <c r="L1209" s="5" t="inlineStr"/>
      <c r="M1209" s="5" t="n"/>
    </row>
    <row r="1210">
      <c r="F1210" s="5" t="n"/>
      <c r="G1210" s="5" t="n"/>
      <c r="H1210" s="8" t="inlineStr"/>
      <c r="I1210" s="9">
        <f>IF(H1210="", "", H1210 + (J1210/Config!$B$9))</f>
        <v/>
      </c>
      <c r="J1210" s="10">
        <f>IFERROR(XLOOKUP(E1210,Config!$D$6:$D$100,Config!$E$6:$E$100),0)</f>
        <v/>
      </c>
      <c r="K1210" s="10">
        <f>IF(F1210="Completed",100,IF(F1210="In Progress",50,IF(F1210="Blocked",0,IF(F1210="Pending",0,IF(F1210="Rework Required",0,IF(F1210="Pending Review",50,0))))))</f>
        <v/>
      </c>
      <c r="L1210" s="5" t="inlineStr"/>
      <c r="M1210" s="5" t="n"/>
    </row>
    <row r="1211">
      <c r="F1211" s="5" t="n"/>
      <c r="G1211" s="5" t="n"/>
      <c r="H1211" s="8" t="inlineStr"/>
      <c r="I1211" s="9">
        <f>IF(H1211="", "", H1211 + (J1211/Config!$B$9))</f>
        <v/>
      </c>
      <c r="J1211" s="10">
        <f>IFERROR(XLOOKUP(E1211,Config!$D$6:$D$100,Config!$E$6:$E$100),0)</f>
        <v/>
      </c>
      <c r="K1211" s="10">
        <f>IF(F1211="Completed",100,IF(F1211="In Progress",50,IF(F1211="Blocked",0,IF(F1211="Pending",0,IF(F1211="Rework Required",0,IF(F1211="Pending Review",50,0))))))</f>
        <v/>
      </c>
      <c r="L1211" s="5" t="inlineStr"/>
      <c r="M1211" s="5" t="n"/>
    </row>
    <row r="1212">
      <c r="F1212" s="5" t="n"/>
      <c r="G1212" s="5" t="n"/>
      <c r="H1212" s="8" t="inlineStr"/>
      <c r="I1212" s="9">
        <f>IF(H1212="", "", H1212 + (J1212/Config!$B$9))</f>
        <v/>
      </c>
      <c r="J1212" s="10">
        <f>IFERROR(XLOOKUP(E1212,Config!$D$6:$D$100,Config!$E$6:$E$100),0)</f>
        <v/>
      </c>
      <c r="K1212" s="10">
        <f>IF(F1212="Completed",100,IF(F1212="In Progress",50,IF(F1212="Blocked",0,IF(F1212="Pending",0,IF(F1212="Rework Required",0,IF(F1212="Pending Review",50,0))))))</f>
        <v/>
      </c>
      <c r="L1212" s="5" t="inlineStr"/>
      <c r="M1212" s="5" t="n"/>
    </row>
    <row r="1213">
      <c r="F1213" s="5" t="n"/>
      <c r="G1213" s="5" t="n"/>
      <c r="H1213" s="8" t="inlineStr"/>
      <c r="I1213" s="9">
        <f>IF(H1213="", "", H1213 + (J1213/Config!$B$9))</f>
        <v/>
      </c>
      <c r="J1213" s="10">
        <f>IFERROR(XLOOKUP(E1213,Config!$D$6:$D$100,Config!$E$6:$E$100),0)</f>
        <v/>
      </c>
      <c r="K1213" s="10">
        <f>IF(F1213="Completed",100,IF(F1213="In Progress",50,IF(F1213="Blocked",0,IF(F1213="Pending",0,IF(F1213="Rework Required",0,IF(F1213="Pending Review",50,0))))))</f>
        <v/>
      </c>
      <c r="L1213" s="5" t="inlineStr"/>
      <c r="M1213" s="5" t="n"/>
    </row>
    <row r="1214">
      <c r="F1214" s="5" t="n"/>
      <c r="G1214" s="5" t="n"/>
      <c r="H1214" s="8" t="inlineStr"/>
      <c r="I1214" s="9">
        <f>IF(H1214="", "", H1214 + (J1214/Config!$B$9))</f>
        <v/>
      </c>
      <c r="J1214" s="10">
        <f>IFERROR(XLOOKUP(E1214,Config!$D$6:$D$100,Config!$E$6:$E$100),0)</f>
        <v/>
      </c>
      <c r="K1214" s="10">
        <f>IF(F1214="Completed",100,IF(F1214="In Progress",50,IF(F1214="Blocked",0,IF(F1214="Pending",0,IF(F1214="Rework Required",0,IF(F1214="Pending Review",50,0))))))</f>
        <v/>
      </c>
      <c r="L1214" s="5" t="inlineStr"/>
      <c r="M1214" s="5" t="n"/>
    </row>
    <row r="1215">
      <c r="F1215" s="5" t="n"/>
      <c r="G1215" s="5" t="n"/>
      <c r="H1215" s="8" t="inlineStr"/>
      <c r="I1215" s="9">
        <f>IF(H1215="", "", H1215 + (J1215/Config!$B$9))</f>
        <v/>
      </c>
      <c r="J1215" s="10">
        <f>IFERROR(XLOOKUP(E1215,Config!$D$6:$D$100,Config!$E$6:$E$100),0)</f>
        <v/>
      </c>
      <c r="K1215" s="10">
        <f>IF(F1215="Completed",100,IF(F1215="In Progress",50,IF(F1215="Blocked",0,IF(F1215="Pending",0,IF(F1215="Rework Required",0,IF(F1215="Pending Review",50,0))))))</f>
        <v/>
      </c>
      <c r="L1215" s="5" t="inlineStr"/>
      <c r="M1215" s="5" t="n"/>
    </row>
    <row r="1216">
      <c r="F1216" s="5" t="n"/>
      <c r="G1216" s="5" t="n"/>
      <c r="H1216" s="8" t="inlineStr"/>
      <c r="I1216" s="9">
        <f>IF(H1216="", "", H1216 + (J1216/Config!$B$9))</f>
        <v/>
      </c>
      <c r="J1216" s="10">
        <f>IFERROR(XLOOKUP(E1216,Config!$D$6:$D$100,Config!$E$6:$E$100),0)</f>
        <v/>
      </c>
      <c r="K1216" s="10">
        <f>IF(F1216="Completed",100,IF(F1216="In Progress",50,IF(F1216="Blocked",0,IF(F1216="Pending",0,IF(F1216="Rework Required",0,IF(F1216="Pending Review",50,0))))))</f>
        <v/>
      </c>
      <c r="L1216" s="5" t="inlineStr"/>
      <c r="M1216" s="5" t="n"/>
    </row>
    <row r="1217">
      <c r="F1217" s="5" t="n"/>
      <c r="G1217" s="5" t="n"/>
      <c r="H1217" s="8" t="inlineStr"/>
      <c r="I1217" s="9">
        <f>IF(H1217="", "", H1217 + (J1217/Config!$B$9))</f>
        <v/>
      </c>
      <c r="J1217" s="10">
        <f>IFERROR(XLOOKUP(E1217,Config!$D$6:$D$100,Config!$E$6:$E$100),0)</f>
        <v/>
      </c>
      <c r="K1217" s="10">
        <f>IF(F1217="Completed",100,IF(F1217="In Progress",50,IF(F1217="Blocked",0,IF(F1217="Pending",0,IF(F1217="Rework Required",0,IF(F1217="Pending Review",50,0))))))</f>
        <v/>
      </c>
      <c r="L1217" s="5" t="inlineStr"/>
      <c r="M1217" s="5" t="n"/>
    </row>
    <row r="1218">
      <c r="F1218" s="5" t="n"/>
      <c r="G1218" s="5" t="n"/>
      <c r="H1218" s="8" t="inlineStr"/>
      <c r="I1218" s="9">
        <f>IF(H1218="", "", H1218 + (J1218/Config!$B$9))</f>
        <v/>
      </c>
      <c r="J1218" s="10">
        <f>IFERROR(XLOOKUP(E1218,Config!$D$6:$D$100,Config!$E$6:$E$100),0)</f>
        <v/>
      </c>
      <c r="K1218" s="10">
        <f>IF(F1218="Completed",100,IF(F1218="In Progress",50,IF(F1218="Blocked",0,IF(F1218="Pending",0,IF(F1218="Rework Required",0,IF(F1218="Pending Review",50,0))))))</f>
        <v/>
      </c>
      <c r="L1218" s="5" t="inlineStr"/>
      <c r="M1218" s="5" t="n"/>
    </row>
    <row r="1219">
      <c r="F1219" s="5" t="n"/>
      <c r="G1219" s="5" t="n"/>
      <c r="H1219" s="8" t="inlineStr"/>
      <c r="I1219" s="9">
        <f>IF(H1219="", "", H1219 + (J1219/Config!$B$9))</f>
        <v/>
      </c>
      <c r="J1219" s="10">
        <f>IFERROR(XLOOKUP(E1219,Config!$D$6:$D$100,Config!$E$6:$E$100),0)</f>
        <v/>
      </c>
      <c r="K1219" s="10">
        <f>IF(F1219="Completed",100,IF(F1219="In Progress",50,IF(F1219="Blocked",0,IF(F1219="Pending",0,IF(F1219="Rework Required",0,IF(F1219="Pending Review",50,0))))))</f>
        <v/>
      </c>
      <c r="L1219" s="5" t="inlineStr"/>
      <c r="M1219" s="5" t="n"/>
    </row>
    <row r="1220">
      <c r="F1220" s="5" t="n"/>
      <c r="G1220" s="5" t="n"/>
      <c r="H1220" s="8" t="inlineStr"/>
      <c r="I1220" s="9">
        <f>IF(H1220="", "", H1220 + (J1220/Config!$B$9))</f>
        <v/>
      </c>
      <c r="J1220" s="10">
        <f>IFERROR(XLOOKUP(E1220,Config!$D$6:$D$100,Config!$E$6:$E$100),0)</f>
        <v/>
      </c>
      <c r="K1220" s="10">
        <f>IF(F1220="Completed",100,IF(F1220="In Progress",50,IF(F1220="Blocked",0,IF(F1220="Pending",0,IF(F1220="Rework Required",0,IF(F1220="Pending Review",50,0))))))</f>
        <v/>
      </c>
      <c r="L1220" s="5" t="inlineStr"/>
      <c r="M1220" s="5" t="n"/>
    </row>
    <row r="1221">
      <c r="F1221" s="5" t="n"/>
      <c r="G1221" s="5" t="n"/>
      <c r="H1221" s="8" t="inlineStr"/>
      <c r="I1221" s="9">
        <f>IF(H1221="", "", H1221 + (J1221/Config!$B$9))</f>
        <v/>
      </c>
      <c r="J1221" s="10">
        <f>IFERROR(XLOOKUP(E1221,Config!$D$6:$D$100,Config!$E$6:$E$100),0)</f>
        <v/>
      </c>
      <c r="K1221" s="10">
        <f>IF(F1221="Completed",100,IF(F1221="In Progress",50,IF(F1221="Blocked",0,IF(F1221="Pending",0,IF(F1221="Rework Required",0,IF(F1221="Pending Review",50,0))))))</f>
        <v/>
      </c>
      <c r="L1221" s="5" t="inlineStr"/>
      <c r="M1221" s="5" t="n"/>
    </row>
    <row r="1222">
      <c r="F1222" s="5" t="n"/>
      <c r="G1222" s="5" t="n"/>
      <c r="H1222" s="8" t="inlineStr"/>
      <c r="I1222" s="9">
        <f>IF(H1222="", "", H1222 + (J1222/Config!$B$9))</f>
        <v/>
      </c>
      <c r="J1222" s="10">
        <f>IFERROR(XLOOKUP(E1222,Config!$D$6:$D$100,Config!$E$6:$E$100),0)</f>
        <v/>
      </c>
      <c r="K1222" s="10">
        <f>IF(F1222="Completed",100,IF(F1222="In Progress",50,IF(F1222="Blocked",0,IF(F1222="Pending",0,IF(F1222="Rework Required",0,IF(F1222="Pending Review",50,0))))))</f>
        <v/>
      </c>
      <c r="L1222" s="5" t="inlineStr"/>
      <c r="M1222" s="5" t="n"/>
    </row>
    <row r="1223">
      <c r="F1223" s="5" t="n"/>
      <c r="G1223" s="5" t="n"/>
      <c r="H1223" s="8" t="inlineStr"/>
      <c r="I1223" s="9">
        <f>IF(H1223="", "", H1223 + (J1223/Config!$B$9))</f>
        <v/>
      </c>
      <c r="J1223" s="10">
        <f>IFERROR(XLOOKUP(E1223,Config!$D$6:$D$100,Config!$E$6:$E$100),0)</f>
        <v/>
      </c>
      <c r="K1223" s="10">
        <f>IF(F1223="Completed",100,IF(F1223="In Progress",50,IF(F1223="Blocked",0,IF(F1223="Pending",0,IF(F1223="Rework Required",0,IF(F1223="Pending Review",50,0))))))</f>
        <v/>
      </c>
      <c r="L1223" s="5" t="inlineStr"/>
      <c r="M1223" s="5" t="n"/>
    </row>
    <row r="1224">
      <c r="F1224" s="5" t="n"/>
      <c r="G1224" s="5" t="n"/>
      <c r="H1224" s="8" t="inlineStr"/>
      <c r="I1224" s="9">
        <f>IF(H1224="", "", H1224 + (J1224/Config!$B$9))</f>
        <v/>
      </c>
      <c r="J1224" s="10">
        <f>IFERROR(XLOOKUP(E1224,Config!$D$6:$D$100,Config!$E$6:$E$100),0)</f>
        <v/>
      </c>
      <c r="K1224" s="10">
        <f>IF(F1224="Completed",100,IF(F1224="In Progress",50,IF(F1224="Blocked",0,IF(F1224="Pending",0,IF(F1224="Rework Required",0,IF(F1224="Pending Review",50,0))))))</f>
        <v/>
      </c>
      <c r="L1224" s="5" t="inlineStr"/>
      <c r="M1224" s="5" t="n"/>
    </row>
    <row r="1225">
      <c r="F1225" s="5" t="n"/>
      <c r="G1225" s="5" t="n"/>
      <c r="H1225" s="8" t="inlineStr"/>
      <c r="I1225" s="9">
        <f>IF(H1225="", "", H1225 + (J1225/Config!$B$9))</f>
        <v/>
      </c>
      <c r="J1225" s="10">
        <f>IFERROR(XLOOKUP(E1225,Config!$D$6:$D$100,Config!$E$6:$E$100),0)</f>
        <v/>
      </c>
      <c r="K1225" s="10">
        <f>IF(F1225="Completed",100,IF(F1225="In Progress",50,IF(F1225="Blocked",0,IF(F1225="Pending",0,IF(F1225="Rework Required",0,IF(F1225="Pending Review",50,0))))))</f>
        <v/>
      </c>
      <c r="L1225" s="5" t="inlineStr"/>
      <c r="M1225" s="5" t="n"/>
    </row>
    <row r="1226">
      <c r="F1226" s="5" t="n"/>
      <c r="G1226" s="5" t="n"/>
      <c r="H1226" s="8" t="inlineStr"/>
      <c r="I1226" s="9">
        <f>IF(H1226="", "", H1226 + (J1226/Config!$B$9))</f>
        <v/>
      </c>
      <c r="J1226" s="10">
        <f>IFERROR(XLOOKUP(E1226,Config!$D$6:$D$100,Config!$E$6:$E$100),0)</f>
        <v/>
      </c>
      <c r="K1226" s="10">
        <f>IF(F1226="Completed",100,IF(F1226="In Progress",50,IF(F1226="Blocked",0,IF(F1226="Pending",0,IF(F1226="Rework Required",0,IF(F1226="Pending Review",50,0))))))</f>
        <v/>
      </c>
      <c r="L1226" s="5" t="inlineStr"/>
      <c r="M1226" s="5" t="n"/>
    </row>
    <row r="1227">
      <c r="F1227" s="5" t="n"/>
      <c r="G1227" s="5" t="n"/>
      <c r="H1227" s="8" t="inlineStr"/>
      <c r="I1227" s="9">
        <f>IF(H1227="", "", H1227 + (J1227/Config!$B$9))</f>
        <v/>
      </c>
      <c r="J1227" s="10">
        <f>IFERROR(XLOOKUP(E1227,Config!$D$6:$D$100,Config!$E$6:$E$100),0)</f>
        <v/>
      </c>
      <c r="K1227" s="10">
        <f>IF(F1227="Completed",100,IF(F1227="In Progress",50,IF(F1227="Blocked",0,IF(F1227="Pending",0,IF(F1227="Rework Required",0,IF(F1227="Pending Review",50,0))))))</f>
        <v/>
      </c>
      <c r="L1227" s="5" t="inlineStr"/>
      <c r="M1227" s="5" t="n"/>
    </row>
    <row r="1228">
      <c r="F1228" s="5" t="n"/>
      <c r="G1228" s="5" t="n"/>
      <c r="H1228" s="8" t="inlineStr"/>
      <c r="I1228" s="9">
        <f>IF(H1228="", "", H1228 + (J1228/Config!$B$9))</f>
        <v/>
      </c>
      <c r="J1228" s="10">
        <f>IFERROR(XLOOKUP(E1228,Config!$D$6:$D$100,Config!$E$6:$E$100),0)</f>
        <v/>
      </c>
      <c r="K1228" s="10">
        <f>IF(F1228="Completed",100,IF(F1228="In Progress",50,IF(F1228="Blocked",0,IF(F1228="Pending",0,IF(F1228="Rework Required",0,IF(F1228="Pending Review",50,0))))))</f>
        <v/>
      </c>
      <c r="L1228" s="5" t="inlineStr"/>
      <c r="M1228" s="5" t="n"/>
    </row>
    <row r="1229">
      <c r="F1229" s="5" t="n"/>
      <c r="G1229" s="5" t="n"/>
      <c r="H1229" s="8" t="inlineStr"/>
      <c r="I1229" s="9">
        <f>IF(H1229="", "", H1229 + (J1229/Config!$B$9))</f>
        <v/>
      </c>
      <c r="J1229" s="10">
        <f>IFERROR(XLOOKUP(E1229,Config!$D$6:$D$100,Config!$E$6:$E$100),0)</f>
        <v/>
      </c>
      <c r="K1229" s="10">
        <f>IF(F1229="Completed",100,IF(F1229="In Progress",50,IF(F1229="Blocked",0,IF(F1229="Pending",0,IF(F1229="Rework Required",0,IF(F1229="Pending Review",50,0))))))</f>
        <v/>
      </c>
      <c r="L1229" s="5" t="inlineStr"/>
      <c r="M1229" s="5" t="n"/>
    </row>
    <row r="1230">
      <c r="F1230" s="5" t="n"/>
      <c r="G1230" s="5" t="n"/>
      <c r="H1230" s="8" t="inlineStr"/>
      <c r="I1230" s="9">
        <f>IF(H1230="", "", H1230 + (J1230/Config!$B$9))</f>
        <v/>
      </c>
      <c r="J1230" s="10">
        <f>IFERROR(XLOOKUP(E1230,Config!$D$6:$D$100,Config!$E$6:$E$100),0)</f>
        <v/>
      </c>
      <c r="K1230" s="10">
        <f>IF(F1230="Completed",100,IF(F1230="In Progress",50,IF(F1230="Blocked",0,IF(F1230="Pending",0,IF(F1230="Rework Required",0,IF(F1230="Pending Review",50,0))))))</f>
        <v/>
      </c>
      <c r="L1230" s="5" t="inlineStr"/>
      <c r="M1230" s="5" t="n"/>
    </row>
    <row r="1231">
      <c r="F1231" s="5" t="n"/>
      <c r="G1231" s="5" t="n"/>
      <c r="H1231" s="8" t="inlineStr"/>
      <c r="I1231" s="9">
        <f>IF(H1231="", "", H1231 + (J1231/Config!$B$9))</f>
        <v/>
      </c>
      <c r="J1231" s="10">
        <f>IFERROR(XLOOKUP(E1231,Config!$D$6:$D$100,Config!$E$6:$E$100),0)</f>
        <v/>
      </c>
      <c r="K1231" s="10">
        <f>IF(F1231="Completed",100,IF(F1231="In Progress",50,IF(F1231="Blocked",0,IF(F1231="Pending",0,IF(F1231="Rework Required",0,IF(F1231="Pending Review",50,0))))))</f>
        <v/>
      </c>
      <c r="L1231" s="5" t="inlineStr"/>
      <c r="M1231" s="5" t="n"/>
    </row>
    <row r="1232">
      <c r="F1232" s="5" t="n"/>
      <c r="G1232" s="5" t="n"/>
      <c r="H1232" s="8" t="inlineStr"/>
      <c r="I1232" s="9">
        <f>IF(H1232="", "", H1232 + (J1232/Config!$B$9))</f>
        <v/>
      </c>
      <c r="J1232" s="10">
        <f>IFERROR(XLOOKUP(E1232,Config!$D$6:$D$100,Config!$E$6:$E$100),0)</f>
        <v/>
      </c>
      <c r="K1232" s="10">
        <f>IF(F1232="Completed",100,IF(F1232="In Progress",50,IF(F1232="Blocked",0,IF(F1232="Pending",0,IF(F1232="Rework Required",0,IF(F1232="Pending Review",50,0))))))</f>
        <v/>
      </c>
      <c r="L1232" s="5" t="inlineStr"/>
      <c r="M1232" s="5" t="n"/>
    </row>
    <row r="1233">
      <c r="F1233" s="5" t="n"/>
      <c r="G1233" s="5" t="n"/>
      <c r="H1233" s="8" t="inlineStr"/>
      <c r="I1233" s="9">
        <f>IF(H1233="", "", H1233 + (J1233/Config!$B$9))</f>
        <v/>
      </c>
      <c r="J1233" s="10">
        <f>IFERROR(XLOOKUP(E1233,Config!$D$6:$D$100,Config!$E$6:$E$100),0)</f>
        <v/>
      </c>
      <c r="K1233" s="10">
        <f>IF(F1233="Completed",100,IF(F1233="In Progress",50,IF(F1233="Blocked",0,IF(F1233="Pending",0,IF(F1233="Rework Required",0,IF(F1233="Pending Review",50,0))))))</f>
        <v/>
      </c>
      <c r="L1233" s="5" t="inlineStr"/>
      <c r="M1233" s="5" t="n"/>
    </row>
    <row r="1234">
      <c r="F1234" s="5" t="n"/>
      <c r="G1234" s="5" t="n"/>
      <c r="H1234" s="8" t="inlineStr"/>
      <c r="I1234" s="9">
        <f>IF(H1234="", "", H1234 + (J1234/Config!$B$9))</f>
        <v/>
      </c>
      <c r="J1234" s="10">
        <f>IFERROR(XLOOKUP(E1234,Config!$D$6:$D$100,Config!$E$6:$E$100),0)</f>
        <v/>
      </c>
      <c r="K1234" s="10">
        <f>IF(F1234="Completed",100,IF(F1234="In Progress",50,IF(F1234="Blocked",0,IF(F1234="Pending",0,IF(F1234="Rework Required",0,IF(F1234="Pending Review",50,0))))))</f>
        <v/>
      </c>
      <c r="L1234" s="5" t="inlineStr"/>
      <c r="M1234" s="5" t="n"/>
    </row>
    <row r="1235">
      <c r="F1235" s="5" t="n"/>
      <c r="G1235" s="5" t="n"/>
      <c r="H1235" s="8" t="inlineStr"/>
      <c r="I1235" s="9">
        <f>IF(H1235="", "", H1235 + (J1235/Config!$B$9))</f>
        <v/>
      </c>
      <c r="J1235" s="10">
        <f>IFERROR(XLOOKUP(E1235,Config!$D$6:$D$100,Config!$E$6:$E$100),0)</f>
        <v/>
      </c>
      <c r="K1235" s="10">
        <f>IF(F1235="Completed",100,IF(F1235="In Progress",50,IF(F1235="Blocked",0,IF(F1235="Pending",0,IF(F1235="Rework Required",0,IF(F1235="Pending Review",50,0))))))</f>
        <v/>
      </c>
      <c r="L1235" s="5" t="inlineStr"/>
      <c r="M1235" s="5" t="n"/>
    </row>
    <row r="1236">
      <c r="F1236" s="5" t="n"/>
      <c r="G1236" s="5" t="n"/>
      <c r="H1236" s="8" t="inlineStr"/>
      <c r="I1236" s="9">
        <f>IF(H1236="", "", H1236 + (J1236/Config!$B$9))</f>
        <v/>
      </c>
      <c r="J1236" s="10">
        <f>IFERROR(XLOOKUP(E1236,Config!$D$6:$D$100,Config!$E$6:$E$100),0)</f>
        <v/>
      </c>
      <c r="K1236" s="10">
        <f>IF(F1236="Completed",100,IF(F1236="In Progress",50,IF(F1236="Blocked",0,IF(F1236="Pending",0,IF(F1236="Rework Required",0,IF(F1236="Pending Review",50,0))))))</f>
        <v/>
      </c>
      <c r="L1236" s="5" t="inlineStr"/>
      <c r="M1236" s="5" t="n"/>
    </row>
    <row r="1237">
      <c r="F1237" s="5" t="n"/>
      <c r="G1237" s="5" t="n"/>
      <c r="H1237" s="8" t="inlineStr"/>
      <c r="I1237" s="9">
        <f>IF(H1237="", "", H1237 + (J1237/Config!$B$9))</f>
        <v/>
      </c>
      <c r="J1237" s="10">
        <f>IFERROR(XLOOKUP(E1237,Config!$D$6:$D$100,Config!$E$6:$E$100),0)</f>
        <v/>
      </c>
      <c r="K1237" s="10">
        <f>IF(F1237="Completed",100,IF(F1237="In Progress",50,IF(F1237="Blocked",0,IF(F1237="Pending",0,IF(F1237="Rework Required",0,IF(F1237="Pending Review",50,0))))))</f>
        <v/>
      </c>
      <c r="L1237" s="5" t="inlineStr"/>
      <c r="M1237" s="5" t="n"/>
    </row>
    <row r="1238">
      <c r="F1238" s="5" t="n"/>
      <c r="G1238" s="5" t="n"/>
      <c r="H1238" s="8" t="inlineStr"/>
      <c r="I1238" s="9">
        <f>IF(H1238="", "", H1238 + (J1238/Config!$B$9))</f>
        <v/>
      </c>
      <c r="J1238" s="10">
        <f>IFERROR(XLOOKUP(E1238,Config!$D$6:$D$100,Config!$E$6:$E$100),0)</f>
        <v/>
      </c>
      <c r="K1238" s="10">
        <f>IF(F1238="Completed",100,IF(F1238="In Progress",50,IF(F1238="Blocked",0,IF(F1238="Pending",0,IF(F1238="Rework Required",0,IF(F1238="Pending Review",50,0))))))</f>
        <v/>
      </c>
      <c r="L1238" s="5" t="inlineStr"/>
      <c r="M1238" s="5" t="n"/>
    </row>
    <row r="1239">
      <c r="F1239" s="5" t="n"/>
      <c r="G1239" s="5" t="n"/>
      <c r="H1239" s="8" t="inlineStr"/>
      <c r="I1239" s="9">
        <f>IF(H1239="", "", H1239 + (J1239/Config!$B$9))</f>
        <v/>
      </c>
      <c r="J1239" s="10">
        <f>IFERROR(XLOOKUP(E1239,Config!$D$6:$D$100,Config!$E$6:$E$100),0)</f>
        <v/>
      </c>
      <c r="K1239" s="10">
        <f>IF(F1239="Completed",100,IF(F1239="In Progress",50,IF(F1239="Blocked",0,IF(F1239="Pending",0,IF(F1239="Rework Required",0,IF(F1239="Pending Review",50,0))))))</f>
        <v/>
      </c>
      <c r="L1239" s="5" t="inlineStr"/>
      <c r="M1239" s="5" t="n"/>
    </row>
    <row r="1240">
      <c r="F1240" s="5" t="n"/>
      <c r="G1240" s="5" t="n"/>
      <c r="H1240" s="8" t="inlineStr"/>
      <c r="I1240" s="9">
        <f>IF(H1240="", "", H1240 + (J1240/Config!$B$9))</f>
        <v/>
      </c>
      <c r="J1240" s="10">
        <f>IFERROR(XLOOKUP(E1240,Config!$D$6:$D$100,Config!$E$6:$E$100),0)</f>
        <v/>
      </c>
      <c r="K1240" s="10">
        <f>IF(F1240="Completed",100,IF(F1240="In Progress",50,IF(F1240="Blocked",0,IF(F1240="Pending",0,IF(F1240="Rework Required",0,IF(F1240="Pending Review",50,0))))))</f>
        <v/>
      </c>
      <c r="L1240" s="5" t="inlineStr"/>
      <c r="M1240" s="5" t="n"/>
    </row>
    <row r="1241">
      <c r="F1241" s="5" t="n"/>
      <c r="G1241" s="5" t="n"/>
      <c r="H1241" s="8" t="inlineStr"/>
      <c r="I1241" s="9">
        <f>IF(H1241="", "", H1241 + (J1241/Config!$B$9))</f>
        <v/>
      </c>
      <c r="J1241" s="10">
        <f>IFERROR(XLOOKUP(E1241,Config!$D$6:$D$100,Config!$E$6:$E$100),0)</f>
        <v/>
      </c>
      <c r="K1241" s="10">
        <f>IF(F1241="Completed",100,IF(F1241="In Progress",50,IF(F1241="Blocked",0,IF(F1241="Pending",0,IF(F1241="Rework Required",0,IF(F1241="Pending Review",50,0))))))</f>
        <v/>
      </c>
      <c r="L1241" s="5" t="inlineStr"/>
      <c r="M1241" s="5" t="n"/>
    </row>
    <row r="1242">
      <c r="F1242" s="5" t="n"/>
      <c r="G1242" s="5" t="n"/>
      <c r="H1242" s="8" t="inlineStr"/>
      <c r="I1242" s="9">
        <f>IF(H1242="", "", H1242 + (J1242/Config!$B$9))</f>
        <v/>
      </c>
      <c r="J1242" s="10">
        <f>IFERROR(XLOOKUP(E1242,Config!$D$6:$D$100,Config!$E$6:$E$100),0)</f>
        <v/>
      </c>
      <c r="K1242" s="10">
        <f>IF(F1242="Completed",100,IF(F1242="In Progress",50,IF(F1242="Blocked",0,IF(F1242="Pending",0,IF(F1242="Rework Required",0,IF(F1242="Pending Review",50,0))))))</f>
        <v/>
      </c>
      <c r="L1242" s="5" t="inlineStr"/>
      <c r="M1242" s="5" t="n"/>
    </row>
    <row r="1243">
      <c r="F1243" s="5" t="n"/>
      <c r="G1243" s="5" t="n"/>
      <c r="H1243" s="8" t="inlineStr"/>
      <c r="I1243" s="9">
        <f>IF(H1243="", "", H1243 + (J1243/Config!$B$9))</f>
        <v/>
      </c>
      <c r="J1243" s="10">
        <f>IFERROR(XLOOKUP(E1243,Config!$D$6:$D$100,Config!$E$6:$E$100),0)</f>
        <v/>
      </c>
      <c r="K1243" s="10">
        <f>IF(F1243="Completed",100,IF(F1243="In Progress",50,IF(F1243="Blocked",0,IF(F1243="Pending",0,IF(F1243="Rework Required",0,IF(F1243="Pending Review",50,0))))))</f>
        <v/>
      </c>
      <c r="L1243" s="5" t="inlineStr"/>
      <c r="M1243" s="5" t="n"/>
    </row>
    <row r="1244">
      <c r="F1244" s="5" t="n"/>
      <c r="G1244" s="5" t="n"/>
      <c r="H1244" s="8" t="inlineStr"/>
      <c r="I1244" s="9">
        <f>IF(H1244="", "", H1244 + (J1244/Config!$B$9))</f>
        <v/>
      </c>
      <c r="J1244" s="10">
        <f>IFERROR(XLOOKUP(E1244,Config!$D$6:$D$100,Config!$E$6:$E$100),0)</f>
        <v/>
      </c>
      <c r="K1244" s="10">
        <f>IF(F1244="Completed",100,IF(F1244="In Progress",50,IF(F1244="Blocked",0,IF(F1244="Pending",0,IF(F1244="Rework Required",0,IF(F1244="Pending Review",50,0))))))</f>
        <v/>
      </c>
      <c r="L1244" s="5" t="inlineStr"/>
      <c r="M1244" s="5" t="n"/>
    </row>
    <row r="1245">
      <c r="F1245" s="5" t="n"/>
      <c r="G1245" s="5" t="n"/>
      <c r="H1245" s="8" t="inlineStr"/>
      <c r="I1245" s="9">
        <f>IF(H1245="", "", H1245 + (J1245/Config!$B$9))</f>
        <v/>
      </c>
      <c r="J1245" s="10">
        <f>IFERROR(XLOOKUP(E1245,Config!$D$6:$D$100,Config!$E$6:$E$100),0)</f>
        <v/>
      </c>
      <c r="K1245" s="10">
        <f>IF(F1245="Completed",100,IF(F1245="In Progress",50,IF(F1245="Blocked",0,IF(F1245="Pending",0,IF(F1245="Rework Required",0,IF(F1245="Pending Review",50,0))))))</f>
        <v/>
      </c>
      <c r="L1245" s="5" t="inlineStr"/>
      <c r="M1245" s="5" t="n"/>
    </row>
    <row r="1246">
      <c r="F1246" s="5" t="n"/>
      <c r="G1246" s="5" t="n"/>
      <c r="H1246" s="8" t="inlineStr"/>
      <c r="I1246" s="9">
        <f>IF(H1246="", "", H1246 + (J1246/Config!$B$9))</f>
        <v/>
      </c>
      <c r="J1246" s="10">
        <f>IFERROR(XLOOKUP(E1246,Config!$D$6:$D$100,Config!$E$6:$E$100),0)</f>
        <v/>
      </c>
      <c r="K1246" s="10">
        <f>IF(F1246="Completed",100,IF(F1246="In Progress",50,IF(F1246="Blocked",0,IF(F1246="Pending",0,IF(F1246="Rework Required",0,IF(F1246="Pending Review",50,0))))))</f>
        <v/>
      </c>
      <c r="L1246" s="5" t="inlineStr"/>
      <c r="M1246" s="5" t="n"/>
    </row>
    <row r="1247">
      <c r="F1247" s="5" t="n"/>
      <c r="G1247" s="5" t="n"/>
      <c r="H1247" s="8" t="inlineStr"/>
      <c r="I1247" s="9">
        <f>IF(H1247="", "", H1247 + (J1247/Config!$B$9))</f>
        <v/>
      </c>
      <c r="J1247" s="10">
        <f>IFERROR(XLOOKUP(E1247,Config!$D$6:$D$100,Config!$E$6:$E$100),0)</f>
        <v/>
      </c>
      <c r="K1247" s="10">
        <f>IF(F1247="Completed",100,IF(F1247="In Progress",50,IF(F1247="Blocked",0,IF(F1247="Pending",0,IF(F1247="Rework Required",0,IF(F1247="Pending Review",50,0))))))</f>
        <v/>
      </c>
      <c r="L1247" s="5" t="inlineStr"/>
      <c r="M1247" s="5" t="n"/>
    </row>
    <row r="1248">
      <c r="F1248" s="5" t="n"/>
      <c r="G1248" s="5" t="n"/>
      <c r="H1248" s="8" t="inlineStr"/>
      <c r="I1248" s="9">
        <f>IF(H1248="", "", H1248 + (J1248/Config!$B$9))</f>
        <v/>
      </c>
      <c r="J1248" s="10">
        <f>IFERROR(XLOOKUP(E1248,Config!$D$6:$D$100,Config!$E$6:$E$100),0)</f>
        <v/>
      </c>
      <c r="K1248" s="10">
        <f>IF(F1248="Completed",100,IF(F1248="In Progress",50,IF(F1248="Blocked",0,IF(F1248="Pending",0,IF(F1248="Rework Required",0,IF(F1248="Pending Review",50,0))))))</f>
        <v/>
      </c>
      <c r="L1248" s="5" t="inlineStr"/>
      <c r="M1248" s="5" t="n"/>
    </row>
    <row r="1249">
      <c r="F1249" s="5" t="n"/>
      <c r="G1249" s="5" t="n"/>
      <c r="H1249" s="8" t="inlineStr"/>
      <c r="I1249" s="9">
        <f>IF(H1249="", "", H1249 + (J1249/Config!$B$9))</f>
        <v/>
      </c>
      <c r="J1249" s="10">
        <f>IFERROR(XLOOKUP(E1249,Config!$D$6:$D$100,Config!$E$6:$E$100),0)</f>
        <v/>
      </c>
      <c r="K1249" s="10">
        <f>IF(F1249="Completed",100,IF(F1249="In Progress",50,IF(F1249="Blocked",0,IF(F1249="Pending",0,IF(F1249="Rework Required",0,IF(F1249="Pending Review",50,0))))))</f>
        <v/>
      </c>
      <c r="L1249" s="5" t="inlineStr"/>
      <c r="M1249" s="5" t="n"/>
    </row>
    <row r="1250">
      <c r="F1250" s="5" t="n"/>
      <c r="G1250" s="5" t="n"/>
      <c r="H1250" s="8" t="inlineStr"/>
      <c r="I1250" s="9">
        <f>IF(H1250="", "", H1250 + (J1250/Config!$B$9))</f>
        <v/>
      </c>
      <c r="J1250" s="10">
        <f>IFERROR(XLOOKUP(E1250,Config!$D$6:$D$100,Config!$E$6:$E$100),0)</f>
        <v/>
      </c>
      <c r="K1250" s="10">
        <f>IF(F1250="Completed",100,IF(F1250="In Progress",50,IF(F1250="Blocked",0,IF(F1250="Pending",0,IF(F1250="Rework Required",0,IF(F1250="Pending Review",50,0))))))</f>
        <v/>
      </c>
      <c r="L1250" s="5" t="inlineStr"/>
      <c r="M1250" s="5" t="n"/>
    </row>
    <row r="1251">
      <c r="F1251" s="5" t="n"/>
      <c r="G1251" s="5" t="n"/>
      <c r="H1251" s="8" t="inlineStr"/>
      <c r="I1251" s="9">
        <f>IF(H1251="", "", H1251 + (J1251/Config!$B$9))</f>
        <v/>
      </c>
      <c r="J1251" s="10">
        <f>IFERROR(XLOOKUP(E1251,Config!$D$6:$D$100,Config!$E$6:$E$100),0)</f>
        <v/>
      </c>
      <c r="K1251" s="10">
        <f>IF(F1251="Completed",100,IF(F1251="In Progress",50,IF(F1251="Blocked",0,IF(F1251="Pending",0,IF(F1251="Rework Required",0,IF(F1251="Pending Review",50,0))))))</f>
        <v/>
      </c>
      <c r="L1251" s="5" t="inlineStr"/>
      <c r="M1251" s="5" t="n"/>
    </row>
    <row r="1252">
      <c r="F1252" s="5" t="n"/>
      <c r="G1252" s="5" t="n"/>
      <c r="H1252" s="8" t="inlineStr"/>
      <c r="I1252" s="9">
        <f>IF(H1252="", "", H1252 + (J1252/Config!$B$9))</f>
        <v/>
      </c>
      <c r="J1252" s="10">
        <f>IFERROR(XLOOKUP(E1252,Config!$D$6:$D$100,Config!$E$6:$E$100),0)</f>
        <v/>
      </c>
      <c r="K1252" s="10">
        <f>IF(F1252="Completed",100,IF(F1252="In Progress",50,IF(F1252="Blocked",0,IF(F1252="Pending",0,IF(F1252="Rework Required",0,IF(F1252="Pending Review",50,0))))))</f>
        <v/>
      </c>
      <c r="L1252" s="5" t="inlineStr"/>
      <c r="M1252" s="5" t="n"/>
    </row>
    <row r="1253">
      <c r="F1253" s="5" t="n"/>
      <c r="G1253" s="5" t="n"/>
      <c r="H1253" s="8" t="inlineStr"/>
      <c r="I1253" s="9">
        <f>IF(H1253="", "", H1253 + (J1253/Config!$B$9))</f>
        <v/>
      </c>
      <c r="J1253" s="10">
        <f>IFERROR(XLOOKUP(E1253,Config!$D$6:$D$100,Config!$E$6:$E$100),0)</f>
        <v/>
      </c>
      <c r="K1253" s="10">
        <f>IF(F1253="Completed",100,IF(F1253="In Progress",50,IF(F1253="Blocked",0,IF(F1253="Pending",0,IF(F1253="Rework Required",0,IF(F1253="Pending Review",50,0))))))</f>
        <v/>
      </c>
      <c r="L1253" s="5" t="inlineStr"/>
      <c r="M1253" s="5" t="n"/>
    </row>
    <row r="1254">
      <c r="F1254" s="5" t="n"/>
      <c r="G1254" s="5" t="n"/>
      <c r="H1254" s="8" t="inlineStr"/>
      <c r="I1254" s="9">
        <f>IF(H1254="", "", H1254 + (J1254/Config!$B$9))</f>
        <v/>
      </c>
      <c r="J1254" s="10">
        <f>IFERROR(XLOOKUP(E1254,Config!$D$6:$D$100,Config!$E$6:$E$100),0)</f>
        <v/>
      </c>
      <c r="K1254" s="10">
        <f>IF(F1254="Completed",100,IF(F1254="In Progress",50,IF(F1254="Blocked",0,IF(F1254="Pending",0,IF(F1254="Rework Required",0,IF(F1254="Pending Review",50,0))))))</f>
        <v/>
      </c>
      <c r="L1254" s="5" t="inlineStr"/>
      <c r="M1254" s="5" t="n"/>
    </row>
    <row r="1255">
      <c r="F1255" s="5" t="n"/>
      <c r="G1255" s="5" t="n"/>
      <c r="H1255" s="8" t="inlineStr"/>
      <c r="I1255" s="9">
        <f>IF(H1255="", "", H1255 + (J1255/Config!$B$9))</f>
        <v/>
      </c>
      <c r="J1255" s="10">
        <f>IFERROR(XLOOKUP(E1255,Config!$D$6:$D$100,Config!$E$6:$E$100),0)</f>
        <v/>
      </c>
      <c r="K1255" s="10">
        <f>IF(F1255="Completed",100,IF(F1255="In Progress",50,IF(F1255="Blocked",0,IF(F1255="Pending",0,IF(F1255="Rework Required",0,IF(F1255="Pending Review",50,0))))))</f>
        <v/>
      </c>
      <c r="L1255" s="5" t="inlineStr"/>
      <c r="M1255" s="5" t="n"/>
    </row>
    <row r="1256">
      <c r="F1256" s="5" t="n"/>
      <c r="G1256" s="5" t="n"/>
      <c r="H1256" s="8" t="inlineStr"/>
      <c r="I1256" s="9">
        <f>IF(H1256="", "", H1256 + (J1256/Config!$B$9))</f>
        <v/>
      </c>
      <c r="J1256" s="10">
        <f>IFERROR(XLOOKUP(E1256,Config!$D$6:$D$100,Config!$E$6:$E$100),0)</f>
        <v/>
      </c>
      <c r="K1256" s="10">
        <f>IF(F1256="Completed",100,IF(F1256="In Progress",50,IF(F1256="Blocked",0,IF(F1256="Pending",0,IF(F1256="Rework Required",0,IF(F1256="Pending Review",50,0))))))</f>
        <v/>
      </c>
      <c r="L1256" s="5" t="inlineStr"/>
      <c r="M1256" s="5" t="n"/>
    </row>
    <row r="1257">
      <c r="F1257" s="5" t="n"/>
      <c r="G1257" s="5" t="n"/>
      <c r="H1257" s="8" t="inlineStr"/>
      <c r="I1257" s="9">
        <f>IF(H1257="", "", H1257 + (J1257/Config!$B$9))</f>
        <v/>
      </c>
      <c r="J1257" s="10">
        <f>IFERROR(XLOOKUP(E1257,Config!$D$6:$D$100,Config!$E$6:$E$100),0)</f>
        <v/>
      </c>
      <c r="K1257" s="10">
        <f>IF(F1257="Completed",100,IF(F1257="In Progress",50,IF(F1257="Blocked",0,IF(F1257="Pending",0,IF(F1257="Rework Required",0,IF(F1257="Pending Review",50,0))))))</f>
        <v/>
      </c>
      <c r="L1257" s="5" t="inlineStr"/>
      <c r="M1257" s="5" t="n"/>
    </row>
    <row r="1258">
      <c r="F1258" s="5" t="n"/>
      <c r="G1258" s="5" t="n"/>
      <c r="H1258" s="8" t="inlineStr"/>
      <c r="I1258" s="9">
        <f>IF(H1258="", "", H1258 + (J1258/Config!$B$9))</f>
        <v/>
      </c>
      <c r="J1258" s="10">
        <f>IFERROR(XLOOKUP(E1258,Config!$D$6:$D$100,Config!$E$6:$E$100),0)</f>
        <v/>
      </c>
      <c r="K1258" s="10">
        <f>IF(F1258="Completed",100,IF(F1258="In Progress",50,IF(F1258="Blocked",0,IF(F1258="Pending",0,IF(F1258="Rework Required",0,IF(F1258="Pending Review",50,0))))))</f>
        <v/>
      </c>
      <c r="L1258" s="5" t="inlineStr"/>
      <c r="M1258" s="5" t="n"/>
    </row>
    <row r="1259">
      <c r="F1259" s="5" t="n"/>
      <c r="G1259" s="5" t="n"/>
      <c r="H1259" s="8" t="inlineStr"/>
      <c r="I1259" s="9">
        <f>IF(H1259="", "", H1259 + (J1259/Config!$B$9))</f>
        <v/>
      </c>
      <c r="J1259" s="10">
        <f>IFERROR(XLOOKUP(E1259,Config!$D$6:$D$100,Config!$E$6:$E$100),0)</f>
        <v/>
      </c>
      <c r="K1259" s="10">
        <f>IF(F1259="Completed",100,IF(F1259="In Progress",50,IF(F1259="Blocked",0,IF(F1259="Pending",0,IF(F1259="Rework Required",0,IF(F1259="Pending Review",50,0))))))</f>
        <v/>
      </c>
      <c r="L1259" s="5" t="inlineStr"/>
      <c r="M1259" s="5" t="n"/>
    </row>
    <row r="1260">
      <c r="F1260" s="5" t="n"/>
      <c r="G1260" s="5" t="n"/>
      <c r="H1260" s="8" t="inlineStr"/>
      <c r="I1260" s="9">
        <f>IF(H1260="", "", H1260 + (J1260/Config!$B$9))</f>
        <v/>
      </c>
      <c r="J1260" s="10">
        <f>IFERROR(XLOOKUP(E1260,Config!$D$6:$D$100,Config!$E$6:$E$100),0)</f>
        <v/>
      </c>
      <c r="K1260" s="10">
        <f>IF(F1260="Completed",100,IF(F1260="In Progress",50,IF(F1260="Blocked",0,IF(F1260="Pending",0,IF(F1260="Rework Required",0,IF(F1260="Pending Review",50,0))))))</f>
        <v/>
      </c>
      <c r="L1260" s="5" t="inlineStr"/>
      <c r="M1260" s="5" t="n"/>
    </row>
    <row r="1261">
      <c r="F1261" s="5" t="n"/>
      <c r="G1261" s="5" t="n"/>
      <c r="H1261" s="8" t="inlineStr"/>
      <c r="I1261" s="9">
        <f>IF(H1261="", "", H1261 + (J1261/Config!$B$9))</f>
        <v/>
      </c>
      <c r="J1261" s="10">
        <f>IFERROR(XLOOKUP(E1261,Config!$D$6:$D$100,Config!$E$6:$E$100),0)</f>
        <v/>
      </c>
      <c r="K1261" s="10">
        <f>IF(F1261="Completed",100,IF(F1261="In Progress",50,IF(F1261="Blocked",0,IF(F1261="Pending",0,IF(F1261="Rework Required",0,IF(F1261="Pending Review",50,0))))))</f>
        <v/>
      </c>
      <c r="L1261" s="5" t="inlineStr"/>
      <c r="M1261" s="5" t="n"/>
    </row>
    <row r="1262">
      <c r="F1262" s="5" t="n"/>
      <c r="G1262" s="5" t="n"/>
      <c r="H1262" s="8" t="inlineStr"/>
      <c r="I1262" s="9">
        <f>IF(H1262="", "", H1262 + (J1262/Config!$B$9))</f>
        <v/>
      </c>
      <c r="J1262" s="10">
        <f>IFERROR(XLOOKUP(E1262,Config!$D$6:$D$100,Config!$E$6:$E$100),0)</f>
        <v/>
      </c>
      <c r="K1262" s="10">
        <f>IF(F1262="Completed",100,IF(F1262="In Progress",50,IF(F1262="Blocked",0,IF(F1262="Pending",0,IF(F1262="Rework Required",0,IF(F1262="Pending Review",50,0))))))</f>
        <v/>
      </c>
      <c r="L1262" s="5" t="inlineStr"/>
      <c r="M1262" s="5" t="n"/>
    </row>
    <row r="1263">
      <c r="F1263" s="5" t="n"/>
      <c r="G1263" s="5" t="n"/>
      <c r="H1263" s="8" t="inlineStr"/>
      <c r="I1263" s="9">
        <f>IF(H1263="", "", H1263 + (J1263/Config!$B$9))</f>
        <v/>
      </c>
      <c r="J1263" s="10">
        <f>IFERROR(XLOOKUP(E1263,Config!$D$6:$D$100,Config!$E$6:$E$100),0)</f>
        <v/>
      </c>
      <c r="K1263" s="10">
        <f>IF(F1263="Completed",100,IF(F1263="In Progress",50,IF(F1263="Blocked",0,IF(F1263="Pending",0,IF(F1263="Rework Required",0,IF(F1263="Pending Review",50,0))))))</f>
        <v/>
      </c>
      <c r="L1263" s="5" t="inlineStr"/>
      <c r="M1263" s="5" t="n"/>
    </row>
    <row r="1264">
      <c r="F1264" s="5" t="n"/>
      <c r="G1264" s="5" t="n"/>
      <c r="H1264" s="8" t="inlineStr"/>
      <c r="I1264" s="9">
        <f>IF(H1264="", "", H1264 + (J1264/Config!$B$9))</f>
        <v/>
      </c>
      <c r="J1264" s="10">
        <f>IFERROR(XLOOKUP(E1264,Config!$D$6:$D$100,Config!$E$6:$E$100),0)</f>
        <v/>
      </c>
      <c r="K1264" s="10">
        <f>IF(F1264="Completed",100,IF(F1264="In Progress",50,IF(F1264="Blocked",0,IF(F1264="Pending",0,IF(F1264="Rework Required",0,IF(F1264="Pending Review",50,0))))))</f>
        <v/>
      </c>
      <c r="L1264" s="5" t="inlineStr"/>
      <c r="M1264" s="5" t="n"/>
    </row>
    <row r="1265">
      <c r="F1265" s="5" t="n"/>
      <c r="G1265" s="5" t="n"/>
      <c r="H1265" s="8" t="inlineStr"/>
      <c r="I1265" s="9">
        <f>IF(H1265="", "", H1265 + (J1265/Config!$B$9))</f>
        <v/>
      </c>
      <c r="J1265" s="10">
        <f>IFERROR(XLOOKUP(E1265,Config!$D$6:$D$100,Config!$E$6:$E$100),0)</f>
        <v/>
      </c>
      <c r="K1265" s="10">
        <f>IF(F1265="Completed",100,IF(F1265="In Progress",50,IF(F1265="Blocked",0,IF(F1265="Pending",0,IF(F1265="Rework Required",0,IF(F1265="Pending Review",50,0))))))</f>
        <v/>
      </c>
      <c r="L1265" s="5" t="inlineStr"/>
      <c r="M1265" s="5" t="n"/>
    </row>
    <row r="1266">
      <c r="F1266" s="5" t="n"/>
      <c r="G1266" s="5" t="n"/>
      <c r="H1266" s="8" t="inlineStr"/>
      <c r="I1266" s="9">
        <f>IF(H1266="", "", H1266 + (J1266/Config!$B$9))</f>
        <v/>
      </c>
      <c r="J1266" s="10">
        <f>IFERROR(XLOOKUP(E1266,Config!$D$6:$D$100,Config!$E$6:$E$100),0)</f>
        <v/>
      </c>
      <c r="K1266" s="10">
        <f>IF(F1266="Completed",100,IF(F1266="In Progress",50,IF(F1266="Blocked",0,IF(F1266="Pending",0,IF(F1266="Rework Required",0,IF(F1266="Pending Review",50,0))))))</f>
        <v/>
      </c>
      <c r="L1266" s="5" t="inlineStr"/>
      <c r="M1266" s="5" t="n"/>
    </row>
    <row r="1267">
      <c r="F1267" s="5" t="n"/>
      <c r="G1267" s="5" t="n"/>
      <c r="H1267" s="8" t="inlineStr"/>
      <c r="I1267" s="9">
        <f>IF(H1267="", "", H1267 + (J1267/Config!$B$9))</f>
        <v/>
      </c>
      <c r="J1267" s="10">
        <f>IFERROR(XLOOKUP(E1267,Config!$D$6:$D$100,Config!$E$6:$E$100),0)</f>
        <v/>
      </c>
      <c r="K1267" s="10">
        <f>IF(F1267="Completed",100,IF(F1267="In Progress",50,IF(F1267="Blocked",0,IF(F1267="Pending",0,IF(F1267="Rework Required",0,IF(F1267="Pending Review",50,0))))))</f>
        <v/>
      </c>
      <c r="L1267" s="5" t="inlineStr"/>
      <c r="M1267" s="5" t="n"/>
    </row>
    <row r="1268">
      <c r="F1268" s="5" t="n"/>
      <c r="G1268" s="5" t="n"/>
      <c r="H1268" s="8" t="inlineStr"/>
      <c r="I1268" s="9">
        <f>IF(H1268="", "", H1268 + (J1268/Config!$B$9))</f>
        <v/>
      </c>
      <c r="J1268" s="10">
        <f>IFERROR(XLOOKUP(E1268,Config!$D$6:$D$100,Config!$E$6:$E$100),0)</f>
        <v/>
      </c>
      <c r="K1268" s="10">
        <f>IF(F1268="Completed",100,IF(F1268="In Progress",50,IF(F1268="Blocked",0,IF(F1268="Pending",0,IF(F1268="Rework Required",0,IF(F1268="Pending Review",50,0))))))</f>
        <v/>
      </c>
      <c r="L1268" s="5" t="inlineStr"/>
      <c r="M1268" s="5" t="n"/>
    </row>
    <row r="1269">
      <c r="F1269" s="5" t="n"/>
      <c r="G1269" s="5" t="n"/>
      <c r="H1269" s="8" t="inlineStr"/>
      <c r="I1269" s="9">
        <f>IF(H1269="", "", H1269 + (J1269/Config!$B$9))</f>
        <v/>
      </c>
      <c r="J1269" s="10">
        <f>IFERROR(XLOOKUP(E1269,Config!$D$6:$D$100,Config!$E$6:$E$100),0)</f>
        <v/>
      </c>
      <c r="K1269" s="10">
        <f>IF(F1269="Completed",100,IF(F1269="In Progress",50,IF(F1269="Blocked",0,IF(F1269="Pending",0,IF(F1269="Rework Required",0,IF(F1269="Pending Review",50,0))))))</f>
        <v/>
      </c>
      <c r="L1269" s="5" t="inlineStr"/>
      <c r="M1269" s="5" t="n"/>
    </row>
    <row r="1270">
      <c r="F1270" s="5" t="n"/>
      <c r="G1270" s="5" t="n"/>
      <c r="H1270" s="8" t="inlineStr"/>
      <c r="I1270" s="9">
        <f>IF(H1270="", "", H1270 + (J1270/Config!$B$9))</f>
        <v/>
      </c>
      <c r="J1270" s="10">
        <f>IFERROR(XLOOKUP(E1270,Config!$D$6:$D$100,Config!$E$6:$E$100),0)</f>
        <v/>
      </c>
      <c r="K1270" s="10">
        <f>IF(F1270="Completed",100,IF(F1270="In Progress",50,IF(F1270="Blocked",0,IF(F1270="Pending",0,IF(F1270="Rework Required",0,IF(F1270="Pending Review",50,0))))))</f>
        <v/>
      </c>
      <c r="L1270" s="5" t="inlineStr"/>
      <c r="M1270" s="5" t="n"/>
    </row>
    <row r="1271">
      <c r="F1271" s="5" t="n"/>
      <c r="G1271" s="5" t="n"/>
      <c r="H1271" s="8" t="inlineStr"/>
      <c r="I1271" s="9">
        <f>IF(H1271="", "", H1271 + (J1271/Config!$B$9))</f>
        <v/>
      </c>
      <c r="J1271" s="10">
        <f>IFERROR(XLOOKUP(E1271,Config!$D$6:$D$100,Config!$E$6:$E$100),0)</f>
        <v/>
      </c>
      <c r="K1271" s="10">
        <f>IF(F1271="Completed",100,IF(F1271="In Progress",50,IF(F1271="Blocked",0,IF(F1271="Pending",0,IF(F1271="Rework Required",0,IF(F1271="Pending Review",50,0))))))</f>
        <v/>
      </c>
      <c r="L1271" s="5" t="inlineStr"/>
      <c r="M1271" s="5" t="n"/>
    </row>
    <row r="1272">
      <c r="F1272" s="5" t="n"/>
      <c r="G1272" s="5" t="n"/>
      <c r="H1272" s="8" t="inlineStr"/>
      <c r="I1272" s="9">
        <f>IF(H1272="", "", H1272 + (J1272/Config!$B$9))</f>
        <v/>
      </c>
      <c r="J1272" s="10">
        <f>IFERROR(XLOOKUP(E1272,Config!$D$6:$D$100,Config!$E$6:$E$100),0)</f>
        <v/>
      </c>
      <c r="K1272" s="10">
        <f>IF(F1272="Completed",100,IF(F1272="In Progress",50,IF(F1272="Blocked",0,IF(F1272="Pending",0,IF(F1272="Rework Required",0,IF(F1272="Pending Review",50,0))))))</f>
        <v/>
      </c>
      <c r="L1272" s="5" t="inlineStr"/>
      <c r="M1272" s="5" t="n"/>
    </row>
    <row r="1273">
      <c r="F1273" s="5" t="n"/>
      <c r="G1273" s="5" t="n"/>
      <c r="H1273" s="8" t="inlineStr"/>
      <c r="I1273" s="9">
        <f>IF(H1273="", "", H1273 + (J1273/Config!$B$9))</f>
        <v/>
      </c>
      <c r="J1273" s="10">
        <f>IFERROR(XLOOKUP(E1273,Config!$D$6:$D$100,Config!$E$6:$E$100),0)</f>
        <v/>
      </c>
      <c r="K1273" s="10">
        <f>IF(F1273="Completed",100,IF(F1273="In Progress",50,IF(F1273="Blocked",0,IF(F1273="Pending",0,IF(F1273="Rework Required",0,IF(F1273="Pending Review",50,0))))))</f>
        <v/>
      </c>
      <c r="L1273" s="5" t="inlineStr"/>
      <c r="M1273" s="5" t="n"/>
    </row>
    <row r="1274">
      <c r="F1274" s="5" t="n"/>
      <c r="G1274" s="5" t="n"/>
      <c r="H1274" s="8" t="inlineStr"/>
      <c r="I1274" s="9">
        <f>IF(H1274="", "", H1274 + (J1274/Config!$B$9))</f>
        <v/>
      </c>
      <c r="J1274" s="10">
        <f>IFERROR(XLOOKUP(E1274,Config!$D$6:$D$100,Config!$E$6:$E$100),0)</f>
        <v/>
      </c>
      <c r="K1274" s="10">
        <f>IF(F1274="Completed",100,IF(F1274="In Progress",50,IF(F1274="Blocked",0,IF(F1274="Pending",0,IF(F1274="Rework Required",0,IF(F1274="Pending Review",50,0))))))</f>
        <v/>
      </c>
      <c r="L1274" s="5" t="inlineStr"/>
      <c r="M1274" s="5" t="n"/>
    </row>
    <row r="1275">
      <c r="F1275" s="5" t="n"/>
      <c r="G1275" s="5" t="n"/>
      <c r="H1275" s="8" t="inlineStr"/>
      <c r="I1275" s="9">
        <f>IF(H1275="", "", H1275 + (J1275/Config!$B$9))</f>
        <v/>
      </c>
      <c r="J1275" s="10">
        <f>IFERROR(XLOOKUP(E1275,Config!$D$6:$D$100,Config!$E$6:$E$100),0)</f>
        <v/>
      </c>
      <c r="K1275" s="10">
        <f>IF(F1275="Completed",100,IF(F1275="In Progress",50,IF(F1275="Blocked",0,IF(F1275="Pending",0,IF(F1275="Rework Required",0,IF(F1275="Pending Review",50,0))))))</f>
        <v/>
      </c>
      <c r="L1275" s="5" t="inlineStr"/>
      <c r="M1275" s="5" t="n"/>
    </row>
    <row r="1276">
      <c r="F1276" s="5" t="n"/>
      <c r="G1276" s="5" t="n"/>
      <c r="H1276" s="8" t="inlineStr"/>
      <c r="I1276" s="9">
        <f>IF(H1276="", "", H1276 + (J1276/Config!$B$9))</f>
        <v/>
      </c>
      <c r="J1276" s="10">
        <f>IFERROR(XLOOKUP(E1276,Config!$D$6:$D$100,Config!$E$6:$E$100),0)</f>
        <v/>
      </c>
      <c r="K1276" s="10">
        <f>IF(F1276="Completed",100,IF(F1276="In Progress",50,IF(F1276="Blocked",0,IF(F1276="Pending",0,IF(F1276="Rework Required",0,IF(F1276="Pending Review",50,0))))))</f>
        <v/>
      </c>
      <c r="L1276" s="5" t="inlineStr"/>
      <c r="M1276" s="5" t="n"/>
    </row>
    <row r="1277">
      <c r="F1277" s="5" t="n"/>
      <c r="G1277" s="5" t="n"/>
      <c r="H1277" s="8" t="inlineStr"/>
      <c r="I1277" s="9">
        <f>IF(H1277="", "", H1277 + (J1277/Config!$B$9))</f>
        <v/>
      </c>
      <c r="J1277" s="10">
        <f>IFERROR(XLOOKUP(E1277,Config!$D$6:$D$100,Config!$E$6:$E$100),0)</f>
        <v/>
      </c>
      <c r="K1277" s="10">
        <f>IF(F1277="Completed",100,IF(F1277="In Progress",50,IF(F1277="Blocked",0,IF(F1277="Pending",0,IF(F1277="Rework Required",0,IF(F1277="Pending Review",50,0))))))</f>
        <v/>
      </c>
      <c r="L1277" s="5" t="inlineStr"/>
      <c r="M1277" s="5" t="n"/>
    </row>
    <row r="1278">
      <c r="F1278" s="5" t="n"/>
      <c r="G1278" s="5" t="n"/>
      <c r="H1278" s="8" t="inlineStr"/>
      <c r="I1278" s="9">
        <f>IF(H1278="", "", H1278 + (J1278/Config!$B$9))</f>
        <v/>
      </c>
      <c r="J1278" s="10">
        <f>IFERROR(XLOOKUP(E1278,Config!$D$6:$D$100,Config!$E$6:$E$100),0)</f>
        <v/>
      </c>
      <c r="K1278" s="10">
        <f>IF(F1278="Completed",100,IF(F1278="In Progress",50,IF(F1278="Blocked",0,IF(F1278="Pending",0,IF(F1278="Rework Required",0,IF(F1278="Pending Review",50,0))))))</f>
        <v/>
      </c>
      <c r="L1278" s="5" t="inlineStr"/>
      <c r="M1278" s="5" t="n"/>
    </row>
    <row r="1279">
      <c r="F1279" s="5" t="n"/>
      <c r="G1279" s="5" t="n"/>
      <c r="H1279" s="8" t="inlineStr"/>
      <c r="I1279" s="9">
        <f>IF(H1279="", "", H1279 + (J1279/Config!$B$9))</f>
        <v/>
      </c>
      <c r="J1279" s="10">
        <f>IFERROR(XLOOKUP(E1279,Config!$D$6:$D$100,Config!$E$6:$E$100),0)</f>
        <v/>
      </c>
      <c r="K1279" s="10">
        <f>IF(F1279="Completed",100,IF(F1279="In Progress",50,IF(F1279="Blocked",0,IF(F1279="Pending",0,IF(F1279="Rework Required",0,IF(F1279="Pending Review",50,0))))))</f>
        <v/>
      </c>
      <c r="L1279" s="5" t="inlineStr"/>
      <c r="M1279" s="5" t="n"/>
    </row>
    <row r="1280">
      <c r="F1280" s="5" t="n"/>
      <c r="G1280" s="5" t="n"/>
      <c r="H1280" s="8" t="inlineStr"/>
      <c r="I1280" s="9">
        <f>IF(H1280="", "", H1280 + (J1280/Config!$B$9))</f>
        <v/>
      </c>
      <c r="J1280" s="10">
        <f>IFERROR(XLOOKUP(E1280,Config!$D$6:$D$100,Config!$E$6:$E$100),0)</f>
        <v/>
      </c>
      <c r="K1280" s="10">
        <f>IF(F1280="Completed",100,IF(F1280="In Progress",50,IF(F1280="Blocked",0,IF(F1280="Pending",0,IF(F1280="Rework Required",0,IF(F1280="Pending Review",50,0))))))</f>
        <v/>
      </c>
      <c r="L1280" s="5" t="inlineStr"/>
      <c r="M1280" s="5" t="n"/>
    </row>
    <row r="1281">
      <c r="F1281" s="5" t="n"/>
      <c r="G1281" s="5" t="n"/>
      <c r="H1281" s="8" t="inlineStr"/>
      <c r="I1281" s="9">
        <f>IF(H1281="", "", H1281 + (J1281/Config!$B$9))</f>
        <v/>
      </c>
      <c r="J1281" s="10">
        <f>IFERROR(XLOOKUP(E1281,Config!$D$6:$D$100,Config!$E$6:$E$100),0)</f>
        <v/>
      </c>
      <c r="K1281" s="10">
        <f>IF(F1281="Completed",100,IF(F1281="In Progress",50,IF(F1281="Blocked",0,IF(F1281="Pending",0,IF(F1281="Rework Required",0,IF(F1281="Pending Review",50,0))))))</f>
        <v/>
      </c>
      <c r="L1281" s="5" t="inlineStr"/>
      <c r="M1281" s="5" t="n"/>
    </row>
    <row r="1282">
      <c r="F1282" s="5" t="n"/>
      <c r="G1282" s="5" t="n"/>
      <c r="H1282" s="8" t="inlineStr"/>
      <c r="I1282" s="9">
        <f>IF(H1282="", "", H1282 + (J1282/Config!$B$9))</f>
        <v/>
      </c>
      <c r="J1282" s="10">
        <f>IFERROR(XLOOKUP(E1282,Config!$D$6:$D$100,Config!$E$6:$E$100),0)</f>
        <v/>
      </c>
      <c r="K1282" s="10">
        <f>IF(F1282="Completed",100,IF(F1282="In Progress",50,IF(F1282="Blocked",0,IF(F1282="Pending",0,IF(F1282="Rework Required",0,IF(F1282="Pending Review",50,0))))))</f>
        <v/>
      </c>
      <c r="L1282" s="5" t="inlineStr"/>
      <c r="M1282" s="5" t="n"/>
    </row>
    <row r="1283">
      <c r="F1283" s="5" t="n"/>
      <c r="G1283" s="5" t="n"/>
      <c r="H1283" s="8" t="inlineStr"/>
      <c r="I1283" s="9">
        <f>IF(H1283="", "", H1283 + (J1283/Config!$B$9))</f>
        <v/>
      </c>
      <c r="J1283" s="10">
        <f>IFERROR(XLOOKUP(E1283,Config!$D$6:$D$100,Config!$E$6:$E$100),0)</f>
        <v/>
      </c>
      <c r="K1283" s="10">
        <f>IF(F1283="Completed",100,IF(F1283="In Progress",50,IF(F1283="Blocked",0,IF(F1283="Pending",0,IF(F1283="Rework Required",0,IF(F1283="Pending Review",50,0))))))</f>
        <v/>
      </c>
      <c r="L1283" s="5" t="inlineStr"/>
      <c r="M1283" s="5" t="n"/>
    </row>
    <row r="1284">
      <c r="F1284" s="5" t="n"/>
      <c r="G1284" s="5" t="n"/>
      <c r="H1284" s="8" t="inlineStr"/>
      <c r="I1284" s="9">
        <f>IF(H1284="", "", H1284 + (J1284/Config!$B$9))</f>
        <v/>
      </c>
      <c r="J1284" s="10">
        <f>IFERROR(XLOOKUP(E1284,Config!$D$6:$D$100,Config!$E$6:$E$100),0)</f>
        <v/>
      </c>
      <c r="K1284" s="10">
        <f>IF(F1284="Completed",100,IF(F1284="In Progress",50,IF(F1284="Blocked",0,IF(F1284="Pending",0,IF(F1284="Rework Required",0,IF(F1284="Pending Review",50,0))))))</f>
        <v/>
      </c>
      <c r="L1284" s="5" t="inlineStr"/>
      <c r="M1284" s="5" t="n"/>
    </row>
    <row r="1285">
      <c r="F1285" s="5" t="n"/>
      <c r="G1285" s="5" t="n"/>
      <c r="H1285" s="8" t="inlineStr"/>
      <c r="I1285" s="9">
        <f>IF(H1285="", "", H1285 + (J1285/Config!$B$9))</f>
        <v/>
      </c>
      <c r="J1285" s="10">
        <f>IFERROR(XLOOKUP(E1285,Config!$D$6:$D$100,Config!$E$6:$E$100),0)</f>
        <v/>
      </c>
      <c r="K1285" s="10">
        <f>IF(F1285="Completed",100,IF(F1285="In Progress",50,IF(F1285="Blocked",0,IF(F1285="Pending",0,IF(F1285="Rework Required",0,IF(F1285="Pending Review",50,0))))))</f>
        <v/>
      </c>
      <c r="L1285" s="5" t="inlineStr"/>
      <c r="M1285" s="5" t="n"/>
    </row>
    <row r="1286">
      <c r="F1286" s="5" t="n"/>
      <c r="G1286" s="5" t="n"/>
      <c r="H1286" s="8" t="inlineStr"/>
      <c r="I1286" s="9">
        <f>IF(H1286="", "", H1286 + (J1286/Config!$B$9))</f>
        <v/>
      </c>
      <c r="J1286" s="10">
        <f>IFERROR(XLOOKUP(E1286,Config!$D$6:$D$100,Config!$E$6:$E$100),0)</f>
        <v/>
      </c>
      <c r="K1286" s="10">
        <f>IF(F1286="Completed",100,IF(F1286="In Progress",50,IF(F1286="Blocked",0,IF(F1286="Pending",0,IF(F1286="Rework Required",0,IF(F1286="Pending Review",50,0))))))</f>
        <v/>
      </c>
      <c r="L1286" s="5" t="inlineStr"/>
      <c r="M1286" s="5" t="n"/>
    </row>
    <row r="1287">
      <c r="F1287" s="5" t="n"/>
      <c r="G1287" s="5" t="n"/>
      <c r="H1287" s="8" t="inlineStr"/>
      <c r="I1287" s="9">
        <f>IF(H1287="", "", H1287 + (J1287/Config!$B$9))</f>
        <v/>
      </c>
      <c r="J1287" s="10">
        <f>IFERROR(XLOOKUP(E1287,Config!$D$6:$D$100,Config!$E$6:$E$100),0)</f>
        <v/>
      </c>
      <c r="K1287" s="10">
        <f>IF(F1287="Completed",100,IF(F1287="In Progress",50,IF(F1287="Blocked",0,IF(F1287="Pending",0,IF(F1287="Rework Required",0,IF(F1287="Pending Review",50,0))))))</f>
        <v/>
      </c>
      <c r="L1287" s="5" t="inlineStr"/>
      <c r="M1287" s="5" t="n"/>
    </row>
    <row r="1288">
      <c r="F1288" s="5" t="n"/>
      <c r="G1288" s="5" t="n"/>
      <c r="H1288" s="8" t="inlineStr"/>
      <c r="I1288" s="9">
        <f>IF(H1288="", "", H1288 + (J1288/Config!$B$9))</f>
        <v/>
      </c>
      <c r="J1288" s="10">
        <f>IFERROR(XLOOKUP(E1288,Config!$D$6:$D$100,Config!$E$6:$E$100),0)</f>
        <v/>
      </c>
      <c r="K1288" s="10">
        <f>IF(F1288="Completed",100,IF(F1288="In Progress",50,IF(F1288="Blocked",0,IF(F1288="Pending",0,IF(F1288="Rework Required",0,IF(F1288="Pending Review",50,0))))))</f>
        <v/>
      </c>
      <c r="L1288" s="5" t="inlineStr"/>
      <c r="M1288" s="5" t="n"/>
    </row>
    <row r="1289">
      <c r="F1289" s="5" t="n"/>
      <c r="G1289" s="5" t="n"/>
      <c r="H1289" s="8" t="inlineStr"/>
      <c r="I1289" s="9">
        <f>IF(H1289="", "", H1289 + (J1289/Config!$B$9))</f>
        <v/>
      </c>
      <c r="J1289" s="10">
        <f>IFERROR(XLOOKUP(E1289,Config!$D$6:$D$100,Config!$E$6:$E$100),0)</f>
        <v/>
      </c>
      <c r="K1289" s="10">
        <f>IF(F1289="Completed",100,IF(F1289="In Progress",50,IF(F1289="Blocked",0,IF(F1289="Pending",0,IF(F1289="Rework Required",0,IF(F1289="Pending Review",50,0))))))</f>
        <v/>
      </c>
      <c r="L1289" s="5" t="inlineStr"/>
      <c r="M1289" s="5" t="n"/>
    </row>
    <row r="1290">
      <c r="F1290" s="5" t="n"/>
      <c r="G1290" s="5" t="n"/>
      <c r="H1290" s="8" t="inlineStr"/>
      <c r="I1290" s="9">
        <f>IF(H1290="", "", H1290 + (J1290/Config!$B$9))</f>
        <v/>
      </c>
      <c r="J1290" s="10">
        <f>IFERROR(XLOOKUP(E1290,Config!$D$6:$D$100,Config!$E$6:$E$100),0)</f>
        <v/>
      </c>
      <c r="K1290" s="10">
        <f>IF(F1290="Completed",100,IF(F1290="In Progress",50,IF(F1290="Blocked",0,IF(F1290="Pending",0,IF(F1290="Rework Required",0,IF(F1290="Pending Review",50,0))))))</f>
        <v/>
      </c>
      <c r="L1290" s="5" t="inlineStr"/>
      <c r="M1290" s="5" t="n"/>
    </row>
    <row r="1291">
      <c r="F1291" s="5" t="n"/>
      <c r="G1291" s="5" t="n"/>
      <c r="H1291" s="8" t="inlineStr"/>
      <c r="I1291" s="9">
        <f>IF(H1291="", "", H1291 + (J1291/Config!$B$9))</f>
        <v/>
      </c>
      <c r="J1291" s="10">
        <f>IFERROR(XLOOKUP(E1291,Config!$D$6:$D$100,Config!$E$6:$E$100),0)</f>
        <v/>
      </c>
      <c r="K1291" s="10">
        <f>IF(F1291="Completed",100,IF(F1291="In Progress",50,IF(F1291="Blocked",0,IF(F1291="Pending",0,IF(F1291="Rework Required",0,IF(F1291="Pending Review",50,0))))))</f>
        <v/>
      </c>
      <c r="L1291" s="5" t="inlineStr"/>
      <c r="M1291" s="5" t="n"/>
    </row>
    <row r="1292">
      <c r="F1292" s="5" t="n"/>
      <c r="G1292" s="5" t="n"/>
      <c r="H1292" s="8" t="inlineStr"/>
      <c r="I1292" s="9">
        <f>IF(H1292="", "", H1292 + (J1292/Config!$B$9))</f>
        <v/>
      </c>
      <c r="J1292" s="10">
        <f>IFERROR(XLOOKUP(E1292,Config!$D$6:$D$100,Config!$E$6:$E$100),0)</f>
        <v/>
      </c>
      <c r="K1292" s="10">
        <f>IF(F1292="Completed",100,IF(F1292="In Progress",50,IF(F1292="Blocked",0,IF(F1292="Pending",0,IF(F1292="Rework Required",0,IF(F1292="Pending Review",50,0))))))</f>
        <v/>
      </c>
      <c r="L1292" s="5" t="inlineStr"/>
      <c r="M1292" s="5" t="n"/>
    </row>
    <row r="1293">
      <c r="F1293" s="5" t="n"/>
      <c r="G1293" s="5" t="n"/>
      <c r="H1293" s="8" t="inlineStr"/>
      <c r="I1293" s="9">
        <f>IF(H1293="", "", H1293 + (J1293/Config!$B$9))</f>
        <v/>
      </c>
      <c r="J1293" s="10">
        <f>IFERROR(XLOOKUP(E1293,Config!$D$6:$D$100,Config!$E$6:$E$100),0)</f>
        <v/>
      </c>
      <c r="K1293" s="10">
        <f>IF(F1293="Completed",100,IF(F1293="In Progress",50,IF(F1293="Blocked",0,IF(F1293="Pending",0,IF(F1293="Rework Required",0,IF(F1293="Pending Review",50,0))))))</f>
        <v/>
      </c>
      <c r="L1293" s="5" t="inlineStr"/>
      <c r="M1293" s="5" t="n"/>
    </row>
    <row r="1294">
      <c r="F1294" s="5" t="n"/>
      <c r="G1294" s="5" t="n"/>
      <c r="H1294" s="8" t="inlineStr"/>
      <c r="I1294" s="9">
        <f>IF(H1294="", "", H1294 + (J1294/Config!$B$9))</f>
        <v/>
      </c>
      <c r="J1294" s="10">
        <f>IFERROR(XLOOKUP(E1294,Config!$D$6:$D$100,Config!$E$6:$E$100),0)</f>
        <v/>
      </c>
      <c r="K1294" s="10">
        <f>IF(F1294="Completed",100,IF(F1294="In Progress",50,IF(F1294="Blocked",0,IF(F1294="Pending",0,IF(F1294="Rework Required",0,IF(F1294="Pending Review",50,0))))))</f>
        <v/>
      </c>
      <c r="L1294" s="5" t="inlineStr"/>
      <c r="M1294" s="5" t="n"/>
    </row>
    <row r="1295">
      <c r="F1295" s="5" t="n"/>
      <c r="G1295" s="5" t="n"/>
      <c r="H1295" s="8" t="inlineStr"/>
      <c r="I1295" s="9">
        <f>IF(H1295="", "", H1295 + (J1295/Config!$B$9))</f>
        <v/>
      </c>
      <c r="J1295" s="10">
        <f>IFERROR(XLOOKUP(E1295,Config!$D$6:$D$100,Config!$E$6:$E$100),0)</f>
        <v/>
      </c>
      <c r="K1295" s="10">
        <f>IF(F1295="Completed",100,IF(F1295="In Progress",50,IF(F1295="Blocked",0,IF(F1295="Pending",0,IF(F1295="Rework Required",0,IF(F1295="Pending Review",50,0))))))</f>
        <v/>
      </c>
      <c r="L1295" s="5" t="inlineStr"/>
      <c r="M1295" s="5" t="n"/>
    </row>
    <row r="1296">
      <c r="F1296" s="5" t="n"/>
      <c r="G1296" s="5" t="n"/>
      <c r="H1296" s="8" t="inlineStr"/>
      <c r="I1296" s="9">
        <f>IF(H1296="", "", H1296 + (J1296/Config!$B$9))</f>
        <v/>
      </c>
      <c r="J1296" s="10">
        <f>IFERROR(XLOOKUP(E1296,Config!$D$6:$D$100,Config!$E$6:$E$100),0)</f>
        <v/>
      </c>
      <c r="K1296" s="10">
        <f>IF(F1296="Completed",100,IF(F1296="In Progress",50,IF(F1296="Blocked",0,IF(F1296="Pending",0,IF(F1296="Rework Required",0,IF(F1296="Pending Review",50,0))))))</f>
        <v/>
      </c>
      <c r="L1296" s="5" t="inlineStr"/>
      <c r="M1296" s="5" t="n"/>
    </row>
    <row r="1297">
      <c r="F1297" s="5" t="n"/>
      <c r="G1297" s="5" t="n"/>
      <c r="H1297" s="8" t="inlineStr"/>
      <c r="I1297" s="9">
        <f>IF(H1297="", "", H1297 + (J1297/Config!$B$9))</f>
        <v/>
      </c>
      <c r="J1297" s="10">
        <f>IFERROR(XLOOKUP(E1297,Config!$D$6:$D$100,Config!$E$6:$E$100),0)</f>
        <v/>
      </c>
      <c r="K1297" s="10">
        <f>IF(F1297="Completed",100,IF(F1297="In Progress",50,IF(F1297="Blocked",0,IF(F1297="Pending",0,IF(F1297="Rework Required",0,IF(F1297="Pending Review",50,0))))))</f>
        <v/>
      </c>
      <c r="L1297" s="5" t="inlineStr"/>
      <c r="M1297" s="5" t="n"/>
    </row>
    <row r="1298">
      <c r="F1298" s="5" t="n"/>
      <c r="G1298" s="5" t="n"/>
      <c r="H1298" s="8" t="inlineStr"/>
      <c r="I1298" s="9">
        <f>IF(H1298="", "", H1298 + (J1298/Config!$B$9))</f>
        <v/>
      </c>
      <c r="J1298" s="10">
        <f>IFERROR(XLOOKUP(E1298,Config!$D$6:$D$100,Config!$E$6:$E$100),0)</f>
        <v/>
      </c>
      <c r="K1298" s="10">
        <f>IF(F1298="Completed",100,IF(F1298="In Progress",50,IF(F1298="Blocked",0,IF(F1298="Pending",0,IF(F1298="Rework Required",0,IF(F1298="Pending Review",50,0))))))</f>
        <v/>
      </c>
      <c r="L1298" s="5" t="inlineStr"/>
      <c r="M1298" s="5" t="n"/>
    </row>
    <row r="1299">
      <c r="F1299" s="5" t="n"/>
      <c r="G1299" s="5" t="n"/>
      <c r="H1299" s="8" t="inlineStr"/>
      <c r="I1299" s="9">
        <f>IF(H1299="", "", H1299 + (J1299/Config!$B$9))</f>
        <v/>
      </c>
      <c r="J1299" s="10">
        <f>IFERROR(XLOOKUP(E1299,Config!$D$6:$D$100,Config!$E$6:$E$100),0)</f>
        <v/>
      </c>
      <c r="K1299" s="10">
        <f>IF(F1299="Completed",100,IF(F1299="In Progress",50,IF(F1299="Blocked",0,IF(F1299="Pending",0,IF(F1299="Rework Required",0,IF(F1299="Pending Review",50,0))))))</f>
        <v/>
      </c>
      <c r="L1299" s="5" t="inlineStr"/>
      <c r="M1299" s="5" t="n"/>
    </row>
    <row r="1300">
      <c r="F1300" s="5" t="n"/>
      <c r="G1300" s="5" t="n"/>
      <c r="H1300" s="8" t="inlineStr"/>
      <c r="I1300" s="9">
        <f>IF(H1300="", "", H1300 + (J1300/Config!$B$9))</f>
        <v/>
      </c>
      <c r="J1300" s="10">
        <f>IFERROR(XLOOKUP(E1300,Config!$D$6:$D$100,Config!$E$6:$E$100),0)</f>
        <v/>
      </c>
      <c r="K1300" s="10">
        <f>IF(F1300="Completed",100,IF(F1300="In Progress",50,IF(F1300="Blocked",0,IF(F1300="Pending",0,IF(F1300="Rework Required",0,IF(F1300="Pending Review",50,0))))))</f>
        <v/>
      </c>
      <c r="L1300" s="5" t="inlineStr"/>
      <c r="M1300" s="5" t="n"/>
    </row>
    <row r="1301">
      <c r="F1301" s="5" t="n"/>
      <c r="G1301" s="5" t="n"/>
      <c r="H1301" s="8" t="inlineStr"/>
      <c r="I1301" s="9">
        <f>IF(H1301="", "", H1301 + (J1301/Config!$B$9))</f>
        <v/>
      </c>
      <c r="J1301" s="10">
        <f>IFERROR(XLOOKUP(E1301,Config!$D$6:$D$100,Config!$E$6:$E$100),0)</f>
        <v/>
      </c>
      <c r="K1301" s="10">
        <f>IF(F1301="Completed",100,IF(F1301="In Progress",50,IF(F1301="Blocked",0,IF(F1301="Pending",0,IF(F1301="Rework Required",0,IF(F1301="Pending Review",50,0))))))</f>
        <v/>
      </c>
      <c r="L1301" s="5" t="inlineStr"/>
      <c r="M1301" s="5" t="n"/>
    </row>
    <row r="1302">
      <c r="F1302" s="5" t="n"/>
      <c r="G1302" s="5" t="n"/>
      <c r="H1302" s="8" t="inlineStr"/>
      <c r="I1302" s="9">
        <f>IF(H1302="", "", H1302 + (J1302/Config!$B$9))</f>
        <v/>
      </c>
      <c r="J1302" s="10">
        <f>IFERROR(XLOOKUP(E1302,Config!$D$6:$D$100,Config!$E$6:$E$100),0)</f>
        <v/>
      </c>
      <c r="K1302" s="10">
        <f>IF(F1302="Completed",100,IF(F1302="In Progress",50,IF(F1302="Blocked",0,IF(F1302="Pending",0,IF(F1302="Rework Required",0,IF(F1302="Pending Review",50,0))))))</f>
        <v/>
      </c>
      <c r="L1302" s="5" t="inlineStr"/>
      <c r="M1302" s="5" t="n"/>
    </row>
    <row r="1303">
      <c r="F1303" s="5" t="n"/>
      <c r="G1303" s="5" t="n"/>
      <c r="H1303" s="8" t="inlineStr"/>
      <c r="I1303" s="9">
        <f>IF(H1303="", "", H1303 + (J1303/Config!$B$9))</f>
        <v/>
      </c>
      <c r="J1303" s="10">
        <f>IFERROR(XLOOKUP(E1303,Config!$D$6:$D$100,Config!$E$6:$E$100),0)</f>
        <v/>
      </c>
      <c r="K1303" s="10">
        <f>IF(F1303="Completed",100,IF(F1303="In Progress",50,IF(F1303="Blocked",0,IF(F1303="Pending",0,IF(F1303="Rework Required",0,IF(F1303="Pending Review",50,0))))))</f>
        <v/>
      </c>
      <c r="L1303" s="5" t="inlineStr"/>
      <c r="M1303" s="5" t="n"/>
    </row>
    <row r="1304">
      <c r="F1304" s="5" t="n"/>
      <c r="G1304" s="5" t="n"/>
      <c r="H1304" s="8" t="inlineStr"/>
      <c r="I1304" s="9">
        <f>IF(H1304="", "", H1304 + (J1304/Config!$B$9))</f>
        <v/>
      </c>
      <c r="J1304" s="10">
        <f>IFERROR(XLOOKUP(E1304,Config!$D$6:$D$100,Config!$E$6:$E$100),0)</f>
        <v/>
      </c>
      <c r="K1304" s="10">
        <f>IF(F1304="Completed",100,IF(F1304="In Progress",50,IF(F1304="Blocked",0,IF(F1304="Pending",0,IF(F1304="Rework Required",0,IF(F1304="Pending Review",50,0))))))</f>
        <v/>
      </c>
      <c r="L1304" s="5" t="inlineStr"/>
      <c r="M1304" s="5" t="n"/>
    </row>
    <row r="1305">
      <c r="F1305" s="5" t="n"/>
      <c r="G1305" s="5" t="n"/>
      <c r="H1305" s="8" t="inlineStr"/>
      <c r="I1305" s="9">
        <f>IF(H1305="", "", H1305 + (J1305/Config!$B$9))</f>
        <v/>
      </c>
      <c r="J1305" s="10">
        <f>IFERROR(XLOOKUP(E1305,Config!$D$6:$D$100,Config!$E$6:$E$100),0)</f>
        <v/>
      </c>
      <c r="K1305" s="10">
        <f>IF(F1305="Completed",100,IF(F1305="In Progress",50,IF(F1305="Blocked",0,IF(F1305="Pending",0,IF(F1305="Rework Required",0,IF(F1305="Pending Review",50,0))))))</f>
        <v/>
      </c>
      <c r="L1305" s="5" t="inlineStr"/>
      <c r="M1305" s="5" t="n"/>
    </row>
    <row r="1306">
      <c r="F1306" s="5" t="n"/>
      <c r="G1306" s="5" t="n"/>
      <c r="H1306" s="8" t="inlineStr"/>
      <c r="I1306" s="9">
        <f>IF(H1306="", "", H1306 + (J1306/Config!$B$9))</f>
        <v/>
      </c>
      <c r="J1306" s="10">
        <f>IFERROR(XLOOKUP(E1306,Config!$D$6:$D$100,Config!$E$6:$E$100),0)</f>
        <v/>
      </c>
      <c r="K1306" s="10">
        <f>IF(F1306="Completed",100,IF(F1306="In Progress",50,IF(F1306="Blocked",0,IF(F1306="Pending",0,IF(F1306="Rework Required",0,IF(F1306="Pending Review",50,0))))))</f>
        <v/>
      </c>
      <c r="L1306" s="5" t="inlineStr"/>
      <c r="M1306" s="5" t="n"/>
    </row>
    <row r="1307">
      <c r="F1307" s="5" t="n"/>
      <c r="G1307" s="5" t="n"/>
      <c r="H1307" s="8" t="inlineStr"/>
      <c r="I1307" s="9">
        <f>IF(H1307="", "", H1307 + (J1307/Config!$B$9))</f>
        <v/>
      </c>
      <c r="J1307" s="10">
        <f>IFERROR(XLOOKUP(E1307,Config!$D$6:$D$100,Config!$E$6:$E$100),0)</f>
        <v/>
      </c>
      <c r="K1307" s="10">
        <f>IF(F1307="Completed",100,IF(F1307="In Progress",50,IF(F1307="Blocked",0,IF(F1307="Pending",0,IF(F1307="Rework Required",0,IF(F1307="Pending Review",50,0))))))</f>
        <v/>
      </c>
      <c r="L1307" s="5" t="inlineStr"/>
      <c r="M1307" s="5" t="n"/>
    </row>
    <row r="1308">
      <c r="F1308" s="5" t="n"/>
      <c r="G1308" s="5" t="n"/>
      <c r="H1308" s="8" t="inlineStr"/>
      <c r="I1308" s="9">
        <f>IF(H1308="", "", H1308 + (J1308/Config!$B$9))</f>
        <v/>
      </c>
      <c r="J1308" s="10">
        <f>IFERROR(XLOOKUP(E1308,Config!$D$6:$D$100,Config!$E$6:$E$100),0)</f>
        <v/>
      </c>
      <c r="K1308" s="10">
        <f>IF(F1308="Completed",100,IF(F1308="In Progress",50,IF(F1308="Blocked",0,IF(F1308="Pending",0,IF(F1308="Rework Required",0,IF(F1308="Pending Review",50,0))))))</f>
        <v/>
      </c>
      <c r="L1308" s="5" t="inlineStr"/>
      <c r="M1308" s="5" t="n"/>
    </row>
    <row r="1309">
      <c r="F1309" s="5" t="n"/>
      <c r="G1309" s="5" t="n"/>
      <c r="H1309" s="8" t="inlineStr"/>
      <c r="I1309" s="9">
        <f>IF(H1309="", "", H1309 + (J1309/Config!$B$9))</f>
        <v/>
      </c>
      <c r="J1309" s="10">
        <f>IFERROR(XLOOKUP(E1309,Config!$D$6:$D$100,Config!$E$6:$E$100),0)</f>
        <v/>
      </c>
      <c r="K1309" s="10">
        <f>IF(F1309="Completed",100,IF(F1309="In Progress",50,IF(F1309="Blocked",0,IF(F1309="Pending",0,IF(F1309="Rework Required",0,IF(F1309="Pending Review",50,0))))))</f>
        <v/>
      </c>
      <c r="L1309" s="5" t="inlineStr"/>
      <c r="M1309" s="5" t="n"/>
    </row>
    <row r="1310">
      <c r="F1310" s="5" t="n"/>
      <c r="G1310" s="5" t="n"/>
      <c r="H1310" s="8" t="inlineStr"/>
      <c r="I1310" s="9">
        <f>IF(H1310="", "", H1310 + (J1310/Config!$B$9))</f>
        <v/>
      </c>
      <c r="J1310" s="10">
        <f>IFERROR(XLOOKUP(E1310,Config!$D$6:$D$100,Config!$E$6:$E$100),0)</f>
        <v/>
      </c>
      <c r="K1310" s="10">
        <f>IF(F1310="Completed",100,IF(F1310="In Progress",50,IF(F1310="Blocked",0,IF(F1310="Pending",0,IF(F1310="Rework Required",0,IF(F1310="Pending Review",50,0))))))</f>
        <v/>
      </c>
      <c r="L1310" s="5" t="inlineStr"/>
      <c r="M1310" s="5" t="n"/>
    </row>
    <row r="1311">
      <c r="F1311" s="5" t="n"/>
      <c r="G1311" s="5" t="n"/>
      <c r="H1311" s="8" t="inlineStr"/>
      <c r="I1311" s="9">
        <f>IF(H1311="", "", H1311 + (J1311/Config!$B$9))</f>
        <v/>
      </c>
      <c r="J1311" s="10">
        <f>IFERROR(XLOOKUP(E1311,Config!$D$6:$D$100,Config!$E$6:$E$100),0)</f>
        <v/>
      </c>
      <c r="K1311" s="10">
        <f>IF(F1311="Completed",100,IF(F1311="In Progress",50,IF(F1311="Blocked",0,IF(F1311="Pending",0,IF(F1311="Rework Required",0,IF(F1311="Pending Review",50,0))))))</f>
        <v/>
      </c>
      <c r="L1311" s="5" t="inlineStr"/>
      <c r="M1311" s="5" t="n"/>
    </row>
    <row r="1312">
      <c r="F1312" s="5" t="n"/>
      <c r="G1312" s="5" t="n"/>
      <c r="H1312" s="8" t="inlineStr"/>
      <c r="I1312" s="9">
        <f>IF(H1312="", "", H1312 + (J1312/Config!$B$9))</f>
        <v/>
      </c>
      <c r="J1312" s="10">
        <f>IFERROR(XLOOKUP(E1312,Config!$D$6:$D$100,Config!$E$6:$E$100),0)</f>
        <v/>
      </c>
      <c r="K1312" s="10">
        <f>IF(F1312="Completed",100,IF(F1312="In Progress",50,IF(F1312="Blocked",0,IF(F1312="Pending",0,IF(F1312="Rework Required",0,IF(F1312="Pending Review",50,0))))))</f>
        <v/>
      </c>
      <c r="L1312" s="5" t="inlineStr"/>
      <c r="M1312" s="5" t="n"/>
    </row>
    <row r="1313">
      <c r="F1313" s="5" t="n"/>
      <c r="G1313" s="5" t="n"/>
      <c r="H1313" s="8" t="inlineStr"/>
      <c r="I1313" s="9">
        <f>IF(H1313="", "", H1313 + (J1313/Config!$B$9))</f>
        <v/>
      </c>
      <c r="J1313" s="10">
        <f>IFERROR(XLOOKUP(E1313,Config!$D$6:$D$100,Config!$E$6:$E$100),0)</f>
        <v/>
      </c>
      <c r="K1313" s="10">
        <f>IF(F1313="Completed",100,IF(F1313="In Progress",50,IF(F1313="Blocked",0,IF(F1313="Pending",0,IF(F1313="Rework Required",0,IF(F1313="Pending Review",50,0))))))</f>
        <v/>
      </c>
      <c r="L1313" s="5" t="inlineStr"/>
      <c r="M1313" s="5" t="n"/>
    </row>
    <row r="1314">
      <c r="F1314" s="5" t="n"/>
      <c r="G1314" s="5" t="n"/>
      <c r="H1314" s="8" t="inlineStr"/>
      <c r="I1314" s="9">
        <f>IF(H1314="", "", H1314 + (J1314/Config!$B$9))</f>
        <v/>
      </c>
      <c r="J1314" s="10">
        <f>IFERROR(XLOOKUP(E1314,Config!$D$6:$D$100,Config!$E$6:$E$100),0)</f>
        <v/>
      </c>
      <c r="K1314" s="10">
        <f>IF(F1314="Completed",100,IF(F1314="In Progress",50,IF(F1314="Blocked",0,IF(F1314="Pending",0,IF(F1314="Rework Required",0,IF(F1314="Pending Review",50,0))))))</f>
        <v/>
      </c>
      <c r="L1314" s="5" t="inlineStr"/>
      <c r="M1314" s="5" t="n"/>
    </row>
    <row r="1315">
      <c r="F1315" s="5" t="n"/>
      <c r="G1315" s="5" t="n"/>
      <c r="H1315" s="8" t="inlineStr"/>
      <c r="I1315" s="9">
        <f>IF(H1315="", "", H1315 + (J1315/Config!$B$9))</f>
        <v/>
      </c>
      <c r="J1315" s="10">
        <f>IFERROR(XLOOKUP(E1315,Config!$D$6:$D$100,Config!$E$6:$E$100),0)</f>
        <v/>
      </c>
      <c r="K1315" s="10">
        <f>IF(F1315="Completed",100,IF(F1315="In Progress",50,IF(F1315="Blocked",0,IF(F1315="Pending",0,IF(F1315="Rework Required",0,IF(F1315="Pending Review",50,0))))))</f>
        <v/>
      </c>
      <c r="L1315" s="5" t="inlineStr"/>
      <c r="M1315" s="5" t="n"/>
    </row>
    <row r="1316">
      <c r="F1316" s="5" t="n"/>
      <c r="G1316" s="5" t="n"/>
      <c r="H1316" s="8" t="inlineStr"/>
      <c r="I1316" s="9">
        <f>IF(H1316="", "", H1316 + (J1316/Config!$B$9))</f>
        <v/>
      </c>
      <c r="J1316" s="10">
        <f>IFERROR(XLOOKUP(E1316,Config!$D$6:$D$100,Config!$E$6:$E$100),0)</f>
        <v/>
      </c>
      <c r="K1316" s="10">
        <f>IF(F1316="Completed",100,IF(F1316="In Progress",50,IF(F1316="Blocked",0,IF(F1316="Pending",0,IF(F1316="Rework Required",0,IF(F1316="Pending Review",50,0))))))</f>
        <v/>
      </c>
      <c r="L1316" s="5" t="inlineStr"/>
      <c r="M1316" s="5" t="n"/>
    </row>
    <row r="1317">
      <c r="F1317" s="5" t="n"/>
      <c r="G1317" s="5" t="n"/>
      <c r="H1317" s="8" t="inlineStr"/>
      <c r="I1317" s="9">
        <f>IF(H1317="", "", H1317 + (J1317/Config!$B$9))</f>
        <v/>
      </c>
      <c r="J1317" s="10">
        <f>IFERROR(XLOOKUP(E1317,Config!$D$6:$D$100,Config!$E$6:$E$100),0)</f>
        <v/>
      </c>
      <c r="K1317" s="10">
        <f>IF(F1317="Completed",100,IF(F1317="In Progress",50,IF(F1317="Blocked",0,IF(F1317="Pending",0,IF(F1317="Rework Required",0,IF(F1317="Pending Review",50,0))))))</f>
        <v/>
      </c>
      <c r="L1317" s="5" t="inlineStr"/>
      <c r="M1317" s="5" t="n"/>
    </row>
    <row r="1318">
      <c r="F1318" s="5" t="n"/>
      <c r="G1318" s="5" t="n"/>
      <c r="H1318" s="8" t="inlineStr"/>
      <c r="I1318" s="9">
        <f>IF(H1318="", "", H1318 + (J1318/Config!$B$9))</f>
        <v/>
      </c>
      <c r="J1318" s="10">
        <f>IFERROR(XLOOKUP(E1318,Config!$D$6:$D$100,Config!$E$6:$E$100),0)</f>
        <v/>
      </c>
      <c r="K1318" s="10">
        <f>IF(F1318="Completed",100,IF(F1318="In Progress",50,IF(F1318="Blocked",0,IF(F1318="Pending",0,IF(F1318="Rework Required",0,IF(F1318="Pending Review",50,0))))))</f>
        <v/>
      </c>
      <c r="L1318" s="5" t="inlineStr"/>
      <c r="M1318" s="5" t="n"/>
    </row>
    <row r="1319">
      <c r="F1319" s="5" t="n"/>
      <c r="G1319" s="5" t="n"/>
      <c r="H1319" s="8" t="inlineStr"/>
      <c r="I1319" s="9">
        <f>IF(H1319="", "", H1319 + (J1319/Config!$B$9))</f>
        <v/>
      </c>
      <c r="J1319" s="10">
        <f>IFERROR(XLOOKUP(E1319,Config!$D$6:$D$100,Config!$E$6:$E$100),0)</f>
        <v/>
      </c>
      <c r="K1319" s="10">
        <f>IF(F1319="Completed",100,IF(F1319="In Progress",50,IF(F1319="Blocked",0,IF(F1319="Pending",0,IF(F1319="Rework Required",0,IF(F1319="Pending Review",50,0))))))</f>
        <v/>
      </c>
      <c r="L1319" s="5" t="inlineStr"/>
      <c r="M1319" s="5" t="n"/>
    </row>
    <row r="1320">
      <c r="F1320" s="5" t="n"/>
      <c r="G1320" s="5" t="n"/>
      <c r="H1320" s="8" t="inlineStr"/>
      <c r="I1320" s="9">
        <f>IF(H1320="", "", H1320 + (J1320/Config!$B$9))</f>
        <v/>
      </c>
      <c r="J1320" s="10">
        <f>IFERROR(XLOOKUP(E1320,Config!$D$6:$D$100,Config!$E$6:$E$100),0)</f>
        <v/>
      </c>
      <c r="K1320" s="10">
        <f>IF(F1320="Completed",100,IF(F1320="In Progress",50,IF(F1320="Blocked",0,IF(F1320="Pending",0,IF(F1320="Rework Required",0,IF(F1320="Pending Review",50,0))))))</f>
        <v/>
      </c>
      <c r="L1320" s="5" t="inlineStr"/>
      <c r="M1320" s="5" t="n"/>
    </row>
    <row r="1321">
      <c r="F1321" s="5" t="n"/>
      <c r="G1321" s="5" t="n"/>
      <c r="H1321" s="8" t="inlineStr"/>
      <c r="I1321" s="9">
        <f>IF(H1321="", "", H1321 + (J1321/Config!$B$9))</f>
        <v/>
      </c>
      <c r="J1321" s="10">
        <f>IFERROR(XLOOKUP(E1321,Config!$D$6:$D$100,Config!$E$6:$E$100),0)</f>
        <v/>
      </c>
      <c r="K1321" s="10">
        <f>IF(F1321="Completed",100,IF(F1321="In Progress",50,IF(F1321="Blocked",0,IF(F1321="Pending",0,IF(F1321="Rework Required",0,IF(F1321="Pending Review",50,0))))))</f>
        <v/>
      </c>
      <c r="L1321" s="5" t="inlineStr"/>
      <c r="M1321" s="5" t="n"/>
    </row>
    <row r="1322">
      <c r="F1322" s="5" t="n"/>
      <c r="G1322" s="5" t="n"/>
      <c r="H1322" s="8" t="inlineStr"/>
      <c r="I1322" s="9">
        <f>IF(H1322="", "", H1322 + (J1322/Config!$B$9))</f>
        <v/>
      </c>
      <c r="J1322" s="10">
        <f>IFERROR(XLOOKUP(E1322,Config!$D$6:$D$100,Config!$E$6:$E$100),0)</f>
        <v/>
      </c>
      <c r="K1322" s="10">
        <f>IF(F1322="Completed",100,IF(F1322="In Progress",50,IF(F1322="Blocked",0,IF(F1322="Pending",0,IF(F1322="Rework Required",0,IF(F1322="Pending Review",50,0))))))</f>
        <v/>
      </c>
      <c r="L1322" s="5" t="inlineStr"/>
      <c r="M1322" s="5" t="n"/>
    </row>
    <row r="1323">
      <c r="F1323" s="5" t="n"/>
      <c r="G1323" s="5" t="n"/>
      <c r="H1323" s="8" t="inlineStr"/>
      <c r="I1323" s="9">
        <f>IF(H1323="", "", H1323 + (J1323/Config!$B$9))</f>
        <v/>
      </c>
      <c r="J1323" s="10">
        <f>IFERROR(XLOOKUP(E1323,Config!$D$6:$D$100,Config!$E$6:$E$100),0)</f>
        <v/>
      </c>
      <c r="K1323" s="10">
        <f>IF(F1323="Completed",100,IF(F1323="In Progress",50,IF(F1323="Blocked",0,IF(F1323="Pending",0,IF(F1323="Rework Required",0,IF(F1323="Pending Review",50,0))))))</f>
        <v/>
      </c>
      <c r="L1323" s="5" t="inlineStr"/>
      <c r="M1323" s="5" t="n"/>
    </row>
    <row r="1324">
      <c r="F1324" s="5" t="n"/>
      <c r="G1324" s="5" t="n"/>
      <c r="H1324" s="8" t="inlineStr"/>
      <c r="I1324" s="9">
        <f>IF(H1324="", "", H1324 + (J1324/Config!$B$9))</f>
        <v/>
      </c>
      <c r="J1324" s="10">
        <f>IFERROR(XLOOKUP(E1324,Config!$D$6:$D$100,Config!$E$6:$E$100),0)</f>
        <v/>
      </c>
      <c r="K1324" s="10">
        <f>IF(F1324="Completed",100,IF(F1324="In Progress",50,IF(F1324="Blocked",0,IF(F1324="Pending",0,IF(F1324="Rework Required",0,IF(F1324="Pending Review",50,0))))))</f>
        <v/>
      </c>
      <c r="L1324" s="5" t="inlineStr"/>
      <c r="M1324" s="5" t="n"/>
    </row>
    <row r="1325">
      <c r="F1325" s="5" t="n"/>
      <c r="G1325" s="5" t="n"/>
      <c r="H1325" s="8" t="inlineStr"/>
      <c r="I1325" s="9">
        <f>IF(H1325="", "", H1325 + (J1325/Config!$B$9))</f>
        <v/>
      </c>
      <c r="J1325" s="10">
        <f>IFERROR(XLOOKUP(E1325,Config!$D$6:$D$100,Config!$E$6:$E$100),0)</f>
        <v/>
      </c>
      <c r="K1325" s="10">
        <f>IF(F1325="Completed",100,IF(F1325="In Progress",50,IF(F1325="Blocked",0,IF(F1325="Pending",0,IF(F1325="Rework Required",0,IF(F1325="Pending Review",50,0))))))</f>
        <v/>
      </c>
      <c r="L1325" s="5" t="inlineStr"/>
      <c r="M1325" s="5" t="n"/>
    </row>
    <row r="1326">
      <c r="F1326" s="5" t="n"/>
      <c r="G1326" s="5" t="n"/>
      <c r="H1326" s="8" t="inlineStr"/>
      <c r="I1326" s="9">
        <f>IF(H1326="", "", H1326 + (J1326/Config!$B$9))</f>
        <v/>
      </c>
      <c r="J1326" s="10">
        <f>IFERROR(XLOOKUP(E1326,Config!$D$6:$D$100,Config!$E$6:$E$100),0)</f>
        <v/>
      </c>
      <c r="K1326" s="10">
        <f>IF(F1326="Completed",100,IF(F1326="In Progress",50,IF(F1326="Blocked",0,IF(F1326="Pending",0,IF(F1326="Rework Required",0,IF(F1326="Pending Review",50,0))))))</f>
        <v/>
      </c>
      <c r="L1326" s="5" t="inlineStr"/>
      <c r="M1326" s="5" t="n"/>
    </row>
    <row r="1327">
      <c r="F1327" s="5" t="n"/>
      <c r="G1327" s="5" t="n"/>
      <c r="H1327" s="8" t="inlineStr"/>
      <c r="I1327" s="9">
        <f>IF(H1327="", "", H1327 + (J1327/Config!$B$9))</f>
        <v/>
      </c>
      <c r="J1327" s="10">
        <f>IFERROR(XLOOKUP(E1327,Config!$D$6:$D$100,Config!$E$6:$E$100),0)</f>
        <v/>
      </c>
      <c r="K1327" s="10">
        <f>IF(F1327="Completed",100,IF(F1327="In Progress",50,IF(F1327="Blocked",0,IF(F1327="Pending",0,IF(F1327="Rework Required",0,IF(F1327="Pending Review",50,0))))))</f>
        <v/>
      </c>
      <c r="L1327" s="5" t="inlineStr"/>
      <c r="M1327" s="5" t="n"/>
    </row>
    <row r="1328">
      <c r="F1328" s="5" t="n"/>
      <c r="G1328" s="5" t="n"/>
      <c r="H1328" s="8" t="inlineStr"/>
      <c r="I1328" s="9">
        <f>IF(H1328="", "", H1328 + (J1328/Config!$B$9))</f>
        <v/>
      </c>
      <c r="J1328" s="10">
        <f>IFERROR(XLOOKUP(E1328,Config!$D$6:$D$100,Config!$E$6:$E$100),0)</f>
        <v/>
      </c>
      <c r="K1328" s="10">
        <f>IF(F1328="Completed",100,IF(F1328="In Progress",50,IF(F1328="Blocked",0,IF(F1328="Pending",0,IF(F1328="Rework Required",0,IF(F1328="Pending Review",50,0))))))</f>
        <v/>
      </c>
      <c r="L1328" s="5" t="inlineStr"/>
      <c r="M1328" s="5" t="n"/>
    </row>
    <row r="1329">
      <c r="F1329" s="5" t="n"/>
      <c r="G1329" s="5" t="n"/>
      <c r="H1329" s="8" t="inlineStr"/>
      <c r="I1329" s="9">
        <f>IF(H1329="", "", H1329 + (J1329/Config!$B$9))</f>
        <v/>
      </c>
      <c r="J1329" s="10">
        <f>IFERROR(XLOOKUP(E1329,Config!$D$6:$D$100,Config!$E$6:$E$100),0)</f>
        <v/>
      </c>
      <c r="K1329" s="10">
        <f>IF(F1329="Completed",100,IF(F1329="In Progress",50,IF(F1329="Blocked",0,IF(F1329="Pending",0,IF(F1329="Rework Required",0,IF(F1329="Pending Review",50,0))))))</f>
        <v/>
      </c>
      <c r="L1329" s="5" t="inlineStr"/>
      <c r="M1329" s="5" t="n"/>
    </row>
    <row r="1330">
      <c r="F1330" s="5" t="n"/>
      <c r="G1330" s="5" t="n"/>
      <c r="H1330" s="8" t="inlineStr"/>
      <c r="I1330" s="9">
        <f>IF(H1330="", "", H1330 + (J1330/Config!$B$9))</f>
        <v/>
      </c>
      <c r="J1330" s="10">
        <f>IFERROR(XLOOKUP(E1330,Config!$D$6:$D$100,Config!$E$6:$E$100),0)</f>
        <v/>
      </c>
      <c r="K1330" s="10">
        <f>IF(F1330="Completed",100,IF(F1330="In Progress",50,IF(F1330="Blocked",0,IF(F1330="Pending",0,IF(F1330="Rework Required",0,IF(F1330="Pending Review",50,0))))))</f>
        <v/>
      </c>
      <c r="L1330" s="5" t="inlineStr"/>
      <c r="M1330" s="5" t="n"/>
    </row>
    <row r="1331">
      <c r="F1331" s="5" t="n"/>
      <c r="G1331" s="5" t="n"/>
      <c r="H1331" s="8" t="inlineStr"/>
      <c r="I1331" s="9">
        <f>IF(H1331="", "", H1331 + (J1331/Config!$B$9))</f>
        <v/>
      </c>
      <c r="J1331" s="10">
        <f>IFERROR(XLOOKUP(E1331,Config!$D$6:$D$100,Config!$E$6:$E$100),0)</f>
        <v/>
      </c>
      <c r="K1331" s="10">
        <f>IF(F1331="Completed",100,IF(F1331="In Progress",50,IF(F1331="Blocked",0,IF(F1331="Pending",0,IF(F1331="Rework Required",0,IF(F1331="Pending Review",50,0))))))</f>
        <v/>
      </c>
      <c r="L1331" s="5" t="inlineStr"/>
      <c r="M1331" s="5" t="n"/>
    </row>
    <row r="1332">
      <c r="F1332" s="5" t="n"/>
      <c r="G1332" s="5" t="n"/>
      <c r="H1332" s="8" t="inlineStr"/>
      <c r="I1332" s="9">
        <f>IF(H1332="", "", H1332 + (J1332/Config!$B$9))</f>
        <v/>
      </c>
      <c r="J1332" s="10">
        <f>IFERROR(XLOOKUP(E1332,Config!$D$6:$D$100,Config!$E$6:$E$100),0)</f>
        <v/>
      </c>
      <c r="K1332" s="10">
        <f>IF(F1332="Completed",100,IF(F1332="In Progress",50,IF(F1332="Blocked",0,IF(F1332="Pending",0,IF(F1332="Rework Required",0,IF(F1332="Pending Review",50,0))))))</f>
        <v/>
      </c>
      <c r="L1332" s="5" t="inlineStr"/>
      <c r="M1332" s="5" t="n"/>
    </row>
    <row r="1333">
      <c r="F1333" s="5" t="n"/>
      <c r="G1333" s="5" t="n"/>
      <c r="H1333" s="8" t="inlineStr"/>
      <c r="I1333" s="9">
        <f>IF(H1333="", "", H1333 + (J1333/Config!$B$9))</f>
        <v/>
      </c>
      <c r="J1333" s="10">
        <f>IFERROR(XLOOKUP(E1333,Config!$D$6:$D$100,Config!$E$6:$E$100),0)</f>
        <v/>
      </c>
      <c r="K1333" s="10">
        <f>IF(F1333="Completed",100,IF(F1333="In Progress",50,IF(F1333="Blocked",0,IF(F1333="Pending",0,IF(F1333="Rework Required",0,IF(F1333="Pending Review",50,0))))))</f>
        <v/>
      </c>
      <c r="L1333" s="5" t="inlineStr"/>
      <c r="M1333" s="5" t="n"/>
    </row>
    <row r="1334">
      <c r="F1334" s="5" t="n"/>
      <c r="G1334" s="5" t="n"/>
      <c r="H1334" s="8" t="inlineStr"/>
      <c r="I1334" s="9">
        <f>IF(H1334="", "", H1334 + (J1334/Config!$B$9))</f>
        <v/>
      </c>
      <c r="J1334" s="10">
        <f>IFERROR(XLOOKUP(E1334,Config!$D$6:$D$100,Config!$E$6:$E$100),0)</f>
        <v/>
      </c>
      <c r="K1334" s="10">
        <f>IF(F1334="Completed",100,IF(F1334="In Progress",50,IF(F1334="Blocked",0,IF(F1334="Pending",0,IF(F1334="Rework Required",0,IF(F1334="Pending Review",50,0))))))</f>
        <v/>
      </c>
      <c r="L1334" s="5" t="inlineStr"/>
      <c r="M1334" s="5" t="n"/>
    </row>
    <row r="1335">
      <c r="F1335" s="5" t="n"/>
      <c r="G1335" s="5" t="n"/>
      <c r="H1335" s="8" t="inlineStr"/>
      <c r="I1335" s="9">
        <f>IF(H1335="", "", H1335 + (J1335/Config!$B$9))</f>
        <v/>
      </c>
      <c r="J1335" s="10">
        <f>IFERROR(XLOOKUP(E1335,Config!$D$6:$D$100,Config!$E$6:$E$100),0)</f>
        <v/>
      </c>
      <c r="K1335" s="10">
        <f>IF(F1335="Completed",100,IF(F1335="In Progress",50,IF(F1335="Blocked",0,IF(F1335="Pending",0,IF(F1335="Rework Required",0,IF(F1335="Pending Review",50,0))))))</f>
        <v/>
      </c>
      <c r="L1335" s="5" t="inlineStr"/>
      <c r="M1335" s="5" t="n"/>
    </row>
    <row r="1336">
      <c r="F1336" s="5" t="n"/>
      <c r="G1336" s="5" t="n"/>
      <c r="H1336" s="8" t="inlineStr"/>
      <c r="I1336" s="9">
        <f>IF(H1336="", "", H1336 + (J1336/Config!$B$9))</f>
        <v/>
      </c>
      <c r="J1336" s="10">
        <f>IFERROR(XLOOKUP(E1336,Config!$D$6:$D$100,Config!$E$6:$E$100),0)</f>
        <v/>
      </c>
      <c r="K1336" s="10">
        <f>IF(F1336="Completed",100,IF(F1336="In Progress",50,IF(F1336="Blocked",0,IF(F1336="Pending",0,IF(F1336="Rework Required",0,IF(F1336="Pending Review",50,0))))))</f>
        <v/>
      </c>
      <c r="L1336" s="5" t="inlineStr"/>
      <c r="M1336" s="5" t="n"/>
    </row>
    <row r="1337">
      <c r="F1337" s="5" t="n"/>
      <c r="G1337" s="5" t="n"/>
      <c r="H1337" s="8" t="inlineStr"/>
      <c r="I1337" s="9">
        <f>IF(H1337="", "", H1337 + (J1337/Config!$B$9))</f>
        <v/>
      </c>
      <c r="J1337" s="10">
        <f>IFERROR(XLOOKUP(E1337,Config!$D$6:$D$100,Config!$E$6:$E$100),0)</f>
        <v/>
      </c>
      <c r="K1337" s="10">
        <f>IF(F1337="Completed",100,IF(F1337="In Progress",50,IF(F1337="Blocked",0,IF(F1337="Pending",0,IF(F1337="Rework Required",0,IF(F1337="Pending Review",50,0))))))</f>
        <v/>
      </c>
      <c r="L1337" s="5" t="inlineStr"/>
      <c r="M1337" s="5" t="n"/>
    </row>
    <row r="1338">
      <c r="F1338" s="5" t="n"/>
      <c r="G1338" s="5" t="n"/>
      <c r="H1338" s="8" t="inlineStr"/>
      <c r="I1338" s="9">
        <f>IF(H1338="", "", H1338 + (J1338/Config!$B$9))</f>
        <v/>
      </c>
      <c r="J1338" s="10">
        <f>IFERROR(XLOOKUP(E1338,Config!$D$6:$D$100,Config!$E$6:$E$100),0)</f>
        <v/>
      </c>
      <c r="K1338" s="10">
        <f>IF(F1338="Completed",100,IF(F1338="In Progress",50,IF(F1338="Blocked",0,IF(F1338="Pending",0,IF(F1338="Rework Required",0,IF(F1338="Pending Review",50,0))))))</f>
        <v/>
      </c>
      <c r="L1338" s="5" t="inlineStr"/>
      <c r="M1338" s="5" t="n"/>
    </row>
    <row r="1339">
      <c r="F1339" s="5" t="n"/>
      <c r="G1339" s="5" t="n"/>
      <c r="H1339" s="8" t="inlineStr"/>
      <c r="I1339" s="9">
        <f>IF(H1339="", "", H1339 + (J1339/Config!$B$9))</f>
        <v/>
      </c>
      <c r="J1339" s="10">
        <f>IFERROR(XLOOKUP(E1339,Config!$D$6:$D$100,Config!$E$6:$E$100),0)</f>
        <v/>
      </c>
      <c r="K1339" s="10">
        <f>IF(F1339="Completed",100,IF(F1339="In Progress",50,IF(F1339="Blocked",0,IF(F1339="Pending",0,IF(F1339="Rework Required",0,IF(F1339="Pending Review",50,0))))))</f>
        <v/>
      </c>
      <c r="L1339" s="5" t="inlineStr"/>
      <c r="M1339" s="5" t="n"/>
    </row>
    <row r="1340">
      <c r="F1340" s="5" t="n"/>
      <c r="G1340" s="5" t="n"/>
      <c r="H1340" s="8" t="inlineStr"/>
      <c r="I1340" s="9">
        <f>IF(H1340="", "", H1340 + (J1340/Config!$B$9))</f>
        <v/>
      </c>
      <c r="J1340" s="10">
        <f>IFERROR(XLOOKUP(E1340,Config!$D$6:$D$100,Config!$E$6:$E$100),0)</f>
        <v/>
      </c>
      <c r="K1340" s="10">
        <f>IF(F1340="Completed",100,IF(F1340="In Progress",50,IF(F1340="Blocked",0,IF(F1340="Pending",0,IF(F1340="Rework Required",0,IF(F1340="Pending Review",50,0))))))</f>
        <v/>
      </c>
      <c r="L1340" s="5" t="inlineStr"/>
      <c r="M1340" s="5" t="n"/>
    </row>
    <row r="1341">
      <c r="F1341" s="5" t="n"/>
      <c r="G1341" s="5" t="n"/>
      <c r="H1341" s="8" t="inlineStr"/>
      <c r="I1341" s="9">
        <f>IF(H1341="", "", H1341 + (J1341/Config!$B$9))</f>
        <v/>
      </c>
      <c r="J1341" s="10">
        <f>IFERROR(XLOOKUP(E1341,Config!$D$6:$D$100,Config!$E$6:$E$100),0)</f>
        <v/>
      </c>
      <c r="K1341" s="10">
        <f>IF(F1341="Completed",100,IF(F1341="In Progress",50,IF(F1341="Blocked",0,IF(F1341="Pending",0,IF(F1341="Rework Required",0,IF(F1341="Pending Review",50,0))))))</f>
        <v/>
      </c>
      <c r="L1341" s="5" t="inlineStr"/>
      <c r="M1341" s="5" t="n"/>
    </row>
    <row r="1342">
      <c r="F1342" s="5" t="n"/>
      <c r="G1342" s="5" t="n"/>
      <c r="H1342" s="8" t="inlineStr"/>
      <c r="I1342" s="9">
        <f>IF(H1342="", "", H1342 + (J1342/Config!$B$9))</f>
        <v/>
      </c>
      <c r="J1342" s="10">
        <f>IFERROR(XLOOKUP(E1342,Config!$D$6:$D$100,Config!$E$6:$E$100),0)</f>
        <v/>
      </c>
      <c r="K1342" s="10">
        <f>IF(F1342="Completed",100,IF(F1342="In Progress",50,IF(F1342="Blocked",0,IF(F1342="Pending",0,IF(F1342="Rework Required",0,IF(F1342="Pending Review",50,0))))))</f>
        <v/>
      </c>
      <c r="L1342" s="5" t="inlineStr"/>
      <c r="M1342" s="5" t="n"/>
    </row>
    <row r="1343">
      <c r="F1343" s="5" t="n"/>
      <c r="G1343" s="5" t="n"/>
      <c r="H1343" s="8" t="inlineStr"/>
      <c r="I1343" s="9">
        <f>IF(H1343="", "", H1343 + (J1343/Config!$B$9))</f>
        <v/>
      </c>
      <c r="J1343" s="10">
        <f>IFERROR(XLOOKUP(E1343,Config!$D$6:$D$100,Config!$E$6:$E$100),0)</f>
        <v/>
      </c>
      <c r="K1343" s="10">
        <f>IF(F1343="Completed",100,IF(F1343="In Progress",50,IF(F1343="Blocked",0,IF(F1343="Pending",0,IF(F1343="Rework Required",0,IF(F1343="Pending Review",50,0))))))</f>
        <v/>
      </c>
      <c r="L1343" s="5" t="inlineStr"/>
      <c r="M1343" s="5" t="n"/>
    </row>
    <row r="1344">
      <c r="F1344" s="5" t="n"/>
      <c r="G1344" s="5" t="n"/>
      <c r="H1344" s="8" t="inlineStr"/>
      <c r="I1344" s="9">
        <f>IF(H1344="", "", H1344 + (J1344/Config!$B$9))</f>
        <v/>
      </c>
      <c r="J1344" s="10">
        <f>IFERROR(XLOOKUP(E1344,Config!$D$6:$D$100,Config!$E$6:$E$100),0)</f>
        <v/>
      </c>
      <c r="K1344" s="10">
        <f>IF(F1344="Completed",100,IF(F1344="In Progress",50,IF(F1344="Blocked",0,IF(F1344="Pending",0,IF(F1344="Rework Required",0,IF(F1344="Pending Review",50,0))))))</f>
        <v/>
      </c>
      <c r="L1344" s="5" t="inlineStr"/>
      <c r="M1344" s="5" t="n"/>
    </row>
    <row r="1345">
      <c r="F1345" s="5" t="n"/>
      <c r="G1345" s="5" t="n"/>
      <c r="H1345" s="8" t="inlineStr"/>
      <c r="I1345" s="9">
        <f>IF(H1345="", "", H1345 + (J1345/Config!$B$9))</f>
        <v/>
      </c>
      <c r="J1345" s="10">
        <f>IFERROR(XLOOKUP(E1345,Config!$D$6:$D$100,Config!$E$6:$E$100),0)</f>
        <v/>
      </c>
      <c r="K1345" s="10">
        <f>IF(F1345="Completed",100,IF(F1345="In Progress",50,IF(F1345="Blocked",0,IF(F1345="Pending",0,IF(F1345="Rework Required",0,IF(F1345="Pending Review",50,0))))))</f>
        <v/>
      </c>
      <c r="L1345" s="5" t="inlineStr"/>
      <c r="M1345" s="5" t="n"/>
    </row>
    <row r="1346">
      <c r="F1346" s="5" t="n"/>
      <c r="G1346" s="5" t="n"/>
      <c r="H1346" s="8" t="inlineStr"/>
      <c r="I1346" s="9">
        <f>IF(H1346="", "", H1346 + (J1346/Config!$B$9))</f>
        <v/>
      </c>
      <c r="J1346" s="10">
        <f>IFERROR(XLOOKUP(E1346,Config!$D$6:$D$100,Config!$E$6:$E$100),0)</f>
        <v/>
      </c>
      <c r="K1346" s="10">
        <f>IF(F1346="Completed",100,IF(F1346="In Progress",50,IF(F1346="Blocked",0,IF(F1346="Pending",0,IF(F1346="Rework Required",0,IF(F1346="Pending Review",50,0))))))</f>
        <v/>
      </c>
      <c r="L1346" s="5" t="inlineStr"/>
      <c r="M1346" s="5" t="n"/>
    </row>
    <row r="1347">
      <c r="F1347" s="5" t="n"/>
      <c r="G1347" s="5" t="n"/>
      <c r="H1347" s="8" t="inlineStr"/>
      <c r="I1347" s="9">
        <f>IF(H1347="", "", H1347 + (J1347/Config!$B$9))</f>
        <v/>
      </c>
      <c r="J1347" s="10">
        <f>IFERROR(XLOOKUP(E1347,Config!$D$6:$D$100,Config!$E$6:$E$100),0)</f>
        <v/>
      </c>
      <c r="K1347" s="10">
        <f>IF(F1347="Completed",100,IF(F1347="In Progress",50,IF(F1347="Blocked",0,IF(F1347="Pending",0,IF(F1347="Rework Required",0,IF(F1347="Pending Review",50,0))))))</f>
        <v/>
      </c>
      <c r="L1347" s="5" t="inlineStr"/>
      <c r="M1347" s="5" t="n"/>
    </row>
    <row r="1348">
      <c r="F1348" s="5" t="n"/>
      <c r="G1348" s="5" t="n"/>
      <c r="H1348" s="8" t="inlineStr"/>
      <c r="I1348" s="9">
        <f>IF(H1348="", "", H1348 + (J1348/Config!$B$9))</f>
        <v/>
      </c>
      <c r="J1348" s="10">
        <f>IFERROR(XLOOKUP(E1348,Config!$D$6:$D$100,Config!$E$6:$E$100),0)</f>
        <v/>
      </c>
      <c r="K1348" s="10">
        <f>IF(F1348="Completed",100,IF(F1348="In Progress",50,IF(F1348="Blocked",0,IF(F1348="Pending",0,IF(F1348="Rework Required",0,IF(F1348="Pending Review",50,0))))))</f>
        <v/>
      </c>
      <c r="L1348" s="5" t="inlineStr"/>
      <c r="M1348" s="5" t="n"/>
    </row>
    <row r="1349">
      <c r="F1349" s="5" t="n"/>
      <c r="G1349" s="5" t="n"/>
      <c r="H1349" s="8" t="inlineStr"/>
      <c r="I1349" s="9">
        <f>IF(H1349="", "", H1349 + (J1349/Config!$B$9))</f>
        <v/>
      </c>
      <c r="J1349" s="10">
        <f>IFERROR(XLOOKUP(E1349,Config!$D$6:$D$100,Config!$E$6:$E$100),0)</f>
        <v/>
      </c>
      <c r="K1349" s="10">
        <f>IF(F1349="Completed",100,IF(F1349="In Progress",50,IF(F1349="Blocked",0,IF(F1349="Pending",0,IF(F1349="Rework Required",0,IF(F1349="Pending Review",50,0))))))</f>
        <v/>
      </c>
      <c r="L1349" s="5" t="inlineStr"/>
      <c r="M1349" s="5" t="n"/>
    </row>
    <row r="1350">
      <c r="F1350" s="5" t="n"/>
      <c r="G1350" s="5" t="n"/>
      <c r="H1350" s="8" t="inlineStr"/>
      <c r="I1350" s="9">
        <f>IF(H1350="", "", H1350 + (J1350/Config!$B$9))</f>
        <v/>
      </c>
      <c r="J1350" s="10">
        <f>IFERROR(XLOOKUP(E1350,Config!$D$6:$D$100,Config!$E$6:$E$100),0)</f>
        <v/>
      </c>
      <c r="K1350" s="10">
        <f>IF(F1350="Completed",100,IF(F1350="In Progress",50,IF(F1350="Blocked",0,IF(F1350="Pending",0,IF(F1350="Rework Required",0,IF(F1350="Pending Review",50,0))))))</f>
        <v/>
      </c>
      <c r="L1350" s="5" t="inlineStr"/>
      <c r="M1350" s="5" t="n"/>
    </row>
    <row r="1351">
      <c r="F1351" s="5" t="n"/>
      <c r="G1351" s="5" t="n"/>
      <c r="H1351" s="8" t="inlineStr"/>
      <c r="I1351" s="9">
        <f>IF(H1351="", "", H1351 + (J1351/Config!$B$9))</f>
        <v/>
      </c>
      <c r="J1351" s="10">
        <f>IFERROR(XLOOKUP(E1351,Config!$D$6:$D$100,Config!$E$6:$E$100),0)</f>
        <v/>
      </c>
      <c r="K1351" s="10">
        <f>IF(F1351="Completed",100,IF(F1351="In Progress",50,IF(F1351="Blocked",0,IF(F1351="Pending",0,IF(F1351="Rework Required",0,IF(F1351="Pending Review",50,0))))))</f>
        <v/>
      </c>
      <c r="L1351" s="5" t="inlineStr"/>
      <c r="M1351" s="5" t="n"/>
    </row>
    <row r="1352">
      <c r="F1352" s="5" t="n"/>
      <c r="G1352" s="5" t="n"/>
      <c r="H1352" s="8" t="inlineStr"/>
      <c r="I1352" s="9">
        <f>IF(H1352="", "", H1352 + (J1352/Config!$B$9))</f>
        <v/>
      </c>
      <c r="J1352" s="10">
        <f>IFERROR(XLOOKUP(E1352,Config!$D$6:$D$100,Config!$E$6:$E$100),0)</f>
        <v/>
      </c>
      <c r="K1352" s="10">
        <f>IF(F1352="Completed",100,IF(F1352="In Progress",50,IF(F1352="Blocked",0,IF(F1352="Pending",0,IF(F1352="Rework Required",0,IF(F1352="Pending Review",50,0))))))</f>
        <v/>
      </c>
      <c r="L1352" s="5" t="inlineStr"/>
      <c r="M1352" s="5" t="n"/>
    </row>
    <row r="1353">
      <c r="F1353" s="5" t="n"/>
      <c r="G1353" s="5" t="n"/>
      <c r="H1353" s="8" t="inlineStr"/>
      <c r="I1353" s="9">
        <f>IF(H1353="", "", H1353 + (J1353/Config!$B$9))</f>
        <v/>
      </c>
      <c r="J1353" s="10">
        <f>IFERROR(XLOOKUP(E1353,Config!$D$6:$D$100,Config!$E$6:$E$100),0)</f>
        <v/>
      </c>
      <c r="K1353" s="10">
        <f>IF(F1353="Completed",100,IF(F1353="In Progress",50,IF(F1353="Blocked",0,IF(F1353="Pending",0,IF(F1353="Rework Required",0,IF(F1353="Pending Review",50,0))))))</f>
        <v/>
      </c>
      <c r="L1353" s="5" t="inlineStr"/>
      <c r="M1353" s="5" t="n"/>
    </row>
    <row r="1354">
      <c r="F1354" s="5" t="n"/>
      <c r="G1354" s="5" t="n"/>
      <c r="H1354" s="8" t="inlineStr"/>
      <c r="I1354" s="9">
        <f>IF(H1354="", "", H1354 + (J1354/Config!$B$9))</f>
        <v/>
      </c>
      <c r="J1354" s="10">
        <f>IFERROR(XLOOKUP(E1354,Config!$D$6:$D$100,Config!$E$6:$E$100),0)</f>
        <v/>
      </c>
      <c r="K1354" s="10">
        <f>IF(F1354="Completed",100,IF(F1354="In Progress",50,IF(F1354="Blocked",0,IF(F1354="Pending",0,IF(F1354="Rework Required",0,IF(F1354="Pending Review",50,0))))))</f>
        <v/>
      </c>
      <c r="L1354" s="5" t="inlineStr"/>
      <c r="M1354" s="5" t="n"/>
    </row>
    <row r="1355">
      <c r="F1355" s="5" t="n"/>
      <c r="G1355" s="5" t="n"/>
      <c r="H1355" s="8" t="inlineStr"/>
      <c r="I1355" s="9">
        <f>IF(H1355="", "", H1355 + (J1355/Config!$B$9))</f>
        <v/>
      </c>
      <c r="J1355" s="10">
        <f>IFERROR(XLOOKUP(E1355,Config!$D$6:$D$100,Config!$E$6:$E$100),0)</f>
        <v/>
      </c>
      <c r="K1355" s="10">
        <f>IF(F1355="Completed",100,IF(F1355="In Progress",50,IF(F1355="Blocked",0,IF(F1355="Pending",0,IF(F1355="Rework Required",0,IF(F1355="Pending Review",50,0))))))</f>
        <v/>
      </c>
      <c r="L1355" s="5" t="inlineStr"/>
      <c r="M1355" s="5" t="n"/>
    </row>
    <row r="1356">
      <c r="F1356" s="5" t="n"/>
      <c r="G1356" s="5" t="n"/>
      <c r="H1356" s="8" t="inlineStr"/>
      <c r="I1356" s="9">
        <f>IF(H1356="", "", H1356 + (J1356/Config!$B$9))</f>
        <v/>
      </c>
      <c r="J1356" s="10">
        <f>IFERROR(XLOOKUP(E1356,Config!$D$6:$D$100,Config!$E$6:$E$100),0)</f>
        <v/>
      </c>
      <c r="K1356" s="10">
        <f>IF(F1356="Completed",100,IF(F1356="In Progress",50,IF(F1356="Blocked",0,IF(F1356="Pending",0,IF(F1356="Rework Required",0,IF(F1356="Pending Review",50,0))))))</f>
        <v/>
      </c>
      <c r="L1356" s="5" t="inlineStr"/>
      <c r="M1356" s="5" t="n"/>
    </row>
    <row r="1357">
      <c r="F1357" s="5" t="n"/>
      <c r="G1357" s="5" t="n"/>
      <c r="H1357" s="8" t="inlineStr"/>
      <c r="I1357" s="9">
        <f>IF(H1357="", "", H1357 + (J1357/Config!$B$9))</f>
        <v/>
      </c>
      <c r="J1357" s="10">
        <f>IFERROR(XLOOKUP(E1357,Config!$D$6:$D$100,Config!$E$6:$E$100),0)</f>
        <v/>
      </c>
      <c r="K1357" s="10">
        <f>IF(F1357="Completed",100,IF(F1357="In Progress",50,IF(F1357="Blocked",0,IF(F1357="Pending",0,IF(F1357="Rework Required",0,IF(F1357="Pending Review",50,0))))))</f>
        <v/>
      </c>
      <c r="L1357" s="5" t="inlineStr"/>
      <c r="M1357" s="5" t="n"/>
    </row>
    <row r="1358">
      <c r="F1358" s="5" t="n"/>
      <c r="G1358" s="5" t="n"/>
      <c r="H1358" s="8" t="inlineStr"/>
      <c r="I1358" s="9">
        <f>IF(H1358="", "", H1358 + (J1358/Config!$B$9))</f>
        <v/>
      </c>
      <c r="J1358" s="10">
        <f>IFERROR(XLOOKUP(E1358,Config!$D$6:$D$100,Config!$E$6:$E$100),0)</f>
        <v/>
      </c>
      <c r="K1358" s="10">
        <f>IF(F1358="Completed",100,IF(F1358="In Progress",50,IF(F1358="Blocked",0,IF(F1358="Pending",0,IF(F1358="Rework Required",0,IF(F1358="Pending Review",50,0))))))</f>
        <v/>
      </c>
      <c r="L1358" s="5" t="inlineStr"/>
      <c r="M1358" s="5" t="n"/>
    </row>
    <row r="1359">
      <c r="F1359" s="5" t="n"/>
      <c r="G1359" s="5" t="n"/>
      <c r="H1359" s="8" t="inlineStr"/>
      <c r="I1359" s="9">
        <f>IF(H1359="", "", H1359 + (J1359/Config!$B$9))</f>
        <v/>
      </c>
      <c r="J1359" s="10">
        <f>IFERROR(XLOOKUP(E1359,Config!$D$6:$D$100,Config!$E$6:$E$100),0)</f>
        <v/>
      </c>
      <c r="K1359" s="10">
        <f>IF(F1359="Completed",100,IF(F1359="In Progress",50,IF(F1359="Blocked",0,IF(F1359="Pending",0,IF(F1359="Rework Required",0,IF(F1359="Pending Review",50,0))))))</f>
        <v/>
      </c>
      <c r="L1359" s="5" t="inlineStr"/>
      <c r="M1359" s="5" t="n"/>
    </row>
    <row r="1360">
      <c r="F1360" s="5" t="n"/>
      <c r="G1360" s="5" t="n"/>
      <c r="H1360" s="8" t="inlineStr"/>
      <c r="I1360" s="9">
        <f>IF(H1360="", "", H1360 + (J1360/Config!$B$9))</f>
        <v/>
      </c>
      <c r="J1360" s="10">
        <f>IFERROR(XLOOKUP(E1360,Config!$D$6:$D$100,Config!$E$6:$E$100),0)</f>
        <v/>
      </c>
      <c r="K1360" s="10">
        <f>IF(F1360="Completed",100,IF(F1360="In Progress",50,IF(F1360="Blocked",0,IF(F1360="Pending",0,IF(F1360="Rework Required",0,IF(F1360="Pending Review",50,0))))))</f>
        <v/>
      </c>
      <c r="L1360" s="5" t="inlineStr"/>
      <c r="M1360" s="5" t="n"/>
    </row>
    <row r="1361">
      <c r="F1361" s="5" t="n"/>
      <c r="G1361" s="5" t="n"/>
      <c r="H1361" s="8" t="inlineStr"/>
      <c r="I1361" s="9">
        <f>IF(H1361="", "", H1361 + (J1361/Config!$B$9))</f>
        <v/>
      </c>
      <c r="J1361" s="10">
        <f>IFERROR(XLOOKUP(E1361,Config!$D$6:$D$100,Config!$E$6:$E$100),0)</f>
        <v/>
      </c>
      <c r="K1361" s="10">
        <f>IF(F1361="Completed",100,IF(F1361="In Progress",50,IF(F1361="Blocked",0,IF(F1361="Pending",0,IF(F1361="Rework Required",0,IF(F1361="Pending Review",50,0))))))</f>
        <v/>
      </c>
      <c r="L1361" s="5" t="inlineStr"/>
      <c r="M1361" s="5" t="n"/>
    </row>
    <row r="1362">
      <c r="F1362" s="5" t="n"/>
      <c r="G1362" s="5" t="n"/>
      <c r="H1362" s="8" t="inlineStr"/>
      <c r="I1362" s="9">
        <f>IF(H1362="", "", H1362 + (J1362/Config!$B$9))</f>
        <v/>
      </c>
      <c r="J1362" s="10">
        <f>IFERROR(XLOOKUP(E1362,Config!$D$6:$D$100,Config!$E$6:$E$100),0)</f>
        <v/>
      </c>
      <c r="K1362" s="10">
        <f>IF(F1362="Completed",100,IF(F1362="In Progress",50,IF(F1362="Blocked",0,IF(F1362="Pending",0,IF(F1362="Rework Required",0,IF(F1362="Pending Review",50,0))))))</f>
        <v/>
      </c>
      <c r="L1362" s="5" t="inlineStr"/>
      <c r="M1362" s="5" t="n"/>
    </row>
    <row r="1363">
      <c r="F1363" s="5" t="n"/>
      <c r="G1363" s="5" t="n"/>
      <c r="H1363" s="8" t="inlineStr"/>
      <c r="I1363" s="9">
        <f>IF(H1363="", "", H1363 + (J1363/Config!$B$9))</f>
        <v/>
      </c>
      <c r="J1363" s="10">
        <f>IFERROR(XLOOKUP(E1363,Config!$D$6:$D$100,Config!$E$6:$E$100),0)</f>
        <v/>
      </c>
      <c r="K1363" s="10">
        <f>IF(F1363="Completed",100,IF(F1363="In Progress",50,IF(F1363="Blocked",0,IF(F1363="Pending",0,IF(F1363="Rework Required",0,IF(F1363="Pending Review",50,0))))))</f>
        <v/>
      </c>
      <c r="L1363" s="5" t="inlineStr"/>
      <c r="M1363" s="5" t="n"/>
    </row>
    <row r="1364">
      <c r="F1364" s="5" t="n"/>
      <c r="G1364" s="5" t="n"/>
      <c r="H1364" s="8" t="inlineStr"/>
      <c r="I1364" s="9">
        <f>IF(H1364="", "", H1364 + (J1364/Config!$B$9))</f>
        <v/>
      </c>
      <c r="J1364" s="10">
        <f>IFERROR(XLOOKUP(E1364,Config!$D$6:$D$100,Config!$E$6:$E$100),0)</f>
        <v/>
      </c>
      <c r="K1364" s="10">
        <f>IF(F1364="Completed",100,IF(F1364="In Progress",50,IF(F1364="Blocked",0,IF(F1364="Pending",0,IF(F1364="Rework Required",0,IF(F1364="Pending Review",50,0))))))</f>
        <v/>
      </c>
      <c r="L1364" s="5" t="inlineStr"/>
      <c r="M1364" s="5" t="n"/>
    </row>
    <row r="1365">
      <c r="F1365" s="5" t="n"/>
      <c r="G1365" s="5" t="n"/>
      <c r="H1365" s="8" t="inlineStr"/>
      <c r="I1365" s="9">
        <f>IF(H1365="", "", H1365 + (J1365/Config!$B$9))</f>
        <v/>
      </c>
      <c r="J1365" s="10">
        <f>IFERROR(XLOOKUP(E1365,Config!$D$6:$D$100,Config!$E$6:$E$100),0)</f>
        <v/>
      </c>
      <c r="K1365" s="10">
        <f>IF(F1365="Completed",100,IF(F1365="In Progress",50,IF(F1365="Blocked",0,IF(F1365="Pending",0,IF(F1365="Rework Required",0,IF(F1365="Pending Review",50,0))))))</f>
        <v/>
      </c>
      <c r="L1365" s="5" t="inlineStr"/>
      <c r="M1365" s="5" t="n"/>
    </row>
    <row r="1366">
      <c r="F1366" s="5" t="n"/>
      <c r="G1366" s="5" t="n"/>
      <c r="H1366" s="8" t="inlineStr"/>
      <c r="I1366" s="9">
        <f>IF(H1366="", "", H1366 + (J1366/Config!$B$9))</f>
        <v/>
      </c>
      <c r="J1366" s="10">
        <f>IFERROR(XLOOKUP(E1366,Config!$D$6:$D$100,Config!$E$6:$E$100),0)</f>
        <v/>
      </c>
      <c r="K1366" s="10">
        <f>IF(F1366="Completed",100,IF(F1366="In Progress",50,IF(F1366="Blocked",0,IF(F1366="Pending",0,IF(F1366="Rework Required",0,IF(F1366="Pending Review",50,0))))))</f>
        <v/>
      </c>
      <c r="L1366" s="5" t="inlineStr"/>
      <c r="M1366" s="5" t="n"/>
    </row>
    <row r="1367">
      <c r="F1367" s="5" t="n"/>
      <c r="G1367" s="5" t="n"/>
      <c r="H1367" s="8" t="inlineStr"/>
      <c r="I1367" s="9">
        <f>IF(H1367="", "", H1367 + (J1367/Config!$B$9))</f>
        <v/>
      </c>
      <c r="J1367" s="10">
        <f>IFERROR(XLOOKUP(E1367,Config!$D$6:$D$100,Config!$E$6:$E$100),0)</f>
        <v/>
      </c>
      <c r="K1367" s="10">
        <f>IF(F1367="Completed",100,IF(F1367="In Progress",50,IF(F1367="Blocked",0,IF(F1367="Pending",0,IF(F1367="Rework Required",0,IF(F1367="Pending Review",50,0))))))</f>
        <v/>
      </c>
      <c r="L1367" s="5" t="inlineStr"/>
      <c r="M1367" s="5" t="n"/>
    </row>
    <row r="1368">
      <c r="F1368" s="5" t="n"/>
      <c r="G1368" s="5" t="n"/>
      <c r="H1368" s="8" t="inlineStr"/>
      <c r="I1368" s="9">
        <f>IF(H1368="", "", H1368 + (J1368/Config!$B$9))</f>
        <v/>
      </c>
      <c r="J1368" s="10">
        <f>IFERROR(XLOOKUP(E1368,Config!$D$6:$D$100,Config!$E$6:$E$100),0)</f>
        <v/>
      </c>
      <c r="K1368" s="10">
        <f>IF(F1368="Completed",100,IF(F1368="In Progress",50,IF(F1368="Blocked",0,IF(F1368="Pending",0,IF(F1368="Rework Required",0,IF(F1368="Pending Review",50,0))))))</f>
        <v/>
      </c>
      <c r="L1368" s="5" t="inlineStr"/>
      <c r="M1368" s="5" t="n"/>
    </row>
    <row r="1369">
      <c r="F1369" s="5" t="n"/>
      <c r="G1369" s="5" t="n"/>
      <c r="H1369" s="8" t="inlineStr"/>
      <c r="I1369" s="9">
        <f>IF(H1369="", "", H1369 + (J1369/Config!$B$9))</f>
        <v/>
      </c>
      <c r="J1369" s="10">
        <f>IFERROR(XLOOKUP(E1369,Config!$D$6:$D$100,Config!$E$6:$E$100),0)</f>
        <v/>
      </c>
      <c r="K1369" s="10">
        <f>IF(F1369="Completed",100,IF(F1369="In Progress",50,IF(F1369="Blocked",0,IF(F1369="Pending",0,IF(F1369="Rework Required",0,IF(F1369="Pending Review",50,0))))))</f>
        <v/>
      </c>
      <c r="L1369" s="5" t="inlineStr"/>
      <c r="M1369" s="5" t="n"/>
    </row>
    <row r="1370">
      <c r="F1370" s="5" t="n"/>
      <c r="G1370" s="5" t="n"/>
      <c r="H1370" s="8" t="inlineStr"/>
      <c r="I1370" s="9">
        <f>IF(H1370="", "", H1370 + (J1370/Config!$B$9))</f>
        <v/>
      </c>
      <c r="J1370" s="10">
        <f>IFERROR(XLOOKUP(E1370,Config!$D$6:$D$100,Config!$E$6:$E$100),0)</f>
        <v/>
      </c>
      <c r="K1370" s="10">
        <f>IF(F1370="Completed",100,IF(F1370="In Progress",50,IF(F1370="Blocked",0,IF(F1370="Pending",0,IF(F1370="Rework Required",0,IF(F1370="Pending Review",50,0))))))</f>
        <v/>
      </c>
      <c r="L1370" s="5" t="inlineStr"/>
      <c r="M1370" s="5" t="n"/>
    </row>
    <row r="1371">
      <c r="F1371" s="5" t="n"/>
      <c r="G1371" s="5" t="n"/>
      <c r="H1371" s="8" t="inlineStr"/>
      <c r="I1371" s="9">
        <f>IF(H1371="", "", H1371 + (J1371/Config!$B$9))</f>
        <v/>
      </c>
      <c r="J1371" s="10">
        <f>IFERROR(XLOOKUP(E1371,Config!$D$6:$D$100,Config!$E$6:$E$100),0)</f>
        <v/>
      </c>
      <c r="K1371" s="10">
        <f>IF(F1371="Completed",100,IF(F1371="In Progress",50,IF(F1371="Blocked",0,IF(F1371="Pending",0,IF(F1371="Rework Required",0,IF(F1371="Pending Review",50,0))))))</f>
        <v/>
      </c>
      <c r="L1371" s="5" t="inlineStr"/>
      <c r="M1371" s="5" t="n"/>
    </row>
    <row r="1372">
      <c r="F1372" s="5" t="n"/>
      <c r="G1372" s="5" t="n"/>
      <c r="H1372" s="8" t="inlineStr"/>
      <c r="I1372" s="9">
        <f>IF(H1372="", "", H1372 + (J1372/Config!$B$9))</f>
        <v/>
      </c>
      <c r="J1372" s="10">
        <f>IFERROR(XLOOKUP(E1372,Config!$D$6:$D$100,Config!$E$6:$E$100),0)</f>
        <v/>
      </c>
      <c r="K1372" s="10">
        <f>IF(F1372="Completed",100,IF(F1372="In Progress",50,IF(F1372="Blocked",0,IF(F1372="Pending",0,IF(F1372="Rework Required",0,IF(F1372="Pending Review",50,0))))))</f>
        <v/>
      </c>
      <c r="L1372" s="5" t="inlineStr"/>
      <c r="M1372" s="5" t="n"/>
    </row>
    <row r="1373">
      <c r="F1373" s="5" t="n"/>
      <c r="G1373" s="5" t="n"/>
      <c r="H1373" s="8" t="inlineStr"/>
      <c r="I1373" s="9">
        <f>IF(H1373="", "", H1373 + (J1373/Config!$B$9))</f>
        <v/>
      </c>
      <c r="J1373" s="10">
        <f>IFERROR(XLOOKUP(E1373,Config!$D$6:$D$100,Config!$E$6:$E$100),0)</f>
        <v/>
      </c>
      <c r="K1373" s="10">
        <f>IF(F1373="Completed",100,IF(F1373="In Progress",50,IF(F1373="Blocked",0,IF(F1373="Pending",0,IF(F1373="Rework Required",0,IF(F1373="Pending Review",50,0))))))</f>
        <v/>
      </c>
      <c r="L1373" s="5" t="inlineStr"/>
      <c r="M1373" s="5" t="n"/>
    </row>
    <row r="1374">
      <c r="F1374" s="5" t="n"/>
      <c r="G1374" s="5" t="n"/>
      <c r="H1374" s="8" t="inlineStr"/>
      <c r="I1374" s="9">
        <f>IF(H1374="", "", H1374 + (J1374/Config!$B$9))</f>
        <v/>
      </c>
      <c r="J1374" s="10">
        <f>IFERROR(XLOOKUP(E1374,Config!$D$6:$D$100,Config!$E$6:$E$100),0)</f>
        <v/>
      </c>
      <c r="K1374" s="10">
        <f>IF(F1374="Completed",100,IF(F1374="In Progress",50,IF(F1374="Blocked",0,IF(F1374="Pending",0,IF(F1374="Rework Required",0,IF(F1374="Pending Review",50,0))))))</f>
        <v/>
      </c>
      <c r="L1374" s="5" t="inlineStr"/>
      <c r="M1374" s="5" t="n"/>
    </row>
    <row r="1375">
      <c r="F1375" s="5" t="n"/>
      <c r="G1375" s="5" t="n"/>
      <c r="H1375" s="8" t="inlineStr"/>
      <c r="I1375" s="9">
        <f>IF(H1375="", "", H1375 + (J1375/Config!$B$9))</f>
        <v/>
      </c>
      <c r="J1375" s="10">
        <f>IFERROR(XLOOKUP(E1375,Config!$D$6:$D$100,Config!$E$6:$E$100),0)</f>
        <v/>
      </c>
      <c r="K1375" s="10">
        <f>IF(F1375="Completed",100,IF(F1375="In Progress",50,IF(F1375="Blocked",0,IF(F1375="Pending",0,IF(F1375="Rework Required",0,IF(F1375="Pending Review",50,0))))))</f>
        <v/>
      </c>
      <c r="L1375" s="5" t="inlineStr"/>
      <c r="M1375" s="5" t="n"/>
    </row>
    <row r="1376">
      <c r="F1376" s="5" t="n"/>
      <c r="G1376" s="5" t="n"/>
      <c r="H1376" s="8" t="inlineStr"/>
      <c r="I1376" s="9">
        <f>IF(H1376="", "", H1376 + (J1376/Config!$B$9))</f>
        <v/>
      </c>
      <c r="J1376" s="10">
        <f>IFERROR(XLOOKUP(E1376,Config!$D$6:$D$100,Config!$E$6:$E$100),0)</f>
        <v/>
      </c>
      <c r="K1376" s="10">
        <f>IF(F1376="Completed",100,IF(F1376="In Progress",50,IF(F1376="Blocked",0,IF(F1376="Pending",0,IF(F1376="Rework Required",0,IF(F1376="Pending Review",50,0))))))</f>
        <v/>
      </c>
      <c r="L1376" s="5" t="inlineStr"/>
      <c r="M1376" s="5" t="n"/>
    </row>
    <row r="1377">
      <c r="F1377" s="5" t="n"/>
      <c r="G1377" s="5" t="n"/>
      <c r="H1377" s="8" t="inlineStr"/>
      <c r="I1377" s="9">
        <f>IF(H1377="", "", H1377 + (J1377/Config!$B$9))</f>
        <v/>
      </c>
      <c r="J1377" s="10">
        <f>IFERROR(XLOOKUP(E1377,Config!$D$6:$D$100,Config!$E$6:$E$100),0)</f>
        <v/>
      </c>
      <c r="K1377" s="10">
        <f>IF(F1377="Completed",100,IF(F1377="In Progress",50,IF(F1377="Blocked",0,IF(F1377="Pending",0,IF(F1377="Rework Required",0,IF(F1377="Pending Review",50,0))))))</f>
        <v/>
      </c>
      <c r="L1377" s="5" t="inlineStr"/>
      <c r="M1377" s="5" t="n"/>
    </row>
    <row r="1378">
      <c r="F1378" s="5" t="n"/>
      <c r="G1378" s="5" t="n"/>
      <c r="H1378" s="8" t="inlineStr"/>
      <c r="I1378" s="9">
        <f>IF(H1378="", "", H1378 + (J1378/Config!$B$9))</f>
        <v/>
      </c>
      <c r="J1378" s="10">
        <f>IFERROR(XLOOKUP(E1378,Config!$D$6:$D$100,Config!$E$6:$E$100),0)</f>
        <v/>
      </c>
      <c r="K1378" s="10">
        <f>IF(F1378="Completed",100,IF(F1378="In Progress",50,IF(F1378="Blocked",0,IF(F1378="Pending",0,IF(F1378="Rework Required",0,IF(F1378="Pending Review",50,0))))))</f>
        <v/>
      </c>
      <c r="L1378" s="5" t="inlineStr"/>
      <c r="M1378" s="5" t="n"/>
    </row>
    <row r="1379">
      <c r="F1379" s="5" t="n"/>
      <c r="G1379" s="5" t="n"/>
      <c r="H1379" s="8" t="inlineStr"/>
      <c r="I1379" s="9">
        <f>IF(H1379="", "", H1379 + (J1379/Config!$B$9))</f>
        <v/>
      </c>
      <c r="J1379" s="10">
        <f>IFERROR(XLOOKUP(E1379,Config!$D$6:$D$100,Config!$E$6:$E$100),0)</f>
        <v/>
      </c>
      <c r="K1379" s="10">
        <f>IF(F1379="Completed",100,IF(F1379="In Progress",50,IF(F1379="Blocked",0,IF(F1379="Pending",0,IF(F1379="Rework Required",0,IF(F1379="Pending Review",50,0))))))</f>
        <v/>
      </c>
      <c r="L1379" s="5" t="inlineStr"/>
      <c r="M1379" s="5" t="n"/>
    </row>
    <row r="1380">
      <c r="F1380" s="5" t="n"/>
      <c r="G1380" s="5" t="n"/>
      <c r="H1380" s="8" t="inlineStr"/>
      <c r="I1380" s="9">
        <f>IF(H1380="", "", H1380 + (J1380/Config!$B$9))</f>
        <v/>
      </c>
      <c r="J1380" s="10">
        <f>IFERROR(XLOOKUP(E1380,Config!$D$6:$D$100,Config!$E$6:$E$100),0)</f>
        <v/>
      </c>
      <c r="K1380" s="10">
        <f>IF(F1380="Completed",100,IF(F1380="In Progress",50,IF(F1380="Blocked",0,IF(F1380="Pending",0,IF(F1380="Rework Required",0,IF(F1380="Pending Review",50,0))))))</f>
        <v/>
      </c>
      <c r="L1380" s="5" t="inlineStr"/>
      <c r="M1380" s="5" t="n"/>
    </row>
    <row r="1381">
      <c r="F1381" s="5" t="n"/>
      <c r="G1381" s="5" t="n"/>
      <c r="H1381" s="8" t="inlineStr"/>
      <c r="I1381" s="9">
        <f>IF(H1381="", "", H1381 + (J1381/Config!$B$9))</f>
        <v/>
      </c>
      <c r="J1381" s="10">
        <f>IFERROR(XLOOKUP(E1381,Config!$D$6:$D$100,Config!$E$6:$E$100),0)</f>
        <v/>
      </c>
      <c r="K1381" s="10">
        <f>IF(F1381="Completed",100,IF(F1381="In Progress",50,IF(F1381="Blocked",0,IF(F1381="Pending",0,IF(F1381="Rework Required",0,IF(F1381="Pending Review",50,0))))))</f>
        <v/>
      </c>
      <c r="L1381" s="5" t="inlineStr"/>
      <c r="M1381" s="5" t="n"/>
    </row>
    <row r="1382">
      <c r="F1382" s="5" t="n"/>
      <c r="G1382" s="5" t="n"/>
      <c r="H1382" s="8" t="inlineStr"/>
      <c r="I1382" s="9">
        <f>IF(H1382="", "", H1382 + (J1382/Config!$B$9))</f>
        <v/>
      </c>
      <c r="J1382" s="10">
        <f>IFERROR(XLOOKUP(E1382,Config!$D$6:$D$100,Config!$E$6:$E$100),0)</f>
        <v/>
      </c>
      <c r="K1382" s="10">
        <f>IF(F1382="Completed",100,IF(F1382="In Progress",50,IF(F1382="Blocked",0,IF(F1382="Pending",0,IF(F1382="Rework Required",0,IF(F1382="Pending Review",50,0))))))</f>
        <v/>
      </c>
      <c r="L1382" s="5" t="inlineStr"/>
      <c r="M1382" s="5" t="n"/>
    </row>
    <row r="1383">
      <c r="F1383" s="5" t="n"/>
      <c r="G1383" s="5" t="n"/>
      <c r="H1383" s="8" t="inlineStr"/>
      <c r="I1383" s="9">
        <f>IF(H1383="", "", H1383 + (J1383/Config!$B$9))</f>
        <v/>
      </c>
      <c r="J1383" s="10">
        <f>IFERROR(XLOOKUP(E1383,Config!$D$6:$D$100,Config!$E$6:$E$100),0)</f>
        <v/>
      </c>
      <c r="K1383" s="10">
        <f>IF(F1383="Completed",100,IF(F1383="In Progress",50,IF(F1383="Blocked",0,IF(F1383="Pending",0,IF(F1383="Rework Required",0,IF(F1383="Pending Review",50,0))))))</f>
        <v/>
      </c>
      <c r="L1383" s="5" t="inlineStr"/>
      <c r="M1383" s="5" t="n"/>
    </row>
    <row r="1384">
      <c r="F1384" s="5" t="n"/>
      <c r="G1384" s="5" t="n"/>
      <c r="H1384" s="8" t="inlineStr"/>
      <c r="I1384" s="9">
        <f>IF(H1384="", "", H1384 + (J1384/Config!$B$9))</f>
        <v/>
      </c>
      <c r="J1384" s="10">
        <f>IFERROR(XLOOKUP(E1384,Config!$D$6:$D$100,Config!$E$6:$E$100),0)</f>
        <v/>
      </c>
      <c r="K1384" s="10">
        <f>IF(F1384="Completed",100,IF(F1384="In Progress",50,IF(F1384="Blocked",0,IF(F1384="Pending",0,IF(F1384="Rework Required",0,IF(F1384="Pending Review",50,0))))))</f>
        <v/>
      </c>
      <c r="L1384" s="5" t="inlineStr"/>
      <c r="M1384" s="5" t="n"/>
    </row>
    <row r="1385">
      <c r="F1385" s="5" t="n"/>
      <c r="G1385" s="5" t="n"/>
      <c r="H1385" s="8" t="inlineStr"/>
      <c r="I1385" s="9">
        <f>IF(H1385="", "", H1385 + (J1385/Config!$B$9))</f>
        <v/>
      </c>
      <c r="J1385" s="10">
        <f>IFERROR(XLOOKUP(E1385,Config!$D$6:$D$100,Config!$E$6:$E$100),0)</f>
        <v/>
      </c>
      <c r="K1385" s="10">
        <f>IF(F1385="Completed",100,IF(F1385="In Progress",50,IF(F1385="Blocked",0,IF(F1385="Pending",0,IF(F1385="Rework Required",0,IF(F1385="Pending Review",50,0))))))</f>
        <v/>
      </c>
      <c r="L1385" s="5" t="inlineStr"/>
      <c r="M1385" s="5" t="n"/>
    </row>
    <row r="1386">
      <c r="F1386" s="5" t="n"/>
      <c r="G1386" s="5" t="n"/>
      <c r="H1386" s="8" t="inlineStr"/>
      <c r="I1386" s="9">
        <f>IF(H1386="", "", H1386 + (J1386/Config!$B$9))</f>
        <v/>
      </c>
      <c r="J1386" s="10">
        <f>IFERROR(XLOOKUP(E1386,Config!$D$6:$D$100,Config!$E$6:$E$100),0)</f>
        <v/>
      </c>
      <c r="K1386" s="10">
        <f>IF(F1386="Completed",100,IF(F1386="In Progress",50,IF(F1386="Blocked",0,IF(F1386="Pending",0,IF(F1386="Rework Required",0,IF(F1386="Pending Review",50,0))))))</f>
        <v/>
      </c>
      <c r="L1386" s="5" t="inlineStr"/>
      <c r="M1386" s="5" t="n"/>
    </row>
    <row r="1387">
      <c r="F1387" s="5" t="n"/>
      <c r="G1387" s="5" t="n"/>
      <c r="H1387" s="8" t="inlineStr"/>
      <c r="I1387" s="9">
        <f>IF(H1387="", "", H1387 + (J1387/Config!$B$9))</f>
        <v/>
      </c>
      <c r="J1387" s="10">
        <f>IFERROR(XLOOKUP(E1387,Config!$D$6:$D$100,Config!$E$6:$E$100),0)</f>
        <v/>
      </c>
      <c r="K1387" s="10">
        <f>IF(F1387="Completed",100,IF(F1387="In Progress",50,IF(F1387="Blocked",0,IF(F1387="Pending",0,IF(F1387="Rework Required",0,IF(F1387="Pending Review",50,0))))))</f>
        <v/>
      </c>
      <c r="L1387" s="5" t="inlineStr"/>
      <c r="M1387" s="5" t="n"/>
    </row>
    <row r="1388">
      <c r="F1388" s="5" t="n"/>
      <c r="G1388" s="5" t="n"/>
      <c r="H1388" s="8" t="inlineStr"/>
      <c r="I1388" s="9">
        <f>IF(H1388="", "", H1388 + (J1388/Config!$B$9))</f>
        <v/>
      </c>
      <c r="J1388" s="10">
        <f>IFERROR(XLOOKUP(E1388,Config!$D$6:$D$100,Config!$E$6:$E$100),0)</f>
        <v/>
      </c>
      <c r="K1388" s="10">
        <f>IF(F1388="Completed",100,IF(F1388="In Progress",50,IF(F1388="Blocked",0,IF(F1388="Pending",0,IF(F1388="Rework Required",0,IF(F1388="Pending Review",50,0))))))</f>
        <v/>
      </c>
      <c r="L1388" s="5" t="inlineStr"/>
      <c r="M1388" s="5" t="n"/>
    </row>
    <row r="1389">
      <c r="F1389" s="5" t="n"/>
      <c r="G1389" s="5" t="n"/>
      <c r="H1389" s="8" t="inlineStr"/>
      <c r="I1389" s="9">
        <f>IF(H1389="", "", H1389 + (J1389/Config!$B$9))</f>
        <v/>
      </c>
      <c r="J1389" s="10">
        <f>IFERROR(XLOOKUP(E1389,Config!$D$6:$D$100,Config!$E$6:$E$100),0)</f>
        <v/>
      </c>
      <c r="K1389" s="10">
        <f>IF(F1389="Completed",100,IF(F1389="In Progress",50,IF(F1389="Blocked",0,IF(F1389="Pending",0,IF(F1389="Rework Required",0,IF(F1389="Pending Review",50,0))))))</f>
        <v/>
      </c>
      <c r="L1389" s="5" t="inlineStr"/>
      <c r="M1389" s="5" t="n"/>
    </row>
    <row r="1390">
      <c r="F1390" s="5" t="n"/>
      <c r="G1390" s="5" t="n"/>
      <c r="H1390" s="8" t="inlineStr"/>
      <c r="I1390" s="9">
        <f>IF(H1390="", "", H1390 + (J1390/Config!$B$9))</f>
        <v/>
      </c>
      <c r="J1390" s="10">
        <f>IFERROR(XLOOKUP(E1390,Config!$D$6:$D$100,Config!$E$6:$E$100),0)</f>
        <v/>
      </c>
      <c r="K1390" s="10">
        <f>IF(F1390="Completed",100,IF(F1390="In Progress",50,IF(F1390="Blocked",0,IF(F1390="Pending",0,IF(F1390="Rework Required",0,IF(F1390="Pending Review",50,0))))))</f>
        <v/>
      </c>
      <c r="L1390" s="5" t="inlineStr"/>
      <c r="M1390" s="5" t="n"/>
    </row>
    <row r="1391">
      <c r="F1391" s="5" t="n"/>
      <c r="G1391" s="5" t="n"/>
      <c r="H1391" s="8" t="inlineStr"/>
      <c r="I1391" s="9">
        <f>IF(H1391="", "", H1391 + (J1391/Config!$B$9))</f>
        <v/>
      </c>
      <c r="J1391" s="10">
        <f>IFERROR(XLOOKUP(E1391,Config!$D$6:$D$100,Config!$E$6:$E$100),0)</f>
        <v/>
      </c>
      <c r="K1391" s="10">
        <f>IF(F1391="Completed",100,IF(F1391="In Progress",50,IF(F1391="Blocked",0,IF(F1391="Pending",0,IF(F1391="Rework Required",0,IF(F1391="Pending Review",50,0))))))</f>
        <v/>
      </c>
      <c r="L1391" s="5" t="inlineStr"/>
      <c r="M1391" s="5" t="n"/>
    </row>
    <row r="1392">
      <c r="F1392" s="5" t="n"/>
      <c r="G1392" s="5" t="n"/>
      <c r="H1392" s="8" t="inlineStr"/>
      <c r="I1392" s="9">
        <f>IF(H1392="", "", H1392 + (J1392/Config!$B$9))</f>
        <v/>
      </c>
      <c r="J1392" s="10">
        <f>IFERROR(XLOOKUP(E1392,Config!$D$6:$D$100,Config!$E$6:$E$100),0)</f>
        <v/>
      </c>
      <c r="K1392" s="10">
        <f>IF(F1392="Completed",100,IF(F1392="In Progress",50,IF(F1392="Blocked",0,IF(F1392="Pending",0,IF(F1392="Rework Required",0,IF(F1392="Pending Review",50,0))))))</f>
        <v/>
      </c>
      <c r="L1392" s="5" t="inlineStr"/>
      <c r="M1392" s="5" t="n"/>
    </row>
    <row r="1393">
      <c r="F1393" s="5" t="n"/>
      <c r="G1393" s="5" t="n"/>
      <c r="H1393" s="8" t="inlineStr"/>
      <c r="I1393" s="9">
        <f>IF(H1393="", "", H1393 + (J1393/Config!$B$9))</f>
        <v/>
      </c>
      <c r="J1393" s="10">
        <f>IFERROR(XLOOKUP(E1393,Config!$D$6:$D$100,Config!$E$6:$E$100),0)</f>
        <v/>
      </c>
      <c r="K1393" s="10">
        <f>IF(F1393="Completed",100,IF(F1393="In Progress",50,IF(F1393="Blocked",0,IF(F1393="Pending",0,IF(F1393="Rework Required",0,IF(F1393="Pending Review",50,0))))))</f>
        <v/>
      </c>
      <c r="L1393" s="5" t="inlineStr"/>
      <c r="M1393" s="5" t="n"/>
    </row>
    <row r="1394">
      <c r="F1394" s="5" t="n"/>
      <c r="G1394" s="5" t="n"/>
      <c r="H1394" s="8" t="inlineStr"/>
      <c r="I1394" s="9">
        <f>IF(H1394="", "", H1394 + (J1394/Config!$B$9))</f>
        <v/>
      </c>
      <c r="J1394" s="10">
        <f>IFERROR(XLOOKUP(E1394,Config!$D$6:$D$100,Config!$E$6:$E$100),0)</f>
        <v/>
      </c>
      <c r="K1394" s="10">
        <f>IF(F1394="Completed",100,IF(F1394="In Progress",50,IF(F1394="Blocked",0,IF(F1394="Pending",0,IF(F1394="Rework Required",0,IF(F1394="Pending Review",50,0))))))</f>
        <v/>
      </c>
      <c r="L1394" s="5" t="inlineStr"/>
      <c r="M1394" s="5" t="n"/>
    </row>
    <row r="1395">
      <c r="F1395" s="5" t="n"/>
      <c r="G1395" s="5" t="n"/>
      <c r="H1395" s="8" t="inlineStr"/>
      <c r="I1395" s="9">
        <f>IF(H1395="", "", H1395 + (J1395/Config!$B$9))</f>
        <v/>
      </c>
      <c r="J1395" s="10">
        <f>IFERROR(XLOOKUP(E1395,Config!$D$6:$D$100,Config!$E$6:$E$100),0)</f>
        <v/>
      </c>
      <c r="K1395" s="10">
        <f>IF(F1395="Completed",100,IF(F1395="In Progress",50,IF(F1395="Blocked",0,IF(F1395="Pending",0,IF(F1395="Rework Required",0,IF(F1395="Pending Review",50,0))))))</f>
        <v/>
      </c>
      <c r="L1395" s="5" t="inlineStr"/>
      <c r="M1395" s="5" t="n"/>
    </row>
    <row r="1396">
      <c r="F1396" s="5" t="n"/>
      <c r="G1396" s="5" t="n"/>
      <c r="H1396" s="8" t="inlineStr"/>
      <c r="I1396" s="9">
        <f>IF(H1396="", "", H1396 + (J1396/Config!$B$9))</f>
        <v/>
      </c>
      <c r="J1396" s="10">
        <f>IFERROR(XLOOKUP(E1396,Config!$D$6:$D$100,Config!$E$6:$E$100),0)</f>
        <v/>
      </c>
      <c r="K1396" s="10">
        <f>IF(F1396="Completed",100,IF(F1396="In Progress",50,IF(F1396="Blocked",0,IF(F1396="Pending",0,IF(F1396="Rework Required",0,IF(F1396="Pending Review",50,0))))))</f>
        <v/>
      </c>
      <c r="L1396" s="5" t="inlineStr"/>
      <c r="M1396" s="5" t="n"/>
    </row>
    <row r="1397">
      <c r="F1397" s="5" t="n"/>
      <c r="G1397" s="5" t="n"/>
      <c r="H1397" s="8" t="inlineStr"/>
      <c r="I1397" s="9">
        <f>IF(H1397="", "", H1397 + (J1397/Config!$B$9))</f>
        <v/>
      </c>
      <c r="J1397" s="10">
        <f>IFERROR(XLOOKUP(E1397,Config!$D$6:$D$100,Config!$E$6:$E$100),0)</f>
        <v/>
      </c>
      <c r="K1397" s="10">
        <f>IF(F1397="Completed",100,IF(F1397="In Progress",50,IF(F1397="Blocked",0,IF(F1397="Pending",0,IF(F1397="Rework Required",0,IF(F1397="Pending Review",50,0))))))</f>
        <v/>
      </c>
      <c r="L1397" s="5" t="inlineStr"/>
      <c r="M1397" s="5" t="n"/>
    </row>
    <row r="1398">
      <c r="F1398" s="5" t="n"/>
      <c r="G1398" s="5" t="n"/>
      <c r="H1398" s="8" t="inlineStr"/>
      <c r="I1398" s="9">
        <f>IF(H1398="", "", H1398 + (J1398/Config!$B$9))</f>
        <v/>
      </c>
      <c r="J1398" s="10">
        <f>IFERROR(XLOOKUP(E1398,Config!$D$6:$D$100,Config!$E$6:$E$100),0)</f>
        <v/>
      </c>
      <c r="K1398" s="10">
        <f>IF(F1398="Completed",100,IF(F1398="In Progress",50,IF(F1398="Blocked",0,IF(F1398="Pending",0,IF(F1398="Rework Required",0,IF(F1398="Pending Review",50,0))))))</f>
        <v/>
      </c>
      <c r="L1398" s="5" t="inlineStr"/>
      <c r="M1398" s="5" t="n"/>
    </row>
    <row r="1399">
      <c r="F1399" s="5" t="n"/>
      <c r="G1399" s="5" t="n"/>
      <c r="H1399" s="8" t="inlineStr"/>
      <c r="I1399" s="9">
        <f>IF(H1399="", "", H1399 + (J1399/Config!$B$9))</f>
        <v/>
      </c>
      <c r="J1399" s="10">
        <f>IFERROR(XLOOKUP(E1399,Config!$D$6:$D$100,Config!$E$6:$E$100),0)</f>
        <v/>
      </c>
      <c r="K1399" s="10">
        <f>IF(F1399="Completed",100,IF(F1399="In Progress",50,IF(F1399="Blocked",0,IF(F1399="Pending",0,IF(F1399="Rework Required",0,IF(F1399="Pending Review",50,0))))))</f>
        <v/>
      </c>
      <c r="L1399" s="5" t="inlineStr"/>
      <c r="M1399" s="5" t="n"/>
    </row>
    <row r="1400">
      <c r="F1400" s="5" t="n"/>
      <c r="G1400" s="5" t="n"/>
      <c r="H1400" s="8" t="inlineStr"/>
      <c r="I1400" s="9">
        <f>IF(H1400="", "", H1400 + (J1400/Config!$B$9))</f>
        <v/>
      </c>
      <c r="J1400" s="10">
        <f>IFERROR(XLOOKUP(E1400,Config!$D$6:$D$100,Config!$E$6:$E$100),0)</f>
        <v/>
      </c>
      <c r="K1400" s="10">
        <f>IF(F1400="Completed",100,IF(F1400="In Progress",50,IF(F1400="Blocked",0,IF(F1400="Pending",0,IF(F1400="Rework Required",0,IF(F1400="Pending Review",50,0))))))</f>
        <v/>
      </c>
      <c r="L1400" s="5" t="inlineStr"/>
      <c r="M1400" s="5" t="n"/>
    </row>
    <row r="1401">
      <c r="F1401" s="5" t="n"/>
      <c r="G1401" s="5" t="n"/>
      <c r="H1401" s="8" t="inlineStr"/>
      <c r="I1401" s="9">
        <f>IF(H1401="", "", H1401 + (J1401/Config!$B$9))</f>
        <v/>
      </c>
      <c r="J1401" s="10">
        <f>IFERROR(XLOOKUP(E1401,Config!$D$6:$D$100,Config!$E$6:$E$100),0)</f>
        <v/>
      </c>
      <c r="K1401" s="10">
        <f>IF(F1401="Completed",100,IF(F1401="In Progress",50,IF(F1401="Blocked",0,IF(F1401="Pending",0,IF(F1401="Rework Required",0,IF(F1401="Pending Review",50,0))))))</f>
        <v/>
      </c>
      <c r="L1401" s="5" t="inlineStr"/>
      <c r="M1401" s="5" t="n"/>
    </row>
    <row r="1402">
      <c r="F1402" s="5" t="n"/>
      <c r="G1402" s="5" t="n"/>
      <c r="H1402" s="8" t="inlineStr"/>
      <c r="I1402" s="9">
        <f>IF(H1402="", "", H1402 + (J1402/Config!$B$9))</f>
        <v/>
      </c>
      <c r="J1402" s="10">
        <f>IFERROR(XLOOKUP(E1402,Config!$D$6:$D$100,Config!$E$6:$E$100),0)</f>
        <v/>
      </c>
      <c r="K1402" s="10">
        <f>IF(F1402="Completed",100,IF(F1402="In Progress",50,IF(F1402="Blocked",0,IF(F1402="Pending",0,IF(F1402="Rework Required",0,IF(F1402="Pending Review",50,0))))))</f>
        <v/>
      </c>
      <c r="L1402" s="5" t="inlineStr"/>
      <c r="M1402" s="5" t="n"/>
    </row>
    <row r="1403">
      <c r="F1403" s="5" t="n"/>
      <c r="G1403" s="5" t="n"/>
      <c r="H1403" s="8" t="inlineStr"/>
      <c r="I1403" s="9">
        <f>IF(H1403="", "", H1403 + (J1403/Config!$B$9))</f>
        <v/>
      </c>
      <c r="J1403" s="10">
        <f>IFERROR(XLOOKUP(E1403,Config!$D$6:$D$100,Config!$E$6:$E$100),0)</f>
        <v/>
      </c>
      <c r="K1403" s="10">
        <f>IF(F1403="Completed",100,IF(F1403="In Progress",50,IF(F1403="Blocked",0,IF(F1403="Pending",0,IF(F1403="Rework Required",0,IF(F1403="Pending Review",50,0))))))</f>
        <v/>
      </c>
      <c r="L1403" s="5" t="inlineStr"/>
      <c r="M1403" s="5" t="n"/>
    </row>
    <row r="1404">
      <c r="F1404" s="5" t="n"/>
      <c r="G1404" s="5" t="n"/>
      <c r="H1404" s="8" t="inlineStr"/>
      <c r="I1404" s="9">
        <f>IF(H1404="", "", H1404 + (J1404/Config!$B$9))</f>
        <v/>
      </c>
      <c r="J1404" s="10">
        <f>IFERROR(XLOOKUP(E1404,Config!$D$6:$D$100,Config!$E$6:$E$100),0)</f>
        <v/>
      </c>
      <c r="K1404" s="10">
        <f>IF(F1404="Completed",100,IF(F1404="In Progress",50,IF(F1404="Blocked",0,IF(F1404="Pending",0,IF(F1404="Rework Required",0,IF(F1404="Pending Review",50,0))))))</f>
        <v/>
      </c>
      <c r="L1404" s="5" t="inlineStr"/>
      <c r="M1404" s="5" t="n"/>
    </row>
    <row r="1405">
      <c r="F1405" s="5" t="n"/>
      <c r="G1405" s="5" t="n"/>
      <c r="H1405" s="8" t="inlineStr"/>
      <c r="I1405" s="9">
        <f>IF(H1405="", "", H1405 + (J1405/Config!$B$9))</f>
        <v/>
      </c>
      <c r="J1405" s="10">
        <f>IFERROR(XLOOKUP(E1405,Config!$D$6:$D$100,Config!$E$6:$E$100),0)</f>
        <v/>
      </c>
      <c r="K1405" s="10">
        <f>IF(F1405="Completed",100,IF(F1405="In Progress",50,IF(F1405="Blocked",0,IF(F1405="Pending",0,IF(F1405="Rework Required",0,IF(F1405="Pending Review",50,0))))))</f>
        <v/>
      </c>
      <c r="L1405" s="5" t="inlineStr"/>
      <c r="M1405" s="5" t="n"/>
    </row>
    <row r="1406">
      <c r="F1406" s="5" t="n"/>
      <c r="G1406" s="5" t="n"/>
      <c r="H1406" s="8" t="inlineStr"/>
      <c r="I1406" s="9">
        <f>IF(H1406="", "", H1406 + (J1406/Config!$B$9))</f>
        <v/>
      </c>
      <c r="J1406" s="10">
        <f>IFERROR(XLOOKUP(E1406,Config!$D$6:$D$100,Config!$E$6:$E$100),0)</f>
        <v/>
      </c>
      <c r="K1406" s="10">
        <f>IF(F1406="Completed",100,IF(F1406="In Progress",50,IF(F1406="Blocked",0,IF(F1406="Pending",0,IF(F1406="Rework Required",0,IF(F1406="Pending Review",50,0))))))</f>
        <v/>
      </c>
      <c r="L1406" s="5" t="inlineStr"/>
      <c r="M1406" s="5" t="n"/>
    </row>
    <row r="1407">
      <c r="F1407" s="5" t="n"/>
      <c r="G1407" s="5" t="n"/>
      <c r="H1407" s="8" t="inlineStr"/>
      <c r="I1407" s="9">
        <f>IF(H1407="", "", H1407 + (J1407/Config!$B$9))</f>
        <v/>
      </c>
      <c r="J1407" s="10">
        <f>IFERROR(XLOOKUP(E1407,Config!$D$6:$D$100,Config!$E$6:$E$100),0)</f>
        <v/>
      </c>
      <c r="K1407" s="10">
        <f>IF(F1407="Completed",100,IF(F1407="In Progress",50,IF(F1407="Blocked",0,IF(F1407="Pending",0,IF(F1407="Rework Required",0,IF(F1407="Pending Review",50,0))))))</f>
        <v/>
      </c>
      <c r="L1407" s="5" t="inlineStr"/>
      <c r="M1407" s="5" t="n"/>
    </row>
    <row r="1408">
      <c r="F1408" s="5" t="n"/>
      <c r="G1408" s="5" t="n"/>
      <c r="H1408" s="8" t="inlineStr"/>
      <c r="I1408" s="9">
        <f>IF(H1408="", "", H1408 + (J1408/Config!$B$9))</f>
        <v/>
      </c>
      <c r="J1408" s="10">
        <f>IFERROR(XLOOKUP(E1408,Config!$D$6:$D$100,Config!$E$6:$E$100),0)</f>
        <v/>
      </c>
      <c r="K1408" s="10">
        <f>IF(F1408="Completed",100,IF(F1408="In Progress",50,IF(F1408="Blocked",0,IF(F1408="Pending",0,IF(F1408="Rework Required",0,IF(F1408="Pending Review",50,0))))))</f>
        <v/>
      </c>
      <c r="L1408" s="5" t="inlineStr"/>
      <c r="M1408" s="5" t="n"/>
    </row>
    <row r="1409">
      <c r="F1409" s="5" t="n"/>
      <c r="G1409" s="5" t="n"/>
      <c r="H1409" s="8" t="inlineStr"/>
      <c r="I1409" s="9">
        <f>IF(H1409="", "", H1409 + (J1409/Config!$B$9))</f>
        <v/>
      </c>
      <c r="J1409" s="10">
        <f>IFERROR(XLOOKUP(E1409,Config!$D$6:$D$100,Config!$E$6:$E$100),0)</f>
        <v/>
      </c>
      <c r="K1409" s="10">
        <f>IF(F1409="Completed",100,IF(F1409="In Progress",50,IF(F1409="Blocked",0,IF(F1409="Pending",0,IF(F1409="Rework Required",0,IF(F1409="Pending Review",50,0))))))</f>
        <v/>
      </c>
      <c r="L1409" s="5" t="inlineStr"/>
      <c r="M1409" s="5" t="n"/>
    </row>
    <row r="1410">
      <c r="F1410" s="5" t="n"/>
      <c r="G1410" s="5" t="n"/>
      <c r="H1410" s="8" t="inlineStr"/>
      <c r="I1410" s="9">
        <f>IF(H1410="", "", H1410 + (J1410/Config!$B$9))</f>
        <v/>
      </c>
      <c r="J1410" s="10">
        <f>IFERROR(XLOOKUP(E1410,Config!$D$6:$D$100,Config!$E$6:$E$100),0)</f>
        <v/>
      </c>
      <c r="K1410" s="10">
        <f>IF(F1410="Completed",100,IF(F1410="In Progress",50,IF(F1410="Blocked",0,IF(F1410="Pending",0,IF(F1410="Rework Required",0,IF(F1410="Pending Review",50,0))))))</f>
        <v/>
      </c>
      <c r="L1410" s="5" t="inlineStr"/>
      <c r="M1410" s="5" t="n"/>
    </row>
    <row r="1411">
      <c r="F1411" s="5" t="n"/>
      <c r="G1411" s="5" t="n"/>
      <c r="H1411" s="8" t="inlineStr"/>
      <c r="I1411" s="9">
        <f>IF(H1411="", "", H1411 + (J1411/Config!$B$9))</f>
        <v/>
      </c>
      <c r="J1411" s="10">
        <f>IFERROR(XLOOKUP(E1411,Config!$D$6:$D$100,Config!$E$6:$E$100),0)</f>
        <v/>
      </c>
      <c r="K1411" s="10">
        <f>IF(F1411="Completed",100,IF(F1411="In Progress",50,IF(F1411="Blocked",0,IF(F1411="Pending",0,IF(F1411="Rework Required",0,IF(F1411="Pending Review",50,0))))))</f>
        <v/>
      </c>
      <c r="L1411" s="5" t="inlineStr"/>
      <c r="M1411" s="5" t="n"/>
    </row>
    <row r="1412">
      <c r="F1412" s="5" t="n"/>
      <c r="G1412" s="5" t="n"/>
      <c r="H1412" s="8" t="inlineStr"/>
      <c r="I1412" s="9">
        <f>IF(H1412="", "", H1412 + (J1412/Config!$B$9))</f>
        <v/>
      </c>
      <c r="J1412" s="10">
        <f>IFERROR(XLOOKUP(E1412,Config!$D$6:$D$100,Config!$E$6:$E$100),0)</f>
        <v/>
      </c>
      <c r="K1412" s="10">
        <f>IF(F1412="Completed",100,IF(F1412="In Progress",50,IF(F1412="Blocked",0,IF(F1412="Pending",0,IF(F1412="Rework Required",0,IF(F1412="Pending Review",50,0))))))</f>
        <v/>
      </c>
      <c r="L1412" s="5" t="inlineStr"/>
      <c r="M1412" s="5" t="n"/>
    </row>
    <row r="1413">
      <c r="F1413" s="5" t="n"/>
      <c r="G1413" s="5" t="n"/>
      <c r="H1413" s="8" t="inlineStr"/>
      <c r="I1413" s="9">
        <f>IF(H1413="", "", H1413 + (J1413/Config!$B$9))</f>
        <v/>
      </c>
      <c r="J1413" s="10">
        <f>IFERROR(XLOOKUP(E1413,Config!$D$6:$D$100,Config!$E$6:$E$100),0)</f>
        <v/>
      </c>
      <c r="K1413" s="10">
        <f>IF(F1413="Completed",100,IF(F1413="In Progress",50,IF(F1413="Blocked",0,IF(F1413="Pending",0,IF(F1413="Rework Required",0,IF(F1413="Pending Review",50,0))))))</f>
        <v/>
      </c>
      <c r="L1413" s="5" t="inlineStr"/>
      <c r="M1413" s="5" t="n"/>
    </row>
    <row r="1414">
      <c r="F1414" s="5" t="n"/>
      <c r="G1414" s="5" t="n"/>
      <c r="H1414" s="8" t="inlineStr"/>
      <c r="I1414" s="9">
        <f>IF(H1414="", "", H1414 + (J1414/Config!$B$9))</f>
        <v/>
      </c>
      <c r="J1414" s="10">
        <f>IFERROR(XLOOKUP(E1414,Config!$D$6:$D$100,Config!$E$6:$E$100),0)</f>
        <v/>
      </c>
      <c r="K1414" s="10">
        <f>IF(F1414="Completed",100,IF(F1414="In Progress",50,IF(F1414="Blocked",0,IF(F1414="Pending",0,IF(F1414="Rework Required",0,IF(F1414="Pending Review",50,0))))))</f>
        <v/>
      </c>
      <c r="L1414" s="5" t="inlineStr"/>
      <c r="M1414" s="5" t="n"/>
    </row>
    <row r="1415">
      <c r="F1415" s="5" t="n"/>
      <c r="G1415" s="5" t="n"/>
      <c r="H1415" s="8" t="inlineStr"/>
      <c r="I1415" s="9">
        <f>IF(H1415="", "", H1415 + (J1415/Config!$B$9))</f>
        <v/>
      </c>
      <c r="J1415" s="10">
        <f>IFERROR(XLOOKUP(E1415,Config!$D$6:$D$100,Config!$E$6:$E$100),0)</f>
        <v/>
      </c>
      <c r="K1415" s="10">
        <f>IF(F1415="Completed",100,IF(F1415="In Progress",50,IF(F1415="Blocked",0,IF(F1415="Pending",0,IF(F1415="Rework Required",0,IF(F1415="Pending Review",50,0))))))</f>
        <v/>
      </c>
      <c r="L1415" s="5" t="inlineStr"/>
      <c r="M1415" s="5" t="n"/>
    </row>
    <row r="1416">
      <c r="F1416" s="5" t="n"/>
      <c r="G1416" s="5" t="n"/>
      <c r="H1416" s="8" t="inlineStr"/>
      <c r="I1416" s="9">
        <f>IF(H1416="", "", H1416 + (J1416/Config!$B$9))</f>
        <v/>
      </c>
      <c r="J1416" s="10">
        <f>IFERROR(XLOOKUP(E1416,Config!$D$6:$D$100,Config!$E$6:$E$100),0)</f>
        <v/>
      </c>
      <c r="K1416" s="10">
        <f>IF(F1416="Completed",100,IF(F1416="In Progress",50,IF(F1416="Blocked",0,IF(F1416="Pending",0,IF(F1416="Rework Required",0,IF(F1416="Pending Review",50,0))))))</f>
        <v/>
      </c>
      <c r="L1416" s="5" t="inlineStr"/>
      <c r="M1416" s="5" t="n"/>
    </row>
    <row r="1417">
      <c r="F1417" s="5" t="n"/>
      <c r="G1417" s="5" t="n"/>
      <c r="H1417" s="8" t="inlineStr"/>
      <c r="I1417" s="9">
        <f>IF(H1417="", "", H1417 + (J1417/Config!$B$9))</f>
        <v/>
      </c>
      <c r="J1417" s="10">
        <f>IFERROR(XLOOKUP(E1417,Config!$D$6:$D$100,Config!$E$6:$E$100),0)</f>
        <v/>
      </c>
      <c r="K1417" s="10">
        <f>IF(F1417="Completed",100,IF(F1417="In Progress",50,IF(F1417="Blocked",0,IF(F1417="Pending",0,IF(F1417="Rework Required",0,IF(F1417="Pending Review",50,0))))))</f>
        <v/>
      </c>
      <c r="L1417" s="5" t="inlineStr"/>
      <c r="M1417" s="5" t="n"/>
    </row>
    <row r="1418">
      <c r="F1418" s="5" t="n"/>
      <c r="G1418" s="5" t="n"/>
      <c r="H1418" s="8" t="inlineStr"/>
      <c r="I1418" s="9">
        <f>IF(H1418="", "", H1418 + (J1418/Config!$B$9))</f>
        <v/>
      </c>
      <c r="J1418" s="10">
        <f>IFERROR(XLOOKUP(E1418,Config!$D$6:$D$100,Config!$E$6:$E$100),0)</f>
        <v/>
      </c>
      <c r="K1418" s="10">
        <f>IF(F1418="Completed",100,IF(F1418="In Progress",50,IF(F1418="Blocked",0,IF(F1418="Pending",0,IF(F1418="Rework Required",0,IF(F1418="Pending Review",50,0))))))</f>
        <v/>
      </c>
      <c r="L1418" s="5" t="inlineStr"/>
      <c r="M1418" s="5" t="n"/>
    </row>
    <row r="1419">
      <c r="F1419" s="5" t="n"/>
      <c r="G1419" s="5" t="n"/>
      <c r="H1419" s="8" t="inlineStr"/>
      <c r="I1419" s="9">
        <f>IF(H1419="", "", H1419 + (J1419/Config!$B$9))</f>
        <v/>
      </c>
      <c r="J1419" s="10">
        <f>IFERROR(XLOOKUP(E1419,Config!$D$6:$D$100,Config!$E$6:$E$100),0)</f>
        <v/>
      </c>
      <c r="K1419" s="10">
        <f>IF(F1419="Completed",100,IF(F1419="In Progress",50,IF(F1419="Blocked",0,IF(F1419="Pending",0,IF(F1419="Rework Required",0,IF(F1419="Pending Review",50,0))))))</f>
        <v/>
      </c>
      <c r="L1419" s="5" t="inlineStr"/>
      <c r="M1419" s="5" t="n"/>
    </row>
    <row r="1420">
      <c r="F1420" s="5" t="n"/>
      <c r="G1420" s="5" t="n"/>
      <c r="H1420" s="8" t="inlineStr"/>
      <c r="I1420" s="9">
        <f>IF(H1420="", "", H1420 + (J1420/Config!$B$9))</f>
        <v/>
      </c>
      <c r="J1420" s="10">
        <f>IFERROR(XLOOKUP(E1420,Config!$D$6:$D$100,Config!$E$6:$E$100),0)</f>
        <v/>
      </c>
      <c r="K1420" s="10">
        <f>IF(F1420="Completed",100,IF(F1420="In Progress",50,IF(F1420="Blocked",0,IF(F1420="Pending",0,IF(F1420="Rework Required",0,IF(F1420="Pending Review",50,0))))))</f>
        <v/>
      </c>
      <c r="L1420" s="5" t="inlineStr"/>
      <c r="M1420" s="5" t="n"/>
    </row>
    <row r="1421">
      <c r="F1421" s="5" t="n"/>
      <c r="G1421" s="5" t="n"/>
      <c r="H1421" s="8" t="inlineStr"/>
      <c r="I1421" s="9">
        <f>IF(H1421="", "", H1421 + (J1421/Config!$B$9))</f>
        <v/>
      </c>
      <c r="J1421" s="10">
        <f>IFERROR(XLOOKUP(E1421,Config!$D$6:$D$100,Config!$E$6:$E$100),0)</f>
        <v/>
      </c>
      <c r="K1421" s="10">
        <f>IF(F1421="Completed",100,IF(F1421="In Progress",50,IF(F1421="Blocked",0,IF(F1421="Pending",0,IF(F1421="Rework Required",0,IF(F1421="Pending Review",50,0))))))</f>
        <v/>
      </c>
      <c r="L1421" s="5" t="inlineStr"/>
      <c r="M1421" s="5" t="n"/>
    </row>
    <row r="1422">
      <c r="F1422" s="5" t="n"/>
      <c r="G1422" s="5" t="n"/>
      <c r="H1422" s="8" t="inlineStr"/>
      <c r="I1422" s="9">
        <f>IF(H1422="", "", H1422 + (J1422/Config!$B$9))</f>
        <v/>
      </c>
      <c r="J1422" s="10">
        <f>IFERROR(XLOOKUP(E1422,Config!$D$6:$D$100,Config!$E$6:$E$100),0)</f>
        <v/>
      </c>
      <c r="K1422" s="10">
        <f>IF(F1422="Completed",100,IF(F1422="In Progress",50,IF(F1422="Blocked",0,IF(F1422="Pending",0,IF(F1422="Rework Required",0,IF(F1422="Pending Review",50,0))))))</f>
        <v/>
      </c>
      <c r="L1422" s="5" t="inlineStr"/>
      <c r="M1422" s="5" t="n"/>
    </row>
    <row r="1423">
      <c r="F1423" s="5" t="n"/>
      <c r="G1423" s="5" t="n"/>
      <c r="H1423" s="8" t="inlineStr"/>
      <c r="I1423" s="9">
        <f>IF(H1423="", "", H1423 + (J1423/Config!$B$9))</f>
        <v/>
      </c>
      <c r="J1423" s="10">
        <f>IFERROR(XLOOKUP(E1423,Config!$D$6:$D$100,Config!$E$6:$E$100),0)</f>
        <v/>
      </c>
      <c r="K1423" s="10">
        <f>IF(F1423="Completed",100,IF(F1423="In Progress",50,IF(F1423="Blocked",0,IF(F1423="Pending",0,IF(F1423="Rework Required",0,IF(F1423="Pending Review",50,0))))))</f>
        <v/>
      </c>
      <c r="L1423" s="5" t="inlineStr"/>
      <c r="M1423" s="5" t="n"/>
    </row>
    <row r="1424">
      <c r="F1424" s="5" t="n"/>
      <c r="G1424" s="5" t="n"/>
      <c r="H1424" s="8" t="inlineStr"/>
      <c r="I1424" s="9">
        <f>IF(H1424="", "", H1424 + (J1424/Config!$B$9))</f>
        <v/>
      </c>
      <c r="J1424" s="10">
        <f>IFERROR(XLOOKUP(E1424,Config!$D$6:$D$100,Config!$E$6:$E$100),0)</f>
        <v/>
      </c>
      <c r="K1424" s="10">
        <f>IF(F1424="Completed",100,IF(F1424="In Progress",50,IF(F1424="Blocked",0,IF(F1424="Pending",0,IF(F1424="Rework Required",0,IF(F1424="Pending Review",50,0))))))</f>
        <v/>
      </c>
      <c r="L1424" s="5" t="inlineStr"/>
      <c r="M1424" s="5" t="n"/>
    </row>
    <row r="1425">
      <c r="F1425" s="5" t="n"/>
      <c r="G1425" s="5" t="n"/>
      <c r="H1425" s="8" t="inlineStr"/>
      <c r="I1425" s="9">
        <f>IF(H1425="", "", H1425 + (J1425/Config!$B$9))</f>
        <v/>
      </c>
      <c r="J1425" s="10">
        <f>IFERROR(XLOOKUP(E1425,Config!$D$6:$D$100,Config!$E$6:$E$100),0)</f>
        <v/>
      </c>
      <c r="K1425" s="10">
        <f>IF(F1425="Completed",100,IF(F1425="In Progress",50,IF(F1425="Blocked",0,IF(F1425="Pending",0,IF(F1425="Rework Required",0,IF(F1425="Pending Review",50,0))))))</f>
        <v/>
      </c>
      <c r="L1425" s="5" t="inlineStr"/>
      <c r="M1425" s="5" t="n"/>
    </row>
    <row r="1426">
      <c r="F1426" s="5" t="n"/>
      <c r="G1426" s="5" t="n"/>
      <c r="H1426" s="8" t="inlineStr"/>
      <c r="I1426" s="9">
        <f>IF(H1426="", "", H1426 + (J1426/Config!$B$9))</f>
        <v/>
      </c>
      <c r="J1426" s="10">
        <f>IFERROR(XLOOKUP(E1426,Config!$D$6:$D$100,Config!$E$6:$E$100),0)</f>
        <v/>
      </c>
      <c r="K1426" s="10">
        <f>IF(F1426="Completed",100,IF(F1426="In Progress",50,IF(F1426="Blocked",0,IF(F1426="Pending",0,IF(F1426="Rework Required",0,IF(F1426="Pending Review",50,0))))))</f>
        <v/>
      </c>
      <c r="L1426" s="5" t="inlineStr"/>
      <c r="M1426" s="5" t="n"/>
    </row>
    <row r="1427">
      <c r="F1427" s="5" t="n"/>
      <c r="G1427" s="5" t="n"/>
      <c r="H1427" s="8" t="inlineStr"/>
      <c r="I1427" s="9">
        <f>IF(H1427="", "", H1427 + (J1427/Config!$B$9))</f>
        <v/>
      </c>
      <c r="J1427" s="10">
        <f>IFERROR(XLOOKUP(E1427,Config!$D$6:$D$100,Config!$E$6:$E$100),0)</f>
        <v/>
      </c>
      <c r="K1427" s="10">
        <f>IF(F1427="Completed",100,IF(F1427="In Progress",50,IF(F1427="Blocked",0,IF(F1427="Pending",0,IF(F1427="Rework Required",0,IF(F1427="Pending Review",50,0))))))</f>
        <v/>
      </c>
      <c r="L1427" s="5" t="inlineStr"/>
      <c r="M1427" s="5" t="n"/>
    </row>
    <row r="1428">
      <c r="F1428" s="5" t="n"/>
      <c r="G1428" s="5" t="n"/>
      <c r="H1428" s="8" t="inlineStr"/>
      <c r="I1428" s="9">
        <f>IF(H1428="", "", H1428 + (J1428/Config!$B$9))</f>
        <v/>
      </c>
      <c r="J1428" s="10">
        <f>IFERROR(XLOOKUP(E1428,Config!$D$6:$D$100,Config!$E$6:$E$100),0)</f>
        <v/>
      </c>
      <c r="K1428" s="10">
        <f>IF(F1428="Completed",100,IF(F1428="In Progress",50,IF(F1428="Blocked",0,IF(F1428="Pending",0,IF(F1428="Rework Required",0,IF(F1428="Pending Review",50,0))))))</f>
        <v/>
      </c>
      <c r="L1428" s="5" t="inlineStr"/>
      <c r="M1428" s="5" t="n"/>
    </row>
    <row r="1429">
      <c r="F1429" s="5" t="n"/>
      <c r="G1429" s="5" t="n"/>
      <c r="H1429" s="8" t="inlineStr"/>
      <c r="I1429" s="9">
        <f>IF(H1429="", "", H1429 + (J1429/Config!$B$9))</f>
        <v/>
      </c>
      <c r="J1429" s="10">
        <f>IFERROR(XLOOKUP(E1429,Config!$D$6:$D$100,Config!$E$6:$E$100),0)</f>
        <v/>
      </c>
      <c r="K1429" s="10">
        <f>IF(F1429="Completed",100,IF(F1429="In Progress",50,IF(F1429="Blocked",0,IF(F1429="Pending",0,IF(F1429="Rework Required",0,IF(F1429="Pending Review",50,0))))))</f>
        <v/>
      </c>
      <c r="L1429" s="5" t="inlineStr"/>
      <c r="M1429" s="5" t="n"/>
    </row>
    <row r="1430">
      <c r="F1430" s="5" t="n"/>
      <c r="G1430" s="5" t="n"/>
      <c r="H1430" s="8" t="inlineStr"/>
      <c r="I1430" s="9">
        <f>IF(H1430="", "", H1430 + (J1430/Config!$B$9))</f>
        <v/>
      </c>
      <c r="J1430" s="10">
        <f>IFERROR(XLOOKUP(E1430,Config!$D$6:$D$100,Config!$E$6:$E$100),0)</f>
        <v/>
      </c>
      <c r="K1430" s="10">
        <f>IF(F1430="Completed",100,IF(F1430="In Progress",50,IF(F1430="Blocked",0,IF(F1430="Pending",0,IF(F1430="Rework Required",0,IF(F1430="Pending Review",50,0))))))</f>
        <v/>
      </c>
      <c r="L1430" s="5" t="inlineStr"/>
      <c r="M1430" s="5" t="n"/>
    </row>
    <row r="1431">
      <c r="F1431" s="5" t="n"/>
      <c r="G1431" s="5" t="n"/>
      <c r="H1431" s="8" t="inlineStr"/>
      <c r="I1431" s="9">
        <f>IF(H1431="", "", H1431 + (J1431/Config!$B$9))</f>
        <v/>
      </c>
      <c r="J1431" s="10">
        <f>IFERROR(XLOOKUP(E1431,Config!$D$6:$D$100,Config!$E$6:$E$100),0)</f>
        <v/>
      </c>
      <c r="K1431" s="10">
        <f>IF(F1431="Completed",100,IF(F1431="In Progress",50,IF(F1431="Blocked",0,IF(F1431="Pending",0,IF(F1431="Rework Required",0,IF(F1431="Pending Review",50,0))))))</f>
        <v/>
      </c>
      <c r="L1431" s="5" t="inlineStr"/>
      <c r="M1431" s="5" t="n"/>
    </row>
    <row r="1432">
      <c r="F1432" s="5" t="n"/>
      <c r="G1432" s="5" t="n"/>
      <c r="H1432" s="8" t="inlineStr"/>
      <c r="I1432" s="9">
        <f>IF(H1432="", "", H1432 + (J1432/Config!$B$9))</f>
        <v/>
      </c>
      <c r="J1432" s="10">
        <f>IFERROR(XLOOKUP(E1432,Config!$D$6:$D$100,Config!$E$6:$E$100),0)</f>
        <v/>
      </c>
      <c r="K1432" s="10">
        <f>IF(F1432="Completed",100,IF(F1432="In Progress",50,IF(F1432="Blocked",0,IF(F1432="Pending",0,IF(F1432="Rework Required",0,IF(F1432="Pending Review",50,0))))))</f>
        <v/>
      </c>
      <c r="L1432" s="5" t="inlineStr"/>
      <c r="M1432" s="5" t="n"/>
    </row>
    <row r="1433">
      <c r="F1433" s="5" t="n"/>
      <c r="G1433" s="5" t="n"/>
      <c r="H1433" s="8" t="inlineStr"/>
      <c r="I1433" s="9">
        <f>IF(H1433="", "", H1433 + (J1433/Config!$B$9))</f>
        <v/>
      </c>
      <c r="J1433" s="10">
        <f>IFERROR(XLOOKUP(E1433,Config!$D$6:$D$100,Config!$E$6:$E$100),0)</f>
        <v/>
      </c>
      <c r="K1433" s="10">
        <f>IF(F1433="Completed",100,IF(F1433="In Progress",50,IF(F1433="Blocked",0,IF(F1433="Pending",0,IF(F1433="Rework Required",0,IF(F1433="Pending Review",50,0))))))</f>
        <v/>
      </c>
      <c r="L1433" s="5" t="inlineStr"/>
      <c r="M1433" s="5" t="n"/>
    </row>
    <row r="1434">
      <c r="F1434" s="5" t="n"/>
      <c r="G1434" s="5" t="n"/>
      <c r="H1434" s="8" t="inlineStr"/>
      <c r="I1434" s="9">
        <f>IF(H1434="", "", H1434 + (J1434/Config!$B$9))</f>
        <v/>
      </c>
      <c r="J1434" s="10">
        <f>IFERROR(XLOOKUP(E1434,Config!$D$6:$D$100,Config!$E$6:$E$100),0)</f>
        <v/>
      </c>
      <c r="K1434" s="10">
        <f>IF(F1434="Completed",100,IF(F1434="In Progress",50,IF(F1434="Blocked",0,IF(F1434="Pending",0,IF(F1434="Rework Required",0,IF(F1434="Pending Review",50,0))))))</f>
        <v/>
      </c>
      <c r="L1434" s="5" t="inlineStr"/>
      <c r="M1434" s="5" t="n"/>
    </row>
    <row r="1435">
      <c r="F1435" s="5" t="n"/>
      <c r="G1435" s="5" t="n"/>
      <c r="H1435" s="8" t="inlineStr"/>
      <c r="I1435" s="9">
        <f>IF(H1435="", "", H1435 + (J1435/Config!$B$9))</f>
        <v/>
      </c>
      <c r="J1435" s="10">
        <f>IFERROR(XLOOKUP(E1435,Config!$D$6:$D$100,Config!$E$6:$E$100),0)</f>
        <v/>
      </c>
      <c r="K1435" s="10">
        <f>IF(F1435="Completed",100,IF(F1435="In Progress",50,IF(F1435="Blocked",0,IF(F1435="Pending",0,IF(F1435="Rework Required",0,IF(F1435="Pending Review",50,0))))))</f>
        <v/>
      </c>
      <c r="L1435" s="5" t="inlineStr"/>
      <c r="M1435" s="5" t="n"/>
    </row>
    <row r="1436">
      <c r="F1436" s="5" t="n"/>
      <c r="G1436" s="5" t="n"/>
      <c r="H1436" s="8" t="inlineStr"/>
      <c r="I1436" s="9">
        <f>IF(H1436="", "", H1436 + (J1436/Config!$B$9))</f>
        <v/>
      </c>
      <c r="J1436" s="10">
        <f>IFERROR(XLOOKUP(E1436,Config!$D$6:$D$100,Config!$E$6:$E$100),0)</f>
        <v/>
      </c>
      <c r="K1436" s="10">
        <f>IF(F1436="Completed",100,IF(F1436="In Progress",50,IF(F1436="Blocked",0,IF(F1436="Pending",0,IF(F1436="Rework Required",0,IF(F1436="Pending Review",50,0))))))</f>
        <v/>
      </c>
      <c r="L1436" s="5" t="inlineStr"/>
      <c r="M1436" s="5" t="n"/>
    </row>
    <row r="1437">
      <c r="F1437" s="5" t="n"/>
      <c r="G1437" s="5" t="n"/>
      <c r="H1437" s="8" t="inlineStr"/>
      <c r="I1437" s="9">
        <f>IF(H1437="", "", H1437 + (J1437/Config!$B$9))</f>
        <v/>
      </c>
      <c r="J1437" s="10">
        <f>IFERROR(XLOOKUP(E1437,Config!$D$6:$D$100,Config!$E$6:$E$100),0)</f>
        <v/>
      </c>
      <c r="K1437" s="10">
        <f>IF(F1437="Completed",100,IF(F1437="In Progress",50,IF(F1437="Blocked",0,IF(F1437="Pending",0,IF(F1437="Rework Required",0,IF(F1437="Pending Review",50,0))))))</f>
        <v/>
      </c>
      <c r="L1437" s="5" t="inlineStr"/>
      <c r="M1437" s="5" t="n"/>
    </row>
    <row r="1438">
      <c r="F1438" s="5" t="n"/>
      <c r="G1438" s="5" t="n"/>
      <c r="H1438" s="8" t="inlineStr"/>
      <c r="I1438" s="9">
        <f>IF(H1438="", "", H1438 + (J1438/Config!$B$9))</f>
        <v/>
      </c>
      <c r="J1438" s="10">
        <f>IFERROR(XLOOKUP(E1438,Config!$D$6:$D$100,Config!$E$6:$E$100),0)</f>
        <v/>
      </c>
      <c r="K1438" s="10">
        <f>IF(F1438="Completed",100,IF(F1438="In Progress",50,IF(F1438="Blocked",0,IF(F1438="Pending",0,IF(F1438="Rework Required",0,IF(F1438="Pending Review",50,0))))))</f>
        <v/>
      </c>
      <c r="L1438" s="5" t="inlineStr"/>
      <c r="M1438" s="5" t="n"/>
    </row>
    <row r="1439">
      <c r="F1439" s="5" t="n"/>
      <c r="G1439" s="5" t="n"/>
      <c r="H1439" s="8" t="inlineStr"/>
      <c r="I1439" s="9">
        <f>IF(H1439="", "", H1439 + (J1439/Config!$B$9))</f>
        <v/>
      </c>
      <c r="J1439" s="10">
        <f>IFERROR(XLOOKUP(E1439,Config!$D$6:$D$100,Config!$E$6:$E$100),0)</f>
        <v/>
      </c>
      <c r="K1439" s="10">
        <f>IF(F1439="Completed",100,IF(F1439="In Progress",50,IF(F1439="Blocked",0,IF(F1439="Pending",0,IF(F1439="Rework Required",0,IF(F1439="Pending Review",50,0))))))</f>
        <v/>
      </c>
      <c r="L1439" s="5" t="inlineStr"/>
      <c r="M1439" s="5" t="n"/>
    </row>
    <row r="1440">
      <c r="F1440" s="5" t="n"/>
      <c r="G1440" s="5" t="n"/>
      <c r="H1440" s="8" t="inlineStr"/>
      <c r="I1440" s="9">
        <f>IF(H1440="", "", H1440 + (J1440/Config!$B$9))</f>
        <v/>
      </c>
      <c r="J1440" s="10">
        <f>IFERROR(XLOOKUP(E1440,Config!$D$6:$D$100,Config!$E$6:$E$100),0)</f>
        <v/>
      </c>
      <c r="K1440" s="10">
        <f>IF(F1440="Completed",100,IF(F1440="In Progress",50,IF(F1440="Blocked",0,IF(F1440="Pending",0,IF(F1440="Rework Required",0,IF(F1440="Pending Review",50,0))))))</f>
        <v/>
      </c>
      <c r="L1440" s="5" t="inlineStr"/>
      <c r="M1440" s="5" t="n"/>
    </row>
    <row r="1441">
      <c r="F1441" s="5" t="n"/>
      <c r="G1441" s="5" t="n"/>
      <c r="H1441" s="8" t="inlineStr"/>
      <c r="I1441" s="9">
        <f>IF(H1441="", "", H1441 + (J1441/Config!$B$9))</f>
        <v/>
      </c>
      <c r="J1441" s="10">
        <f>IFERROR(XLOOKUP(E1441,Config!$D$6:$D$100,Config!$E$6:$E$100),0)</f>
        <v/>
      </c>
      <c r="K1441" s="10">
        <f>IF(F1441="Completed",100,IF(F1441="In Progress",50,IF(F1441="Blocked",0,IF(F1441="Pending",0,IF(F1441="Rework Required",0,IF(F1441="Pending Review",50,0))))))</f>
        <v/>
      </c>
      <c r="L1441" s="5" t="inlineStr"/>
      <c r="M1441" s="5" t="n"/>
    </row>
    <row r="1442">
      <c r="F1442" s="5" t="n"/>
      <c r="G1442" s="5" t="n"/>
      <c r="H1442" s="8" t="inlineStr"/>
      <c r="I1442" s="9">
        <f>IF(H1442="", "", H1442 + (J1442/Config!$B$9))</f>
        <v/>
      </c>
      <c r="J1442" s="10">
        <f>IFERROR(XLOOKUP(E1442,Config!$D$6:$D$100,Config!$E$6:$E$100),0)</f>
        <v/>
      </c>
      <c r="K1442" s="10">
        <f>IF(F1442="Completed",100,IF(F1442="In Progress",50,IF(F1442="Blocked",0,IF(F1442="Pending",0,IF(F1442="Rework Required",0,IF(F1442="Pending Review",50,0))))))</f>
        <v/>
      </c>
      <c r="L1442" s="5" t="inlineStr"/>
      <c r="M1442" s="5" t="n"/>
    </row>
    <row r="1443">
      <c r="F1443" s="5" t="n"/>
      <c r="G1443" s="5" t="n"/>
      <c r="H1443" s="8" t="inlineStr"/>
      <c r="I1443" s="9">
        <f>IF(H1443="", "", H1443 + (J1443/Config!$B$9))</f>
        <v/>
      </c>
      <c r="J1443" s="10">
        <f>IFERROR(XLOOKUP(E1443,Config!$D$6:$D$100,Config!$E$6:$E$100),0)</f>
        <v/>
      </c>
      <c r="K1443" s="10">
        <f>IF(F1443="Completed",100,IF(F1443="In Progress",50,IF(F1443="Blocked",0,IF(F1443="Pending",0,IF(F1443="Rework Required",0,IF(F1443="Pending Review",50,0))))))</f>
        <v/>
      </c>
      <c r="L1443" s="5" t="inlineStr"/>
      <c r="M1443" s="5" t="n"/>
    </row>
    <row r="1444">
      <c r="F1444" s="5" t="n"/>
      <c r="G1444" s="5" t="n"/>
      <c r="H1444" s="8" t="inlineStr"/>
      <c r="I1444" s="9">
        <f>IF(H1444="", "", H1444 + (J1444/Config!$B$9))</f>
        <v/>
      </c>
      <c r="J1444" s="10">
        <f>IFERROR(XLOOKUP(E1444,Config!$D$6:$D$100,Config!$E$6:$E$100),0)</f>
        <v/>
      </c>
      <c r="K1444" s="10">
        <f>IF(F1444="Completed",100,IF(F1444="In Progress",50,IF(F1444="Blocked",0,IF(F1444="Pending",0,IF(F1444="Rework Required",0,IF(F1444="Pending Review",50,0))))))</f>
        <v/>
      </c>
      <c r="L1444" s="5" t="inlineStr"/>
      <c r="M1444" s="5" t="n"/>
    </row>
    <row r="1445">
      <c r="F1445" s="5" t="n"/>
      <c r="G1445" s="5" t="n"/>
      <c r="H1445" s="8" t="inlineStr"/>
      <c r="I1445" s="9">
        <f>IF(H1445="", "", H1445 + (J1445/Config!$B$9))</f>
        <v/>
      </c>
      <c r="J1445" s="10">
        <f>IFERROR(XLOOKUP(E1445,Config!$D$6:$D$100,Config!$E$6:$E$100),0)</f>
        <v/>
      </c>
      <c r="K1445" s="10">
        <f>IF(F1445="Completed",100,IF(F1445="In Progress",50,IF(F1445="Blocked",0,IF(F1445="Pending",0,IF(F1445="Rework Required",0,IF(F1445="Pending Review",50,0))))))</f>
        <v/>
      </c>
      <c r="L1445" s="5" t="inlineStr"/>
      <c r="M1445" s="5" t="n"/>
    </row>
    <row r="1446">
      <c r="F1446" s="5" t="n"/>
      <c r="G1446" s="5" t="n"/>
      <c r="H1446" s="8" t="inlineStr"/>
      <c r="I1446" s="9">
        <f>IF(H1446="", "", H1446 + (J1446/Config!$B$9))</f>
        <v/>
      </c>
      <c r="J1446" s="10">
        <f>IFERROR(XLOOKUP(E1446,Config!$D$6:$D$100,Config!$E$6:$E$100),0)</f>
        <v/>
      </c>
      <c r="K1446" s="10">
        <f>IF(F1446="Completed",100,IF(F1446="In Progress",50,IF(F1446="Blocked",0,IF(F1446="Pending",0,IF(F1446="Rework Required",0,IF(F1446="Pending Review",50,0))))))</f>
        <v/>
      </c>
      <c r="L1446" s="5" t="inlineStr"/>
      <c r="M1446" s="5" t="n"/>
    </row>
    <row r="1447">
      <c r="F1447" s="5" t="n"/>
      <c r="G1447" s="5" t="n"/>
      <c r="H1447" s="8" t="inlineStr"/>
      <c r="I1447" s="9">
        <f>IF(H1447="", "", H1447 + (J1447/Config!$B$9))</f>
        <v/>
      </c>
      <c r="J1447" s="10">
        <f>IFERROR(XLOOKUP(E1447,Config!$D$6:$D$100,Config!$E$6:$E$100),0)</f>
        <v/>
      </c>
      <c r="K1447" s="10">
        <f>IF(F1447="Completed",100,IF(F1447="In Progress",50,IF(F1447="Blocked",0,IF(F1447="Pending",0,IF(F1447="Rework Required",0,IF(F1447="Pending Review",50,0))))))</f>
        <v/>
      </c>
      <c r="L1447" s="5" t="inlineStr"/>
      <c r="M1447" s="5" t="n"/>
    </row>
    <row r="1448">
      <c r="F1448" s="5" t="n"/>
      <c r="G1448" s="5" t="n"/>
      <c r="H1448" s="8" t="inlineStr"/>
      <c r="I1448" s="9">
        <f>IF(H1448="", "", H1448 + (J1448/Config!$B$9))</f>
        <v/>
      </c>
      <c r="J1448" s="10">
        <f>IFERROR(XLOOKUP(E1448,Config!$D$6:$D$100,Config!$E$6:$E$100),0)</f>
        <v/>
      </c>
      <c r="K1448" s="10">
        <f>IF(F1448="Completed",100,IF(F1448="In Progress",50,IF(F1448="Blocked",0,IF(F1448="Pending",0,IF(F1448="Rework Required",0,IF(F1448="Pending Review",50,0))))))</f>
        <v/>
      </c>
      <c r="L1448" s="5" t="inlineStr"/>
      <c r="M1448" s="5" t="n"/>
    </row>
    <row r="1449">
      <c r="F1449" s="5" t="n"/>
      <c r="G1449" s="5" t="n"/>
      <c r="H1449" s="8" t="inlineStr"/>
      <c r="I1449" s="9">
        <f>IF(H1449="", "", H1449 + (J1449/Config!$B$9))</f>
        <v/>
      </c>
      <c r="J1449" s="10">
        <f>IFERROR(XLOOKUP(E1449,Config!$D$6:$D$100,Config!$E$6:$E$100),0)</f>
        <v/>
      </c>
      <c r="K1449" s="10">
        <f>IF(F1449="Completed",100,IF(F1449="In Progress",50,IF(F1449="Blocked",0,IF(F1449="Pending",0,IF(F1449="Rework Required",0,IF(F1449="Pending Review",50,0))))))</f>
        <v/>
      </c>
      <c r="L1449" s="5" t="inlineStr"/>
      <c r="M1449" s="5" t="n"/>
    </row>
    <row r="1450">
      <c r="F1450" s="5" t="n"/>
      <c r="G1450" s="5" t="n"/>
      <c r="H1450" s="8" t="inlineStr"/>
      <c r="I1450" s="9">
        <f>IF(H1450="", "", H1450 + (J1450/Config!$B$9))</f>
        <v/>
      </c>
      <c r="J1450" s="10">
        <f>IFERROR(XLOOKUP(E1450,Config!$D$6:$D$100,Config!$E$6:$E$100),0)</f>
        <v/>
      </c>
      <c r="K1450" s="10">
        <f>IF(F1450="Completed",100,IF(F1450="In Progress",50,IF(F1450="Blocked",0,IF(F1450="Pending",0,IF(F1450="Rework Required",0,IF(F1450="Pending Review",50,0))))))</f>
        <v/>
      </c>
      <c r="L1450" s="5" t="inlineStr"/>
      <c r="M1450" s="5" t="n"/>
    </row>
    <row r="1451">
      <c r="F1451" s="5" t="n"/>
      <c r="G1451" s="5" t="n"/>
      <c r="H1451" s="8" t="inlineStr"/>
      <c r="I1451" s="9">
        <f>IF(H1451="", "", H1451 + (J1451/Config!$B$9))</f>
        <v/>
      </c>
      <c r="J1451" s="10">
        <f>IFERROR(XLOOKUP(E1451,Config!$D$6:$D$100,Config!$E$6:$E$100),0)</f>
        <v/>
      </c>
      <c r="K1451" s="10">
        <f>IF(F1451="Completed",100,IF(F1451="In Progress",50,IF(F1451="Blocked",0,IF(F1451="Pending",0,IF(F1451="Rework Required",0,IF(F1451="Pending Review",50,0))))))</f>
        <v/>
      </c>
      <c r="L1451" s="5" t="inlineStr"/>
      <c r="M1451" s="5" t="n"/>
    </row>
    <row r="1452">
      <c r="F1452" s="5" t="n"/>
      <c r="G1452" s="5" t="n"/>
      <c r="H1452" s="8" t="inlineStr"/>
      <c r="I1452" s="9">
        <f>IF(H1452="", "", H1452 + (J1452/Config!$B$9))</f>
        <v/>
      </c>
      <c r="J1452" s="10">
        <f>IFERROR(XLOOKUP(E1452,Config!$D$6:$D$100,Config!$E$6:$E$100),0)</f>
        <v/>
      </c>
      <c r="K1452" s="10">
        <f>IF(F1452="Completed",100,IF(F1452="In Progress",50,IF(F1452="Blocked",0,IF(F1452="Pending",0,IF(F1452="Rework Required",0,IF(F1452="Pending Review",50,0))))))</f>
        <v/>
      </c>
      <c r="L1452" s="5" t="inlineStr"/>
      <c r="M1452" s="5" t="n"/>
    </row>
    <row r="1453">
      <c r="F1453" s="5" t="n"/>
      <c r="G1453" s="5" t="n"/>
      <c r="H1453" s="8" t="inlineStr"/>
      <c r="I1453" s="9">
        <f>IF(H1453="", "", H1453 + (J1453/Config!$B$9))</f>
        <v/>
      </c>
      <c r="J1453" s="10">
        <f>IFERROR(XLOOKUP(E1453,Config!$D$6:$D$100,Config!$E$6:$E$100),0)</f>
        <v/>
      </c>
      <c r="K1453" s="10">
        <f>IF(F1453="Completed",100,IF(F1453="In Progress",50,IF(F1453="Blocked",0,IF(F1453="Pending",0,IF(F1453="Rework Required",0,IF(F1453="Pending Review",50,0))))))</f>
        <v/>
      </c>
      <c r="L1453" s="5" t="inlineStr"/>
      <c r="M1453" s="5" t="n"/>
    </row>
    <row r="1454">
      <c r="F1454" s="5" t="n"/>
      <c r="G1454" s="5" t="n"/>
      <c r="H1454" s="8" t="inlineStr"/>
      <c r="I1454" s="9">
        <f>IF(H1454="", "", H1454 + (J1454/Config!$B$9))</f>
        <v/>
      </c>
      <c r="J1454" s="10">
        <f>IFERROR(XLOOKUP(E1454,Config!$D$6:$D$100,Config!$E$6:$E$100),0)</f>
        <v/>
      </c>
      <c r="K1454" s="10">
        <f>IF(F1454="Completed",100,IF(F1454="In Progress",50,IF(F1454="Blocked",0,IF(F1454="Pending",0,IF(F1454="Rework Required",0,IF(F1454="Pending Review",50,0))))))</f>
        <v/>
      </c>
      <c r="L1454" s="5" t="inlineStr"/>
      <c r="M1454" s="5" t="n"/>
    </row>
    <row r="1455">
      <c r="F1455" s="5" t="n"/>
      <c r="G1455" s="5" t="n"/>
      <c r="H1455" s="8" t="inlineStr"/>
      <c r="I1455" s="9">
        <f>IF(H1455="", "", H1455 + (J1455/Config!$B$9))</f>
        <v/>
      </c>
      <c r="J1455" s="10">
        <f>IFERROR(XLOOKUP(E1455,Config!$D$6:$D$100,Config!$E$6:$E$100),0)</f>
        <v/>
      </c>
      <c r="K1455" s="10">
        <f>IF(F1455="Completed",100,IF(F1455="In Progress",50,IF(F1455="Blocked",0,IF(F1455="Pending",0,IF(F1455="Rework Required",0,IF(F1455="Pending Review",50,0))))))</f>
        <v/>
      </c>
      <c r="L1455" s="5" t="inlineStr"/>
      <c r="M1455" s="5" t="n"/>
    </row>
    <row r="1456">
      <c r="F1456" s="5" t="n"/>
      <c r="G1456" s="5" t="n"/>
      <c r="H1456" s="8" t="inlineStr"/>
      <c r="I1456" s="9">
        <f>IF(H1456="", "", H1456 + (J1456/Config!$B$9))</f>
        <v/>
      </c>
      <c r="J1456" s="10">
        <f>IFERROR(XLOOKUP(E1456,Config!$D$6:$D$100,Config!$E$6:$E$100),0)</f>
        <v/>
      </c>
      <c r="K1456" s="10">
        <f>IF(F1456="Completed",100,IF(F1456="In Progress",50,IF(F1456="Blocked",0,IF(F1456="Pending",0,IF(F1456="Rework Required",0,IF(F1456="Pending Review",50,0))))))</f>
        <v/>
      </c>
      <c r="L1456" s="5" t="inlineStr"/>
      <c r="M1456" s="5" t="n"/>
    </row>
    <row r="1457">
      <c r="F1457" s="5" t="n"/>
      <c r="G1457" s="5" t="n"/>
      <c r="H1457" s="8" t="inlineStr"/>
      <c r="I1457" s="9">
        <f>IF(H1457="", "", H1457 + (J1457/Config!$B$9))</f>
        <v/>
      </c>
      <c r="J1457" s="10">
        <f>IFERROR(XLOOKUP(E1457,Config!$D$6:$D$100,Config!$E$6:$E$100),0)</f>
        <v/>
      </c>
      <c r="K1457" s="10">
        <f>IF(F1457="Completed",100,IF(F1457="In Progress",50,IF(F1457="Blocked",0,IF(F1457="Pending",0,IF(F1457="Rework Required",0,IF(F1457="Pending Review",50,0))))))</f>
        <v/>
      </c>
      <c r="L1457" s="5" t="inlineStr"/>
      <c r="M1457" s="5" t="n"/>
    </row>
    <row r="1458">
      <c r="F1458" s="5" t="n"/>
      <c r="G1458" s="5" t="n"/>
      <c r="H1458" s="8" t="inlineStr"/>
      <c r="I1458" s="9">
        <f>IF(H1458="", "", H1458 + (J1458/Config!$B$9))</f>
        <v/>
      </c>
      <c r="J1458" s="10">
        <f>IFERROR(XLOOKUP(E1458,Config!$D$6:$D$100,Config!$E$6:$E$100),0)</f>
        <v/>
      </c>
      <c r="K1458" s="10">
        <f>IF(F1458="Completed",100,IF(F1458="In Progress",50,IF(F1458="Blocked",0,IF(F1458="Pending",0,IF(F1458="Rework Required",0,IF(F1458="Pending Review",50,0))))))</f>
        <v/>
      </c>
      <c r="L1458" s="5" t="inlineStr"/>
      <c r="M1458" s="5" t="n"/>
    </row>
    <row r="1459">
      <c r="F1459" s="5" t="n"/>
      <c r="G1459" s="5" t="n"/>
      <c r="H1459" s="8" t="inlineStr"/>
      <c r="I1459" s="9">
        <f>IF(H1459="", "", H1459 + (J1459/Config!$B$9))</f>
        <v/>
      </c>
      <c r="J1459" s="10">
        <f>IFERROR(XLOOKUP(E1459,Config!$D$6:$D$100,Config!$E$6:$E$100),0)</f>
        <v/>
      </c>
      <c r="K1459" s="10">
        <f>IF(F1459="Completed",100,IF(F1459="In Progress",50,IF(F1459="Blocked",0,IF(F1459="Pending",0,IF(F1459="Rework Required",0,IF(F1459="Pending Review",50,0))))))</f>
        <v/>
      </c>
      <c r="L1459" s="5" t="inlineStr"/>
      <c r="M1459" s="5" t="n"/>
    </row>
    <row r="1460">
      <c r="F1460" s="5" t="n"/>
      <c r="G1460" s="5" t="n"/>
      <c r="H1460" s="8" t="inlineStr"/>
      <c r="I1460" s="9">
        <f>IF(H1460="", "", H1460 + (J1460/Config!$B$9))</f>
        <v/>
      </c>
      <c r="J1460" s="10">
        <f>IFERROR(XLOOKUP(E1460,Config!$D$6:$D$100,Config!$E$6:$E$100),0)</f>
        <v/>
      </c>
      <c r="K1460" s="10">
        <f>IF(F1460="Completed",100,IF(F1460="In Progress",50,IF(F1460="Blocked",0,IF(F1460="Pending",0,IF(F1460="Rework Required",0,IF(F1460="Pending Review",50,0))))))</f>
        <v/>
      </c>
      <c r="L1460" s="5" t="inlineStr"/>
      <c r="M1460" s="5" t="n"/>
    </row>
    <row r="1461">
      <c r="F1461" s="5" t="n"/>
      <c r="G1461" s="5" t="n"/>
      <c r="H1461" s="8" t="inlineStr"/>
      <c r="I1461" s="9">
        <f>IF(H1461="", "", H1461 + (J1461/Config!$B$9))</f>
        <v/>
      </c>
      <c r="J1461" s="10">
        <f>IFERROR(XLOOKUP(E1461,Config!$D$6:$D$100,Config!$E$6:$E$100),0)</f>
        <v/>
      </c>
      <c r="K1461" s="10">
        <f>IF(F1461="Completed",100,IF(F1461="In Progress",50,IF(F1461="Blocked",0,IF(F1461="Pending",0,IF(F1461="Rework Required",0,IF(F1461="Pending Review",50,0))))))</f>
        <v/>
      </c>
      <c r="L1461" s="5" t="inlineStr"/>
      <c r="M1461" s="5" t="n"/>
    </row>
    <row r="1462">
      <c r="F1462" s="5" t="n"/>
      <c r="G1462" s="5" t="n"/>
      <c r="H1462" s="8" t="inlineStr"/>
      <c r="I1462" s="9">
        <f>IF(H1462="", "", H1462 + (J1462/Config!$B$9))</f>
        <v/>
      </c>
      <c r="J1462" s="10">
        <f>IFERROR(XLOOKUP(E1462,Config!$D$6:$D$100,Config!$E$6:$E$100),0)</f>
        <v/>
      </c>
      <c r="K1462" s="10">
        <f>IF(F1462="Completed",100,IF(F1462="In Progress",50,IF(F1462="Blocked",0,IF(F1462="Pending",0,IF(F1462="Rework Required",0,IF(F1462="Pending Review",50,0))))))</f>
        <v/>
      </c>
      <c r="L1462" s="5" t="inlineStr"/>
      <c r="M1462" s="5" t="n"/>
    </row>
    <row r="1463">
      <c r="F1463" s="5" t="n"/>
      <c r="G1463" s="5" t="n"/>
      <c r="H1463" s="8" t="inlineStr"/>
      <c r="I1463" s="9">
        <f>IF(H1463="", "", H1463 + (J1463/Config!$B$9))</f>
        <v/>
      </c>
      <c r="J1463" s="10">
        <f>IFERROR(XLOOKUP(E1463,Config!$D$6:$D$100,Config!$E$6:$E$100),0)</f>
        <v/>
      </c>
      <c r="K1463" s="10">
        <f>IF(F1463="Completed",100,IF(F1463="In Progress",50,IF(F1463="Blocked",0,IF(F1463="Pending",0,IF(F1463="Rework Required",0,IF(F1463="Pending Review",50,0))))))</f>
        <v/>
      </c>
      <c r="L1463" s="5" t="inlineStr"/>
      <c r="M1463" s="5" t="n"/>
    </row>
    <row r="1464">
      <c r="F1464" s="5" t="n"/>
      <c r="G1464" s="5" t="n"/>
      <c r="H1464" s="8" t="inlineStr"/>
      <c r="I1464" s="9">
        <f>IF(H1464="", "", H1464 + (J1464/Config!$B$9))</f>
        <v/>
      </c>
      <c r="J1464" s="10">
        <f>IFERROR(XLOOKUP(E1464,Config!$D$6:$D$100,Config!$E$6:$E$100),0)</f>
        <v/>
      </c>
      <c r="K1464" s="10">
        <f>IF(F1464="Completed",100,IF(F1464="In Progress",50,IF(F1464="Blocked",0,IF(F1464="Pending",0,IF(F1464="Rework Required",0,IF(F1464="Pending Review",50,0))))))</f>
        <v/>
      </c>
      <c r="L1464" s="5" t="inlineStr"/>
      <c r="M1464" s="5" t="n"/>
    </row>
    <row r="1465">
      <c r="F1465" s="5" t="n"/>
      <c r="G1465" s="5" t="n"/>
      <c r="H1465" s="8" t="inlineStr"/>
      <c r="I1465" s="9">
        <f>IF(H1465="", "", H1465 + (J1465/Config!$B$9))</f>
        <v/>
      </c>
      <c r="J1465" s="10">
        <f>IFERROR(XLOOKUP(E1465,Config!$D$6:$D$100,Config!$E$6:$E$100),0)</f>
        <v/>
      </c>
      <c r="K1465" s="10">
        <f>IF(F1465="Completed",100,IF(F1465="In Progress",50,IF(F1465="Blocked",0,IF(F1465="Pending",0,IF(F1465="Rework Required",0,IF(F1465="Pending Review",50,0))))))</f>
        <v/>
      </c>
      <c r="L1465" s="5" t="inlineStr"/>
      <c r="M1465" s="5" t="n"/>
    </row>
    <row r="1466">
      <c r="F1466" s="5" t="n"/>
      <c r="G1466" s="5" t="n"/>
      <c r="H1466" s="8" t="inlineStr"/>
      <c r="I1466" s="9">
        <f>IF(H1466="", "", H1466 + (J1466/Config!$B$9))</f>
        <v/>
      </c>
      <c r="J1466" s="10">
        <f>IFERROR(XLOOKUP(E1466,Config!$D$6:$D$100,Config!$E$6:$E$100),0)</f>
        <v/>
      </c>
      <c r="K1466" s="10">
        <f>IF(F1466="Completed",100,IF(F1466="In Progress",50,IF(F1466="Blocked",0,IF(F1466="Pending",0,IF(F1466="Rework Required",0,IF(F1466="Pending Review",50,0))))))</f>
        <v/>
      </c>
      <c r="L1466" s="5" t="inlineStr"/>
      <c r="M1466" s="5" t="n"/>
    </row>
    <row r="1467">
      <c r="F1467" s="5" t="n"/>
      <c r="G1467" s="5" t="n"/>
      <c r="H1467" s="8" t="inlineStr"/>
      <c r="I1467" s="9">
        <f>IF(H1467="", "", H1467 + (J1467/Config!$B$9))</f>
        <v/>
      </c>
      <c r="J1467" s="10">
        <f>IFERROR(XLOOKUP(E1467,Config!$D$6:$D$100,Config!$E$6:$E$100),0)</f>
        <v/>
      </c>
      <c r="K1467" s="10">
        <f>IF(F1467="Completed",100,IF(F1467="In Progress",50,IF(F1467="Blocked",0,IF(F1467="Pending",0,IF(F1467="Rework Required",0,IF(F1467="Pending Review",50,0))))))</f>
        <v/>
      </c>
      <c r="L1467" s="5" t="inlineStr"/>
      <c r="M1467" s="5" t="n"/>
    </row>
    <row r="1468">
      <c r="F1468" s="5" t="n"/>
      <c r="G1468" s="5" t="n"/>
      <c r="H1468" s="8" t="inlineStr"/>
      <c r="I1468" s="9">
        <f>IF(H1468="", "", H1468 + (J1468/Config!$B$9))</f>
        <v/>
      </c>
      <c r="J1468" s="10">
        <f>IFERROR(XLOOKUP(E1468,Config!$D$6:$D$100,Config!$E$6:$E$100),0)</f>
        <v/>
      </c>
      <c r="K1468" s="10">
        <f>IF(F1468="Completed",100,IF(F1468="In Progress",50,IF(F1468="Blocked",0,IF(F1468="Pending",0,IF(F1468="Rework Required",0,IF(F1468="Pending Review",50,0))))))</f>
        <v/>
      </c>
      <c r="L1468" s="5" t="inlineStr"/>
      <c r="M1468" s="5" t="n"/>
    </row>
    <row r="1469">
      <c r="F1469" s="5" t="n"/>
      <c r="G1469" s="5" t="n"/>
      <c r="H1469" s="8" t="inlineStr"/>
      <c r="I1469" s="9">
        <f>IF(H1469="", "", H1469 + (J1469/Config!$B$9))</f>
        <v/>
      </c>
      <c r="J1469" s="10">
        <f>IFERROR(XLOOKUP(E1469,Config!$D$6:$D$100,Config!$E$6:$E$100),0)</f>
        <v/>
      </c>
      <c r="K1469" s="10">
        <f>IF(F1469="Completed",100,IF(F1469="In Progress",50,IF(F1469="Blocked",0,IF(F1469="Pending",0,IF(F1469="Rework Required",0,IF(F1469="Pending Review",50,0))))))</f>
        <v/>
      </c>
      <c r="L1469" s="5" t="inlineStr"/>
      <c r="M1469" s="5" t="n"/>
    </row>
    <row r="1470">
      <c r="F1470" s="5" t="n"/>
      <c r="G1470" s="5" t="n"/>
      <c r="H1470" s="8" t="inlineStr"/>
      <c r="I1470" s="9">
        <f>IF(H1470="", "", H1470 + (J1470/Config!$B$9))</f>
        <v/>
      </c>
      <c r="J1470" s="10">
        <f>IFERROR(XLOOKUP(E1470,Config!$D$6:$D$100,Config!$E$6:$E$100),0)</f>
        <v/>
      </c>
      <c r="K1470" s="10">
        <f>IF(F1470="Completed",100,IF(F1470="In Progress",50,IF(F1470="Blocked",0,IF(F1470="Pending",0,IF(F1470="Rework Required",0,IF(F1470="Pending Review",50,0))))))</f>
        <v/>
      </c>
      <c r="L1470" s="5" t="inlineStr"/>
      <c r="M1470" s="5" t="n"/>
    </row>
    <row r="1471">
      <c r="F1471" s="5" t="n"/>
      <c r="G1471" s="5" t="n"/>
      <c r="H1471" s="8" t="inlineStr"/>
      <c r="I1471" s="9">
        <f>IF(H1471="", "", H1471 + (J1471/Config!$B$9))</f>
        <v/>
      </c>
      <c r="J1471" s="10">
        <f>IFERROR(XLOOKUP(E1471,Config!$D$6:$D$100,Config!$E$6:$E$100),0)</f>
        <v/>
      </c>
      <c r="K1471" s="10">
        <f>IF(F1471="Completed",100,IF(F1471="In Progress",50,IF(F1471="Blocked",0,IF(F1471="Pending",0,IF(F1471="Rework Required",0,IF(F1471="Pending Review",50,0))))))</f>
        <v/>
      </c>
      <c r="L1471" s="5" t="inlineStr"/>
      <c r="M1471" s="5" t="n"/>
    </row>
    <row r="1472">
      <c r="F1472" s="5" t="n"/>
      <c r="G1472" s="5" t="n"/>
      <c r="H1472" s="8" t="inlineStr"/>
      <c r="I1472" s="9">
        <f>IF(H1472="", "", H1472 + (J1472/Config!$B$9))</f>
        <v/>
      </c>
      <c r="J1472" s="10">
        <f>IFERROR(XLOOKUP(E1472,Config!$D$6:$D$100,Config!$E$6:$E$100),0)</f>
        <v/>
      </c>
      <c r="K1472" s="10">
        <f>IF(F1472="Completed",100,IF(F1472="In Progress",50,IF(F1472="Blocked",0,IF(F1472="Pending",0,IF(F1472="Rework Required",0,IF(F1472="Pending Review",50,0))))))</f>
        <v/>
      </c>
      <c r="L1472" s="5" t="inlineStr"/>
      <c r="M1472" s="5" t="n"/>
    </row>
    <row r="1473">
      <c r="F1473" s="5" t="n"/>
      <c r="G1473" s="5" t="n"/>
      <c r="H1473" s="8" t="inlineStr"/>
      <c r="I1473" s="9">
        <f>IF(H1473="", "", H1473 + (J1473/Config!$B$9))</f>
        <v/>
      </c>
      <c r="J1473" s="10">
        <f>IFERROR(XLOOKUP(E1473,Config!$D$6:$D$100,Config!$E$6:$E$100),0)</f>
        <v/>
      </c>
      <c r="K1473" s="10">
        <f>IF(F1473="Completed",100,IF(F1473="In Progress",50,IF(F1473="Blocked",0,IF(F1473="Pending",0,IF(F1473="Rework Required",0,IF(F1473="Pending Review",50,0))))))</f>
        <v/>
      </c>
      <c r="L1473" s="5" t="inlineStr"/>
      <c r="M1473" s="5" t="n"/>
    </row>
    <row r="1474">
      <c r="F1474" s="5" t="n"/>
      <c r="G1474" s="5" t="n"/>
      <c r="H1474" s="8" t="inlineStr"/>
      <c r="I1474" s="9">
        <f>IF(H1474="", "", H1474 + (J1474/Config!$B$9))</f>
        <v/>
      </c>
      <c r="J1474" s="10">
        <f>IFERROR(XLOOKUP(E1474,Config!$D$6:$D$100,Config!$E$6:$E$100),0)</f>
        <v/>
      </c>
      <c r="K1474" s="10">
        <f>IF(F1474="Completed",100,IF(F1474="In Progress",50,IF(F1474="Blocked",0,IF(F1474="Pending",0,IF(F1474="Rework Required",0,IF(F1474="Pending Review",50,0))))))</f>
        <v/>
      </c>
      <c r="L1474" s="5" t="inlineStr"/>
      <c r="M1474" s="5" t="n"/>
    </row>
    <row r="1475">
      <c r="F1475" s="5" t="n"/>
      <c r="G1475" s="5" t="n"/>
      <c r="H1475" s="8" t="inlineStr"/>
      <c r="I1475" s="9">
        <f>IF(H1475="", "", H1475 + (J1475/Config!$B$9))</f>
        <v/>
      </c>
      <c r="J1475" s="10">
        <f>IFERROR(XLOOKUP(E1475,Config!$D$6:$D$100,Config!$E$6:$E$100),0)</f>
        <v/>
      </c>
      <c r="K1475" s="10">
        <f>IF(F1475="Completed",100,IF(F1475="In Progress",50,IF(F1475="Blocked",0,IF(F1475="Pending",0,IF(F1475="Rework Required",0,IF(F1475="Pending Review",50,0))))))</f>
        <v/>
      </c>
      <c r="L1475" s="5" t="inlineStr"/>
      <c r="M1475" s="5" t="n"/>
    </row>
    <row r="1476">
      <c r="F1476" s="5" t="n"/>
      <c r="G1476" s="5" t="n"/>
      <c r="H1476" s="8" t="inlineStr"/>
      <c r="I1476" s="9">
        <f>IF(H1476="", "", H1476 + (J1476/Config!$B$9))</f>
        <v/>
      </c>
      <c r="J1476" s="10">
        <f>IFERROR(XLOOKUP(E1476,Config!$D$6:$D$100,Config!$E$6:$E$100),0)</f>
        <v/>
      </c>
      <c r="K1476" s="10">
        <f>IF(F1476="Completed",100,IF(F1476="In Progress",50,IF(F1476="Blocked",0,IF(F1476="Pending",0,IF(F1476="Rework Required",0,IF(F1476="Pending Review",50,0))))))</f>
        <v/>
      </c>
      <c r="L1476" s="5" t="inlineStr"/>
      <c r="M1476" s="5" t="n"/>
    </row>
    <row r="1477">
      <c r="F1477" s="5" t="n"/>
      <c r="G1477" s="5" t="n"/>
      <c r="H1477" s="8" t="inlineStr"/>
      <c r="I1477" s="9">
        <f>IF(H1477="", "", H1477 + (J1477/Config!$B$9))</f>
        <v/>
      </c>
      <c r="J1477" s="10">
        <f>IFERROR(XLOOKUP(E1477,Config!$D$6:$D$100,Config!$E$6:$E$100),0)</f>
        <v/>
      </c>
      <c r="K1477" s="10">
        <f>IF(F1477="Completed",100,IF(F1477="In Progress",50,IF(F1477="Blocked",0,IF(F1477="Pending",0,IF(F1477="Rework Required",0,IF(F1477="Pending Review",50,0))))))</f>
        <v/>
      </c>
      <c r="L1477" s="5" t="inlineStr"/>
      <c r="M1477" s="5" t="n"/>
    </row>
    <row r="1478">
      <c r="F1478" s="5" t="n"/>
      <c r="G1478" s="5" t="n"/>
      <c r="H1478" s="8" t="inlineStr"/>
      <c r="I1478" s="9">
        <f>IF(H1478="", "", H1478 + (J1478/Config!$B$9))</f>
        <v/>
      </c>
      <c r="J1478" s="10">
        <f>IFERROR(XLOOKUP(E1478,Config!$D$6:$D$100,Config!$E$6:$E$100),0)</f>
        <v/>
      </c>
      <c r="K1478" s="10">
        <f>IF(F1478="Completed",100,IF(F1478="In Progress",50,IF(F1478="Blocked",0,IF(F1478="Pending",0,IF(F1478="Rework Required",0,IF(F1478="Pending Review",50,0))))))</f>
        <v/>
      </c>
      <c r="L1478" s="5" t="inlineStr"/>
      <c r="M1478" s="5" t="n"/>
    </row>
    <row r="1479">
      <c r="F1479" s="5" t="n"/>
      <c r="G1479" s="5" t="n"/>
      <c r="H1479" s="8" t="inlineStr"/>
      <c r="I1479" s="9">
        <f>IF(H1479="", "", H1479 + (J1479/Config!$B$9))</f>
        <v/>
      </c>
      <c r="J1479" s="10">
        <f>IFERROR(XLOOKUP(E1479,Config!$D$6:$D$100,Config!$E$6:$E$100),0)</f>
        <v/>
      </c>
      <c r="K1479" s="10">
        <f>IF(F1479="Completed",100,IF(F1479="In Progress",50,IF(F1479="Blocked",0,IF(F1479="Pending",0,IF(F1479="Rework Required",0,IF(F1479="Pending Review",50,0))))))</f>
        <v/>
      </c>
      <c r="L1479" s="5" t="inlineStr"/>
      <c r="M1479" s="5" t="n"/>
    </row>
    <row r="1480">
      <c r="F1480" s="5" t="n"/>
      <c r="G1480" s="5" t="n"/>
      <c r="H1480" s="8" t="inlineStr"/>
      <c r="I1480" s="9">
        <f>IF(H1480="", "", H1480 + (J1480/Config!$B$9))</f>
        <v/>
      </c>
      <c r="J1480" s="10">
        <f>IFERROR(XLOOKUP(E1480,Config!$D$6:$D$100,Config!$E$6:$E$100),0)</f>
        <v/>
      </c>
      <c r="K1480" s="10">
        <f>IF(F1480="Completed",100,IF(F1480="In Progress",50,IF(F1480="Blocked",0,IF(F1480="Pending",0,IF(F1480="Rework Required",0,IF(F1480="Pending Review",50,0))))))</f>
        <v/>
      </c>
      <c r="L1480" s="5" t="inlineStr"/>
      <c r="M1480" s="5" t="n"/>
    </row>
    <row r="1481">
      <c r="F1481" s="5" t="n"/>
      <c r="G1481" s="5" t="n"/>
      <c r="H1481" s="8" t="inlineStr"/>
      <c r="I1481" s="9">
        <f>IF(H1481="", "", H1481 + (J1481/Config!$B$9))</f>
        <v/>
      </c>
      <c r="J1481" s="10">
        <f>IFERROR(XLOOKUP(E1481,Config!$D$6:$D$100,Config!$E$6:$E$100),0)</f>
        <v/>
      </c>
      <c r="K1481" s="10">
        <f>IF(F1481="Completed",100,IF(F1481="In Progress",50,IF(F1481="Blocked",0,IF(F1481="Pending",0,IF(F1481="Rework Required",0,IF(F1481="Pending Review",50,0))))))</f>
        <v/>
      </c>
      <c r="L1481" s="5" t="inlineStr"/>
      <c r="M1481" s="5" t="n"/>
    </row>
    <row r="1482">
      <c r="F1482" s="5" t="n"/>
      <c r="G1482" s="5" t="n"/>
      <c r="H1482" s="8" t="inlineStr"/>
      <c r="I1482" s="9">
        <f>IF(H1482="", "", H1482 + (J1482/Config!$B$9))</f>
        <v/>
      </c>
      <c r="J1482" s="10">
        <f>IFERROR(XLOOKUP(E1482,Config!$D$6:$D$100,Config!$E$6:$E$100),0)</f>
        <v/>
      </c>
      <c r="K1482" s="10">
        <f>IF(F1482="Completed",100,IF(F1482="In Progress",50,IF(F1482="Blocked",0,IF(F1482="Pending",0,IF(F1482="Rework Required",0,IF(F1482="Pending Review",50,0))))))</f>
        <v/>
      </c>
      <c r="L1482" s="5" t="inlineStr"/>
      <c r="M1482" s="5" t="n"/>
    </row>
    <row r="1483">
      <c r="F1483" s="5" t="n"/>
      <c r="G1483" s="5" t="n"/>
      <c r="H1483" s="8" t="inlineStr"/>
      <c r="I1483" s="9">
        <f>IF(H1483="", "", H1483 + (J1483/Config!$B$9))</f>
        <v/>
      </c>
      <c r="J1483" s="10">
        <f>IFERROR(XLOOKUP(E1483,Config!$D$6:$D$100,Config!$E$6:$E$100),0)</f>
        <v/>
      </c>
      <c r="K1483" s="10">
        <f>IF(F1483="Completed",100,IF(F1483="In Progress",50,IF(F1483="Blocked",0,IF(F1483="Pending",0,IF(F1483="Rework Required",0,IF(F1483="Pending Review",50,0))))))</f>
        <v/>
      </c>
      <c r="L1483" s="5" t="inlineStr"/>
      <c r="M1483" s="5" t="n"/>
    </row>
    <row r="1484">
      <c r="F1484" s="5" t="n"/>
      <c r="G1484" s="5" t="n"/>
      <c r="H1484" s="8" t="inlineStr"/>
      <c r="I1484" s="9">
        <f>IF(H1484="", "", H1484 + (J1484/Config!$B$9))</f>
        <v/>
      </c>
      <c r="J1484" s="10">
        <f>IFERROR(XLOOKUP(E1484,Config!$D$6:$D$100,Config!$E$6:$E$100),0)</f>
        <v/>
      </c>
      <c r="K1484" s="10">
        <f>IF(F1484="Completed",100,IF(F1484="In Progress",50,IF(F1484="Blocked",0,IF(F1484="Pending",0,IF(F1484="Rework Required",0,IF(F1484="Pending Review",50,0))))))</f>
        <v/>
      </c>
      <c r="L1484" s="5" t="inlineStr"/>
      <c r="M1484" s="5" t="n"/>
    </row>
    <row r="1485">
      <c r="F1485" s="5" t="n"/>
      <c r="G1485" s="5" t="n"/>
      <c r="H1485" s="8" t="inlineStr"/>
      <c r="I1485" s="9">
        <f>IF(H1485="", "", H1485 + (J1485/Config!$B$9))</f>
        <v/>
      </c>
      <c r="J1485" s="10">
        <f>IFERROR(XLOOKUP(E1485,Config!$D$6:$D$100,Config!$E$6:$E$100),0)</f>
        <v/>
      </c>
      <c r="K1485" s="10">
        <f>IF(F1485="Completed",100,IF(F1485="In Progress",50,IF(F1485="Blocked",0,IF(F1485="Pending",0,IF(F1485="Rework Required",0,IF(F1485="Pending Review",50,0))))))</f>
        <v/>
      </c>
      <c r="L1485" s="5" t="inlineStr"/>
      <c r="M1485" s="5" t="n"/>
    </row>
    <row r="1486">
      <c r="F1486" s="5" t="n"/>
      <c r="G1486" s="5" t="n"/>
      <c r="H1486" s="8" t="inlineStr"/>
      <c r="I1486" s="9">
        <f>IF(H1486="", "", H1486 + (J1486/Config!$B$9))</f>
        <v/>
      </c>
      <c r="J1486" s="10">
        <f>IFERROR(XLOOKUP(E1486,Config!$D$6:$D$100,Config!$E$6:$E$100),0)</f>
        <v/>
      </c>
      <c r="K1486" s="10">
        <f>IF(F1486="Completed",100,IF(F1486="In Progress",50,IF(F1486="Blocked",0,IF(F1486="Pending",0,IF(F1486="Rework Required",0,IF(F1486="Pending Review",50,0))))))</f>
        <v/>
      </c>
      <c r="L1486" s="5" t="inlineStr"/>
      <c r="M1486" s="5" t="n"/>
    </row>
    <row r="1487">
      <c r="F1487" s="5" t="n"/>
      <c r="G1487" s="5" t="n"/>
      <c r="H1487" s="8" t="inlineStr"/>
      <c r="I1487" s="9">
        <f>IF(H1487="", "", H1487 + (J1487/Config!$B$9))</f>
        <v/>
      </c>
      <c r="J1487" s="10">
        <f>IFERROR(XLOOKUP(E1487,Config!$D$6:$D$100,Config!$E$6:$E$100),0)</f>
        <v/>
      </c>
      <c r="K1487" s="10">
        <f>IF(F1487="Completed",100,IF(F1487="In Progress",50,IF(F1487="Blocked",0,IF(F1487="Pending",0,IF(F1487="Rework Required",0,IF(F1487="Pending Review",50,0))))))</f>
        <v/>
      </c>
      <c r="L1487" s="5" t="inlineStr"/>
      <c r="M1487" s="5" t="n"/>
    </row>
    <row r="1488">
      <c r="F1488" s="5" t="n"/>
      <c r="G1488" s="5" t="n"/>
      <c r="H1488" s="8" t="inlineStr"/>
      <c r="I1488" s="9">
        <f>IF(H1488="", "", H1488 + (J1488/Config!$B$9))</f>
        <v/>
      </c>
      <c r="J1488" s="10">
        <f>IFERROR(XLOOKUP(E1488,Config!$D$6:$D$100,Config!$E$6:$E$100),0)</f>
        <v/>
      </c>
      <c r="K1488" s="10">
        <f>IF(F1488="Completed",100,IF(F1488="In Progress",50,IF(F1488="Blocked",0,IF(F1488="Pending",0,IF(F1488="Rework Required",0,IF(F1488="Pending Review",50,0))))))</f>
        <v/>
      </c>
      <c r="L1488" s="5" t="inlineStr"/>
      <c r="M1488" s="5" t="n"/>
    </row>
    <row r="1489">
      <c r="F1489" s="5" t="n"/>
      <c r="G1489" s="5" t="n"/>
      <c r="H1489" s="8" t="inlineStr"/>
      <c r="I1489" s="9">
        <f>IF(H1489="", "", H1489 + (J1489/Config!$B$9))</f>
        <v/>
      </c>
      <c r="J1489" s="10">
        <f>IFERROR(XLOOKUP(E1489,Config!$D$6:$D$100,Config!$E$6:$E$100),0)</f>
        <v/>
      </c>
      <c r="K1489" s="10">
        <f>IF(F1489="Completed",100,IF(F1489="In Progress",50,IF(F1489="Blocked",0,IF(F1489="Pending",0,IF(F1489="Rework Required",0,IF(F1489="Pending Review",50,0))))))</f>
        <v/>
      </c>
      <c r="L1489" s="5" t="inlineStr"/>
      <c r="M1489" s="5" t="n"/>
    </row>
    <row r="1490">
      <c r="F1490" s="5" t="n"/>
      <c r="G1490" s="5" t="n"/>
      <c r="H1490" s="8" t="inlineStr"/>
      <c r="I1490" s="9">
        <f>IF(H1490="", "", H1490 + (J1490/Config!$B$9))</f>
        <v/>
      </c>
      <c r="J1490" s="10">
        <f>IFERROR(XLOOKUP(E1490,Config!$D$6:$D$100,Config!$E$6:$E$100),0)</f>
        <v/>
      </c>
      <c r="K1490" s="10">
        <f>IF(F1490="Completed",100,IF(F1490="In Progress",50,IF(F1490="Blocked",0,IF(F1490="Pending",0,IF(F1490="Rework Required",0,IF(F1490="Pending Review",50,0))))))</f>
        <v/>
      </c>
      <c r="L1490" s="5" t="inlineStr"/>
      <c r="M1490" s="5" t="n"/>
    </row>
    <row r="1491">
      <c r="F1491" s="5" t="n"/>
      <c r="G1491" s="5" t="n"/>
      <c r="H1491" s="8" t="inlineStr"/>
      <c r="I1491" s="9">
        <f>IF(H1491="", "", H1491 + (J1491/Config!$B$9))</f>
        <v/>
      </c>
      <c r="J1491" s="10">
        <f>IFERROR(XLOOKUP(E1491,Config!$D$6:$D$100,Config!$E$6:$E$100),0)</f>
        <v/>
      </c>
      <c r="K1491" s="10">
        <f>IF(F1491="Completed",100,IF(F1491="In Progress",50,IF(F1491="Blocked",0,IF(F1491="Pending",0,IF(F1491="Rework Required",0,IF(F1491="Pending Review",50,0))))))</f>
        <v/>
      </c>
      <c r="L1491" s="5" t="inlineStr"/>
      <c r="M1491" s="5" t="n"/>
    </row>
    <row r="1492">
      <c r="F1492" s="5" t="n"/>
      <c r="G1492" s="5" t="n"/>
      <c r="H1492" s="8" t="inlineStr"/>
      <c r="I1492" s="9">
        <f>IF(H1492="", "", H1492 + (J1492/Config!$B$9))</f>
        <v/>
      </c>
      <c r="J1492" s="10">
        <f>IFERROR(XLOOKUP(E1492,Config!$D$6:$D$100,Config!$E$6:$E$100),0)</f>
        <v/>
      </c>
      <c r="K1492" s="10">
        <f>IF(F1492="Completed",100,IF(F1492="In Progress",50,IF(F1492="Blocked",0,IF(F1492="Pending",0,IF(F1492="Rework Required",0,IF(F1492="Pending Review",50,0))))))</f>
        <v/>
      </c>
      <c r="L1492" s="5" t="inlineStr"/>
      <c r="M1492" s="5" t="n"/>
    </row>
    <row r="1493">
      <c r="F1493" s="5" t="n"/>
      <c r="G1493" s="5" t="n"/>
      <c r="H1493" s="8" t="inlineStr"/>
      <c r="I1493" s="9">
        <f>IF(H1493="", "", H1493 + (J1493/Config!$B$9))</f>
        <v/>
      </c>
      <c r="J1493" s="10">
        <f>IFERROR(XLOOKUP(E1493,Config!$D$6:$D$100,Config!$E$6:$E$100),0)</f>
        <v/>
      </c>
      <c r="K1493" s="10">
        <f>IF(F1493="Completed",100,IF(F1493="In Progress",50,IF(F1493="Blocked",0,IF(F1493="Pending",0,IF(F1493="Rework Required",0,IF(F1493="Pending Review",50,0))))))</f>
        <v/>
      </c>
      <c r="L1493" s="5" t="inlineStr"/>
      <c r="M1493" s="5" t="n"/>
    </row>
    <row r="1494">
      <c r="F1494" s="5" t="n"/>
      <c r="G1494" s="5" t="n"/>
      <c r="H1494" s="8" t="inlineStr"/>
      <c r="I1494" s="9">
        <f>IF(H1494="", "", H1494 + (J1494/Config!$B$9))</f>
        <v/>
      </c>
      <c r="J1494" s="10">
        <f>IFERROR(XLOOKUP(E1494,Config!$D$6:$D$100,Config!$E$6:$E$100),0)</f>
        <v/>
      </c>
      <c r="K1494" s="10">
        <f>IF(F1494="Completed",100,IF(F1494="In Progress",50,IF(F1494="Blocked",0,IF(F1494="Pending",0,IF(F1494="Rework Required",0,IF(F1494="Pending Review",50,0))))))</f>
        <v/>
      </c>
      <c r="L1494" s="5" t="inlineStr"/>
      <c r="M1494" s="5" t="n"/>
    </row>
    <row r="1495">
      <c r="F1495" s="5" t="n"/>
      <c r="G1495" s="5" t="n"/>
      <c r="H1495" s="8" t="inlineStr"/>
      <c r="I1495" s="9">
        <f>IF(H1495="", "", H1495 + (J1495/Config!$B$9))</f>
        <v/>
      </c>
      <c r="J1495" s="10">
        <f>IFERROR(XLOOKUP(E1495,Config!$D$6:$D$100,Config!$E$6:$E$100),0)</f>
        <v/>
      </c>
      <c r="K1495" s="10">
        <f>IF(F1495="Completed",100,IF(F1495="In Progress",50,IF(F1495="Blocked",0,IF(F1495="Pending",0,IF(F1495="Rework Required",0,IF(F1495="Pending Review",50,0))))))</f>
        <v/>
      </c>
      <c r="L1495" s="5" t="inlineStr"/>
      <c r="M1495" s="5" t="n"/>
    </row>
    <row r="1496">
      <c r="F1496" s="5" t="n"/>
      <c r="G1496" s="5" t="n"/>
      <c r="H1496" s="8" t="inlineStr"/>
      <c r="I1496" s="9">
        <f>IF(H1496="", "", H1496 + (J1496/Config!$B$9))</f>
        <v/>
      </c>
      <c r="J1496" s="10">
        <f>IFERROR(XLOOKUP(E1496,Config!$D$6:$D$100,Config!$E$6:$E$100),0)</f>
        <v/>
      </c>
      <c r="K1496" s="10">
        <f>IF(F1496="Completed",100,IF(F1496="In Progress",50,IF(F1496="Blocked",0,IF(F1496="Pending",0,IF(F1496="Rework Required",0,IF(F1496="Pending Review",50,0))))))</f>
        <v/>
      </c>
      <c r="L1496" s="5" t="inlineStr"/>
      <c r="M1496" s="5" t="n"/>
    </row>
    <row r="1497">
      <c r="F1497" s="5" t="n"/>
      <c r="G1497" s="5" t="n"/>
      <c r="H1497" s="8" t="inlineStr"/>
      <c r="I1497" s="9">
        <f>IF(H1497="", "", H1497 + (J1497/Config!$B$9))</f>
        <v/>
      </c>
      <c r="J1497" s="10">
        <f>IFERROR(XLOOKUP(E1497,Config!$D$6:$D$100,Config!$E$6:$E$100),0)</f>
        <v/>
      </c>
      <c r="K1497" s="10">
        <f>IF(F1497="Completed",100,IF(F1497="In Progress",50,IF(F1497="Blocked",0,IF(F1497="Pending",0,IF(F1497="Rework Required",0,IF(F1497="Pending Review",50,0))))))</f>
        <v/>
      </c>
      <c r="L1497" s="5" t="inlineStr"/>
      <c r="M1497" s="5" t="n"/>
    </row>
    <row r="1498">
      <c r="F1498" s="5" t="n"/>
      <c r="G1498" s="5" t="n"/>
      <c r="H1498" s="8" t="inlineStr"/>
      <c r="I1498" s="9">
        <f>IF(H1498="", "", H1498 + (J1498/Config!$B$9))</f>
        <v/>
      </c>
      <c r="J1498" s="10">
        <f>IFERROR(XLOOKUP(E1498,Config!$D$6:$D$100,Config!$E$6:$E$100),0)</f>
        <v/>
      </c>
      <c r="K1498" s="10">
        <f>IF(F1498="Completed",100,IF(F1498="In Progress",50,IF(F1498="Blocked",0,IF(F1498="Pending",0,IF(F1498="Rework Required",0,IF(F1498="Pending Review",50,0))))))</f>
        <v/>
      </c>
      <c r="L1498" s="5" t="inlineStr"/>
      <c r="M1498" s="5" t="n"/>
    </row>
    <row r="1499">
      <c r="F1499" s="5" t="n"/>
      <c r="G1499" s="5" t="n"/>
      <c r="H1499" s="8" t="inlineStr"/>
      <c r="I1499" s="9">
        <f>IF(H1499="", "", H1499 + (J1499/Config!$B$9))</f>
        <v/>
      </c>
      <c r="J1499" s="10">
        <f>IFERROR(XLOOKUP(E1499,Config!$D$6:$D$100,Config!$E$6:$E$100),0)</f>
        <v/>
      </c>
      <c r="K1499" s="10">
        <f>IF(F1499="Completed",100,IF(F1499="In Progress",50,IF(F1499="Blocked",0,IF(F1499="Pending",0,IF(F1499="Rework Required",0,IF(F1499="Pending Review",50,0))))))</f>
        <v/>
      </c>
      <c r="L1499" s="5" t="inlineStr"/>
      <c r="M1499" s="5" t="n"/>
    </row>
    <row r="1500">
      <c r="F1500" s="5" t="n"/>
      <c r="G1500" s="5" t="n"/>
      <c r="H1500" s="8" t="inlineStr"/>
      <c r="I1500" s="9">
        <f>IF(H1500="", "", H1500 + (J1500/Config!$B$9))</f>
        <v/>
      </c>
      <c r="J1500" s="10">
        <f>IFERROR(XLOOKUP(E1500,Config!$D$6:$D$100,Config!$E$6:$E$100),0)</f>
        <v/>
      </c>
      <c r="K1500" s="10">
        <f>IF(F1500="Completed",100,IF(F1500="In Progress",50,IF(F1500="Blocked",0,IF(F1500="Pending",0,IF(F1500="Rework Required",0,IF(F1500="Pending Review",50,0))))))</f>
        <v/>
      </c>
      <c r="L1500" s="5" t="inlineStr"/>
      <c r="M1500" s="5" t="n"/>
    </row>
    <row r="1501">
      <c r="F1501" s="5" t="n"/>
      <c r="G1501" s="5" t="n"/>
      <c r="H1501" s="8" t="inlineStr"/>
      <c r="I1501" s="9">
        <f>IF(H1501="", "", H1501 + (J1501/Config!$B$9))</f>
        <v/>
      </c>
      <c r="J1501" s="10">
        <f>IFERROR(XLOOKUP(E1501,Config!$D$6:$D$100,Config!$E$6:$E$100),0)</f>
        <v/>
      </c>
      <c r="K1501" s="10">
        <f>IF(F1501="Completed",100,IF(F1501="In Progress",50,IF(F1501="Blocked",0,IF(F1501="Pending",0,IF(F1501="Rework Required",0,IF(F1501="Pending Review",50,0))))))</f>
        <v/>
      </c>
      <c r="L1501" s="5" t="inlineStr"/>
      <c r="M1501" s="5" t="n"/>
    </row>
    <row r="1502">
      <c r="F1502" s="5" t="n"/>
      <c r="G1502" s="5" t="n"/>
      <c r="H1502" s="8" t="inlineStr"/>
      <c r="I1502" s="9">
        <f>IF(H1502="", "", H1502 + (J1502/Config!$B$9))</f>
        <v/>
      </c>
      <c r="J1502" s="10">
        <f>IFERROR(XLOOKUP(E1502,Config!$D$6:$D$100,Config!$E$6:$E$100),0)</f>
        <v/>
      </c>
      <c r="K1502" s="10">
        <f>IF(F1502="Completed",100,IF(F1502="In Progress",50,IF(F1502="Blocked",0,IF(F1502="Pending",0,IF(F1502="Rework Required",0,IF(F1502="Pending Review",50,0))))))</f>
        <v/>
      </c>
      <c r="L1502" s="5" t="inlineStr"/>
      <c r="M1502" s="5" t="n"/>
    </row>
    <row r="1503">
      <c r="F1503" s="5" t="n"/>
      <c r="G1503" s="5" t="n"/>
      <c r="H1503" s="8" t="inlineStr"/>
      <c r="I1503" s="9">
        <f>IF(H1503="", "", H1503 + (J1503/Config!$B$9))</f>
        <v/>
      </c>
      <c r="J1503" s="10">
        <f>IFERROR(XLOOKUP(E1503,Config!$D$6:$D$100,Config!$E$6:$E$100),0)</f>
        <v/>
      </c>
      <c r="K1503" s="10">
        <f>IF(F1503="Completed",100,IF(F1503="In Progress",50,IF(F1503="Blocked",0,IF(F1503="Pending",0,IF(F1503="Rework Required",0,IF(F1503="Pending Review",50,0))))))</f>
        <v/>
      </c>
      <c r="L1503" s="5" t="inlineStr"/>
      <c r="M1503" s="5" t="n"/>
    </row>
    <row r="1504">
      <c r="F1504" s="5" t="n"/>
      <c r="G1504" s="5" t="n"/>
      <c r="H1504" s="8" t="inlineStr"/>
      <c r="I1504" s="9">
        <f>IF(H1504="", "", H1504 + (J1504/Config!$B$9))</f>
        <v/>
      </c>
      <c r="J1504" s="10">
        <f>IFERROR(XLOOKUP(E1504,Config!$D$6:$D$100,Config!$E$6:$E$100),0)</f>
        <v/>
      </c>
      <c r="K1504" s="10">
        <f>IF(F1504="Completed",100,IF(F1504="In Progress",50,IF(F1504="Blocked",0,IF(F1504="Pending",0,IF(F1504="Rework Required",0,IF(F1504="Pending Review",50,0))))))</f>
        <v/>
      </c>
      <c r="L1504" s="5" t="inlineStr"/>
      <c r="M1504" s="5" t="n"/>
    </row>
    <row r="1505">
      <c r="F1505" s="5" t="n"/>
      <c r="G1505" s="5" t="n"/>
      <c r="H1505" s="8" t="inlineStr"/>
      <c r="I1505" s="9">
        <f>IF(H1505="", "", H1505 + (J1505/Config!$B$9))</f>
        <v/>
      </c>
      <c r="J1505" s="10">
        <f>IFERROR(XLOOKUP(E1505,Config!$D$6:$D$100,Config!$E$6:$E$100),0)</f>
        <v/>
      </c>
      <c r="K1505" s="10">
        <f>IF(F1505="Completed",100,IF(F1505="In Progress",50,IF(F1505="Blocked",0,IF(F1505="Pending",0,IF(F1505="Rework Required",0,IF(F1505="Pending Review",50,0))))))</f>
        <v/>
      </c>
      <c r="L1505" s="5" t="inlineStr"/>
      <c r="M1505" s="5" t="n"/>
    </row>
    <row r="1506">
      <c r="F1506" s="5" t="n"/>
      <c r="G1506" s="5" t="n"/>
      <c r="H1506" s="8" t="inlineStr"/>
      <c r="I1506" s="9">
        <f>IF(H1506="", "", H1506 + (J1506/Config!$B$9))</f>
        <v/>
      </c>
      <c r="J1506" s="10">
        <f>IFERROR(XLOOKUP(E1506,Config!$D$6:$D$100,Config!$E$6:$E$100),0)</f>
        <v/>
      </c>
      <c r="K1506" s="10">
        <f>IF(F1506="Completed",100,IF(F1506="In Progress",50,IF(F1506="Blocked",0,IF(F1506="Pending",0,IF(F1506="Rework Required",0,IF(F1506="Pending Review",50,0))))))</f>
        <v/>
      </c>
      <c r="L1506" s="5" t="inlineStr"/>
      <c r="M1506" s="5" t="n"/>
    </row>
    <row r="1507">
      <c r="F1507" s="5" t="n"/>
      <c r="G1507" s="5" t="n"/>
      <c r="H1507" s="8" t="inlineStr"/>
      <c r="I1507" s="9">
        <f>IF(H1507="", "", H1507 + (J1507/Config!$B$9))</f>
        <v/>
      </c>
      <c r="J1507" s="10">
        <f>IFERROR(XLOOKUP(E1507,Config!$D$6:$D$100,Config!$E$6:$E$100),0)</f>
        <v/>
      </c>
      <c r="K1507" s="10">
        <f>IF(F1507="Completed",100,IF(F1507="In Progress",50,IF(F1507="Blocked",0,IF(F1507="Pending",0,IF(F1507="Rework Required",0,IF(F1507="Pending Review",50,0))))))</f>
        <v/>
      </c>
      <c r="L1507" s="5" t="inlineStr"/>
      <c r="M1507" s="5" t="n"/>
    </row>
    <row r="1508">
      <c r="F1508" s="5" t="n"/>
      <c r="G1508" s="5" t="n"/>
      <c r="H1508" s="8" t="inlineStr"/>
      <c r="I1508" s="9">
        <f>IF(H1508="", "", H1508 + (J1508/Config!$B$9))</f>
        <v/>
      </c>
      <c r="J1508" s="10">
        <f>IFERROR(XLOOKUP(E1508,Config!$D$6:$D$100,Config!$E$6:$E$100),0)</f>
        <v/>
      </c>
      <c r="K1508" s="10">
        <f>IF(F1508="Completed",100,IF(F1508="In Progress",50,IF(F1508="Blocked",0,IF(F1508="Pending",0,IF(F1508="Rework Required",0,IF(F1508="Pending Review",50,0))))))</f>
        <v/>
      </c>
      <c r="L1508" s="5" t="inlineStr"/>
      <c r="M1508" s="5" t="n"/>
    </row>
    <row r="1509">
      <c r="F1509" s="5" t="n"/>
      <c r="G1509" s="5" t="n"/>
      <c r="H1509" s="8" t="inlineStr"/>
      <c r="I1509" s="9">
        <f>IF(H1509="", "", H1509 + (J1509/Config!$B$9))</f>
        <v/>
      </c>
      <c r="J1509" s="10">
        <f>IFERROR(XLOOKUP(E1509,Config!$D$6:$D$100,Config!$E$6:$E$100),0)</f>
        <v/>
      </c>
      <c r="K1509" s="10">
        <f>IF(F1509="Completed",100,IF(F1509="In Progress",50,IF(F1509="Blocked",0,IF(F1509="Pending",0,IF(F1509="Rework Required",0,IF(F1509="Pending Review",50,0))))))</f>
        <v/>
      </c>
      <c r="L1509" s="5" t="inlineStr"/>
      <c r="M1509" s="5" t="n"/>
    </row>
    <row r="1510">
      <c r="F1510" s="5" t="n"/>
      <c r="G1510" s="5" t="n"/>
      <c r="H1510" s="8" t="inlineStr"/>
      <c r="I1510" s="9">
        <f>IF(H1510="", "", H1510 + (J1510/Config!$B$9))</f>
        <v/>
      </c>
      <c r="J1510" s="10">
        <f>IFERROR(XLOOKUP(E1510,Config!$D$6:$D$100,Config!$E$6:$E$100),0)</f>
        <v/>
      </c>
      <c r="K1510" s="10">
        <f>IF(F1510="Completed",100,IF(F1510="In Progress",50,IF(F1510="Blocked",0,IF(F1510="Pending",0,IF(F1510="Rework Required",0,IF(F1510="Pending Review",50,0))))))</f>
        <v/>
      </c>
      <c r="L1510" s="5" t="inlineStr"/>
      <c r="M1510" s="5" t="n"/>
    </row>
    <row r="1511">
      <c r="F1511" s="5" t="n"/>
      <c r="G1511" s="5" t="n"/>
      <c r="H1511" s="8" t="inlineStr"/>
      <c r="I1511" s="9">
        <f>IF(H1511="", "", H1511 + (J1511/Config!$B$9))</f>
        <v/>
      </c>
      <c r="J1511" s="10">
        <f>IFERROR(XLOOKUP(E1511,Config!$D$6:$D$100,Config!$E$6:$E$100),0)</f>
        <v/>
      </c>
      <c r="K1511" s="10">
        <f>IF(F1511="Completed",100,IF(F1511="In Progress",50,IF(F1511="Blocked",0,IF(F1511="Pending",0,IF(F1511="Rework Required",0,IF(F1511="Pending Review",50,0))))))</f>
        <v/>
      </c>
      <c r="L1511" s="5" t="inlineStr"/>
      <c r="M1511" s="5" t="n"/>
    </row>
    <row r="1512">
      <c r="F1512" s="5" t="n"/>
      <c r="G1512" s="5" t="n"/>
      <c r="H1512" s="8" t="inlineStr"/>
      <c r="I1512" s="9">
        <f>IF(H1512="", "", H1512 + (J1512/Config!$B$9))</f>
        <v/>
      </c>
      <c r="J1512" s="10">
        <f>IFERROR(XLOOKUP(E1512,Config!$D$6:$D$100,Config!$E$6:$E$100),0)</f>
        <v/>
      </c>
      <c r="K1512" s="10">
        <f>IF(F1512="Completed",100,IF(F1512="In Progress",50,IF(F1512="Blocked",0,IF(F1512="Pending",0,IF(F1512="Rework Required",0,IF(F1512="Pending Review",50,0))))))</f>
        <v/>
      </c>
      <c r="L1512" s="5" t="inlineStr"/>
      <c r="M1512" s="5" t="n"/>
    </row>
    <row r="1513">
      <c r="F1513" s="5" t="n"/>
      <c r="G1513" s="5" t="n"/>
      <c r="H1513" s="8" t="inlineStr"/>
      <c r="I1513" s="9">
        <f>IF(H1513="", "", H1513 + (J1513/Config!$B$9))</f>
        <v/>
      </c>
      <c r="J1513" s="10">
        <f>IFERROR(XLOOKUP(E1513,Config!$D$6:$D$100,Config!$E$6:$E$100),0)</f>
        <v/>
      </c>
      <c r="K1513" s="10">
        <f>IF(F1513="Completed",100,IF(F1513="In Progress",50,IF(F1513="Blocked",0,IF(F1513="Pending",0,IF(F1513="Rework Required",0,IF(F1513="Pending Review",50,0))))))</f>
        <v/>
      </c>
      <c r="L1513" s="5" t="inlineStr"/>
      <c r="M1513" s="5" t="n"/>
    </row>
    <row r="1514">
      <c r="F1514" s="5" t="n"/>
      <c r="G1514" s="5" t="n"/>
      <c r="H1514" s="8" t="inlineStr"/>
      <c r="I1514" s="9">
        <f>IF(H1514="", "", H1514 + (J1514/Config!$B$9))</f>
        <v/>
      </c>
      <c r="J1514" s="10">
        <f>IFERROR(XLOOKUP(E1514,Config!$D$6:$D$100,Config!$E$6:$E$100),0)</f>
        <v/>
      </c>
      <c r="K1514" s="10">
        <f>IF(F1514="Completed",100,IF(F1514="In Progress",50,IF(F1514="Blocked",0,IF(F1514="Pending",0,IF(F1514="Rework Required",0,IF(F1514="Pending Review",50,0))))))</f>
        <v/>
      </c>
      <c r="L1514" s="5" t="inlineStr"/>
      <c r="M1514" s="5" t="n"/>
    </row>
    <row r="1515">
      <c r="F1515" s="5" t="n"/>
      <c r="G1515" s="5" t="n"/>
      <c r="H1515" s="8" t="inlineStr"/>
      <c r="I1515" s="9">
        <f>IF(H1515="", "", H1515 + (J1515/Config!$B$9))</f>
        <v/>
      </c>
      <c r="J1515" s="10">
        <f>IFERROR(XLOOKUP(E1515,Config!$D$6:$D$100,Config!$E$6:$E$100),0)</f>
        <v/>
      </c>
      <c r="K1515" s="10">
        <f>IF(F1515="Completed",100,IF(F1515="In Progress",50,IF(F1515="Blocked",0,IF(F1515="Pending",0,IF(F1515="Rework Required",0,IF(F1515="Pending Review",50,0))))))</f>
        <v/>
      </c>
      <c r="L1515" s="5" t="inlineStr"/>
      <c r="M1515" s="5" t="n"/>
    </row>
    <row r="1516">
      <c r="F1516" s="5" t="n"/>
      <c r="G1516" s="5" t="n"/>
      <c r="H1516" s="8" t="inlineStr"/>
      <c r="I1516" s="9">
        <f>IF(H1516="", "", H1516 + (J1516/Config!$B$9))</f>
        <v/>
      </c>
      <c r="J1516" s="10">
        <f>IFERROR(XLOOKUP(E1516,Config!$D$6:$D$100,Config!$E$6:$E$100),0)</f>
        <v/>
      </c>
      <c r="K1516" s="10">
        <f>IF(F1516="Completed",100,IF(F1516="In Progress",50,IF(F1516="Blocked",0,IF(F1516="Pending",0,IF(F1516="Rework Required",0,IF(F1516="Pending Review",50,0))))))</f>
        <v/>
      </c>
      <c r="L1516" s="5" t="inlineStr"/>
      <c r="M1516" s="5" t="n"/>
    </row>
    <row r="1517">
      <c r="F1517" s="5" t="n"/>
      <c r="G1517" s="5" t="n"/>
      <c r="H1517" s="8" t="inlineStr"/>
      <c r="I1517" s="9">
        <f>IF(H1517="", "", H1517 + (J1517/Config!$B$9))</f>
        <v/>
      </c>
      <c r="J1517" s="10">
        <f>IFERROR(XLOOKUP(E1517,Config!$D$6:$D$100,Config!$E$6:$E$100),0)</f>
        <v/>
      </c>
      <c r="K1517" s="10">
        <f>IF(F1517="Completed",100,IF(F1517="In Progress",50,IF(F1517="Blocked",0,IF(F1517="Pending",0,IF(F1517="Rework Required",0,IF(F1517="Pending Review",50,0))))))</f>
        <v/>
      </c>
      <c r="L1517" s="5" t="inlineStr"/>
      <c r="M1517" s="5" t="n"/>
    </row>
    <row r="1518">
      <c r="F1518" s="5" t="n"/>
      <c r="G1518" s="5" t="n"/>
      <c r="H1518" s="8" t="inlineStr"/>
      <c r="I1518" s="9">
        <f>IF(H1518="", "", H1518 + (J1518/Config!$B$9))</f>
        <v/>
      </c>
      <c r="J1518" s="10">
        <f>IFERROR(XLOOKUP(E1518,Config!$D$6:$D$100,Config!$E$6:$E$100),0)</f>
        <v/>
      </c>
      <c r="K1518" s="10">
        <f>IF(F1518="Completed",100,IF(F1518="In Progress",50,IF(F1518="Blocked",0,IF(F1518="Pending",0,IF(F1518="Rework Required",0,IF(F1518="Pending Review",50,0))))))</f>
        <v/>
      </c>
      <c r="L1518" s="5" t="inlineStr"/>
      <c r="M1518" s="5" t="n"/>
    </row>
    <row r="1519">
      <c r="F1519" s="5" t="n"/>
      <c r="G1519" s="5" t="n"/>
      <c r="H1519" s="8" t="inlineStr"/>
      <c r="I1519" s="9">
        <f>IF(H1519="", "", H1519 + (J1519/Config!$B$9))</f>
        <v/>
      </c>
      <c r="J1519" s="10">
        <f>IFERROR(XLOOKUP(E1519,Config!$D$6:$D$100,Config!$E$6:$E$100),0)</f>
        <v/>
      </c>
      <c r="K1519" s="10">
        <f>IF(F1519="Completed",100,IF(F1519="In Progress",50,IF(F1519="Blocked",0,IF(F1519="Pending",0,IF(F1519="Rework Required",0,IF(F1519="Pending Review",50,0))))))</f>
        <v/>
      </c>
      <c r="L1519" s="5" t="inlineStr"/>
      <c r="M1519" s="5" t="n"/>
    </row>
    <row r="1520">
      <c r="F1520" s="5" t="n"/>
      <c r="G1520" s="5" t="n"/>
      <c r="H1520" s="8" t="inlineStr"/>
      <c r="I1520" s="9">
        <f>IF(H1520="", "", H1520 + (J1520/Config!$B$9))</f>
        <v/>
      </c>
      <c r="J1520" s="10">
        <f>IFERROR(XLOOKUP(E1520,Config!$D$6:$D$100,Config!$E$6:$E$100),0)</f>
        <v/>
      </c>
      <c r="K1520" s="10">
        <f>IF(F1520="Completed",100,IF(F1520="In Progress",50,IF(F1520="Blocked",0,IF(F1520="Pending",0,IF(F1520="Rework Required",0,IF(F1520="Pending Review",50,0))))))</f>
        <v/>
      </c>
      <c r="L1520" s="5" t="inlineStr"/>
      <c r="M1520" s="5" t="n"/>
    </row>
    <row r="1521">
      <c r="F1521" s="5" t="n"/>
      <c r="G1521" s="5" t="n"/>
      <c r="H1521" s="8" t="inlineStr"/>
      <c r="I1521" s="9">
        <f>IF(H1521="", "", H1521 + (J1521/Config!$B$9))</f>
        <v/>
      </c>
      <c r="J1521" s="10">
        <f>IFERROR(XLOOKUP(E1521,Config!$D$6:$D$100,Config!$E$6:$E$100),0)</f>
        <v/>
      </c>
      <c r="K1521" s="10">
        <f>IF(F1521="Completed",100,IF(F1521="In Progress",50,IF(F1521="Blocked",0,IF(F1521="Pending",0,IF(F1521="Rework Required",0,IF(F1521="Pending Review",50,0))))))</f>
        <v/>
      </c>
      <c r="L1521" s="5" t="inlineStr"/>
      <c r="M1521" s="5" t="n"/>
    </row>
    <row r="1522">
      <c r="F1522" s="5" t="n"/>
      <c r="G1522" s="5" t="n"/>
      <c r="H1522" s="8" t="inlineStr"/>
      <c r="I1522" s="9">
        <f>IF(H1522="", "", H1522 + (J1522/Config!$B$9))</f>
        <v/>
      </c>
      <c r="J1522" s="10">
        <f>IFERROR(XLOOKUP(E1522,Config!$D$6:$D$100,Config!$E$6:$E$100),0)</f>
        <v/>
      </c>
      <c r="K1522" s="10">
        <f>IF(F1522="Completed",100,IF(F1522="In Progress",50,IF(F1522="Blocked",0,IF(F1522="Pending",0,IF(F1522="Rework Required",0,IF(F1522="Pending Review",50,0))))))</f>
        <v/>
      </c>
      <c r="L1522" s="5" t="inlineStr"/>
      <c r="M1522" s="5" t="n"/>
    </row>
    <row r="1523">
      <c r="F1523" s="5" t="n"/>
      <c r="G1523" s="5" t="n"/>
      <c r="H1523" s="8" t="inlineStr"/>
      <c r="I1523" s="9">
        <f>IF(H1523="", "", H1523 + (J1523/Config!$B$9))</f>
        <v/>
      </c>
      <c r="J1523" s="10">
        <f>IFERROR(XLOOKUP(E1523,Config!$D$6:$D$100,Config!$E$6:$E$100),0)</f>
        <v/>
      </c>
      <c r="K1523" s="10">
        <f>IF(F1523="Completed",100,IF(F1523="In Progress",50,IF(F1523="Blocked",0,IF(F1523="Pending",0,IF(F1523="Rework Required",0,IF(F1523="Pending Review",50,0))))))</f>
        <v/>
      </c>
      <c r="L1523" s="5" t="inlineStr"/>
      <c r="M1523" s="5" t="n"/>
    </row>
    <row r="1524">
      <c r="F1524" s="5" t="n"/>
      <c r="G1524" s="5" t="n"/>
      <c r="H1524" s="8" t="inlineStr"/>
      <c r="I1524" s="9">
        <f>IF(H1524="", "", H1524 + (J1524/Config!$B$9))</f>
        <v/>
      </c>
      <c r="J1524" s="10">
        <f>IFERROR(XLOOKUP(E1524,Config!$D$6:$D$100,Config!$E$6:$E$100),0)</f>
        <v/>
      </c>
      <c r="K1524" s="10">
        <f>IF(F1524="Completed",100,IF(F1524="In Progress",50,IF(F1524="Blocked",0,IF(F1524="Pending",0,IF(F1524="Rework Required",0,IF(F1524="Pending Review",50,0))))))</f>
        <v/>
      </c>
      <c r="L1524" s="5" t="inlineStr"/>
      <c r="M1524" s="5" t="n"/>
    </row>
    <row r="1525">
      <c r="F1525" s="5" t="n"/>
      <c r="G1525" s="5" t="n"/>
      <c r="H1525" s="8" t="inlineStr"/>
      <c r="I1525" s="9">
        <f>IF(H1525="", "", H1525 + (J1525/Config!$B$9))</f>
        <v/>
      </c>
      <c r="J1525" s="10">
        <f>IFERROR(XLOOKUP(E1525,Config!$D$6:$D$100,Config!$E$6:$E$100),0)</f>
        <v/>
      </c>
      <c r="K1525" s="10">
        <f>IF(F1525="Completed",100,IF(F1525="In Progress",50,IF(F1525="Blocked",0,IF(F1525="Pending",0,IF(F1525="Rework Required",0,IF(F1525="Pending Review",50,0))))))</f>
        <v/>
      </c>
      <c r="L1525" s="5" t="inlineStr"/>
      <c r="M1525" s="5" t="n"/>
    </row>
    <row r="1526">
      <c r="F1526" s="5" t="n"/>
      <c r="G1526" s="5" t="n"/>
      <c r="H1526" s="8" t="inlineStr"/>
      <c r="I1526" s="9">
        <f>IF(H1526="", "", H1526 + (J1526/Config!$B$9))</f>
        <v/>
      </c>
      <c r="J1526" s="10">
        <f>IFERROR(XLOOKUP(E1526,Config!$D$6:$D$100,Config!$E$6:$E$100),0)</f>
        <v/>
      </c>
      <c r="K1526" s="10">
        <f>IF(F1526="Completed",100,IF(F1526="In Progress",50,IF(F1526="Blocked",0,IF(F1526="Pending",0,IF(F1526="Rework Required",0,IF(F1526="Pending Review",50,0))))))</f>
        <v/>
      </c>
      <c r="L1526" s="5" t="inlineStr"/>
      <c r="M1526" s="5" t="n"/>
    </row>
    <row r="1527">
      <c r="F1527" s="5" t="n"/>
      <c r="G1527" s="5" t="n"/>
      <c r="H1527" s="8" t="inlineStr"/>
      <c r="I1527" s="9">
        <f>IF(H1527="", "", H1527 + (J1527/Config!$B$9))</f>
        <v/>
      </c>
      <c r="J1527" s="10">
        <f>IFERROR(XLOOKUP(E1527,Config!$D$6:$D$100,Config!$E$6:$E$100),0)</f>
        <v/>
      </c>
      <c r="K1527" s="10">
        <f>IF(F1527="Completed",100,IF(F1527="In Progress",50,IF(F1527="Blocked",0,IF(F1527="Pending",0,IF(F1527="Rework Required",0,IF(F1527="Pending Review",50,0))))))</f>
        <v/>
      </c>
      <c r="L1527" s="5" t="inlineStr"/>
      <c r="M1527" s="5" t="n"/>
    </row>
    <row r="1528">
      <c r="F1528" s="5" t="n"/>
      <c r="G1528" s="5" t="n"/>
      <c r="H1528" s="8" t="inlineStr"/>
      <c r="I1528" s="9">
        <f>IF(H1528="", "", H1528 + (J1528/Config!$B$9))</f>
        <v/>
      </c>
      <c r="J1528" s="10">
        <f>IFERROR(XLOOKUP(E1528,Config!$D$6:$D$100,Config!$E$6:$E$100),0)</f>
        <v/>
      </c>
      <c r="K1528" s="10">
        <f>IF(F1528="Completed",100,IF(F1528="In Progress",50,IF(F1528="Blocked",0,IF(F1528="Pending",0,IF(F1528="Rework Required",0,IF(F1528="Pending Review",50,0))))))</f>
        <v/>
      </c>
      <c r="L1528" s="5" t="inlineStr"/>
      <c r="M1528" s="5" t="n"/>
    </row>
    <row r="1529">
      <c r="F1529" s="5" t="n"/>
      <c r="G1529" s="5" t="n"/>
      <c r="H1529" s="8" t="inlineStr"/>
      <c r="I1529" s="9">
        <f>IF(H1529="", "", H1529 + (J1529/Config!$B$9))</f>
        <v/>
      </c>
      <c r="J1529" s="10">
        <f>IFERROR(XLOOKUP(E1529,Config!$D$6:$D$100,Config!$E$6:$E$100),0)</f>
        <v/>
      </c>
      <c r="K1529" s="10">
        <f>IF(F1529="Completed",100,IF(F1529="In Progress",50,IF(F1529="Blocked",0,IF(F1529="Pending",0,IF(F1529="Rework Required",0,IF(F1529="Pending Review",50,0))))))</f>
        <v/>
      </c>
      <c r="L1529" s="5" t="inlineStr"/>
      <c r="M1529" s="5" t="n"/>
    </row>
    <row r="1530">
      <c r="F1530" s="5" t="n"/>
      <c r="G1530" s="5" t="n"/>
      <c r="H1530" s="8" t="inlineStr"/>
      <c r="I1530" s="9">
        <f>IF(H1530="", "", H1530 + (J1530/Config!$B$9))</f>
        <v/>
      </c>
      <c r="J1530" s="10">
        <f>IFERROR(XLOOKUP(E1530,Config!$D$6:$D$100,Config!$E$6:$E$100),0)</f>
        <v/>
      </c>
      <c r="K1530" s="10">
        <f>IF(F1530="Completed",100,IF(F1530="In Progress",50,IF(F1530="Blocked",0,IF(F1530="Pending",0,IF(F1530="Rework Required",0,IF(F1530="Pending Review",50,0))))))</f>
        <v/>
      </c>
      <c r="L1530" s="5" t="inlineStr"/>
      <c r="M1530" s="5" t="n"/>
    </row>
    <row r="1531">
      <c r="F1531" s="5" t="n"/>
      <c r="G1531" s="5" t="n"/>
      <c r="H1531" s="8" t="inlineStr"/>
      <c r="I1531" s="9">
        <f>IF(H1531="", "", H1531 + (J1531/Config!$B$9))</f>
        <v/>
      </c>
      <c r="J1531" s="10">
        <f>IFERROR(XLOOKUP(E1531,Config!$D$6:$D$100,Config!$E$6:$E$100),0)</f>
        <v/>
      </c>
      <c r="K1531" s="10">
        <f>IF(F1531="Completed",100,IF(F1531="In Progress",50,IF(F1531="Blocked",0,IF(F1531="Pending",0,IF(F1531="Rework Required",0,IF(F1531="Pending Review",50,0))))))</f>
        <v/>
      </c>
      <c r="L1531" s="5" t="inlineStr"/>
      <c r="M1531" s="5" t="n"/>
    </row>
    <row r="1532">
      <c r="F1532" s="5" t="n"/>
      <c r="G1532" s="5" t="n"/>
      <c r="H1532" s="8" t="inlineStr"/>
      <c r="I1532" s="9">
        <f>IF(H1532="", "", H1532 + (J1532/Config!$B$9))</f>
        <v/>
      </c>
      <c r="J1532" s="10">
        <f>IFERROR(XLOOKUP(E1532,Config!$D$6:$D$100,Config!$E$6:$E$100),0)</f>
        <v/>
      </c>
      <c r="K1532" s="10">
        <f>IF(F1532="Completed",100,IF(F1532="In Progress",50,IF(F1532="Blocked",0,IF(F1532="Pending",0,IF(F1532="Rework Required",0,IF(F1532="Pending Review",50,0))))))</f>
        <v/>
      </c>
      <c r="L1532" s="5" t="inlineStr"/>
      <c r="M1532" s="5" t="n"/>
    </row>
    <row r="1533">
      <c r="F1533" s="5" t="n"/>
      <c r="G1533" s="5" t="n"/>
      <c r="H1533" s="8" t="inlineStr"/>
      <c r="I1533" s="9">
        <f>IF(H1533="", "", H1533 + (J1533/Config!$B$9))</f>
        <v/>
      </c>
      <c r="J1533" s="10">
        <f>IFERROR(XLOOKUP(E1533,Config!$D$6:$D$100,Config!$E$6:$E$100),0)</f>
        <v/>
      </c>
      <c r="K1533" s="10">
        <f>IF(F1533="Completed",100,IF(F1533="In Progress",50,IF(F1533="Blocked",0,IF(F1533="Pending",0,IF(F1533="Rework Required",0,IF(F1533="Pending Review",50,0))))))</f>
        <v/>
      </c>
      <c r="L1533" s="5" t="inlineStr"/>
      <c r="M1533" s="5" t="n"/>
    </row>
    <row r="1534">
      <c r="F1534" s="5" t="n"/>
      <c r="G1534" s="5" t="n"/>
      <c r="H1534" s="8" t="inlineStr"/>
      <c r="I1534" s="9">
        <f>IF(H1534="", "", H1534 + (J1534/Config!$B$9))</f>
        <v/>
      </c>
      <c r="J1534" s="10">
        <f>IFERROR(XLOOKUP(E1534,Config!$D$6:$D$100,Config!$E$6:$E$100),0)</f>
        <v/>
      </c>
      <c r="K1534" s="10">
        <f>IF(F1534="Completed",100,IF(F1534="In Progress",50,IF(F1534="Blocked",0,IF(F1534="Pending",0,IF(F1534="Rework Required",0,IF(F1534="Pending Review",50,0))))))</f>
        <v/>
      </c>
      <c r="L1534" s="5" t="inlineStr"/>
      <c r="M1534" s="5" t="n"/>
    </row>
    <row r="1535">
      <c r="F1535" s="5" t="n"/>
      <c r="G1535" s="5" t="n"/>
      <c r="H1535" s="8" t="inlineStr"/>
      <c r="I1535" s="9">
        <f>IF(H1535="", "", H1535 + (J1535/Config!$B$9))</f>
        <v/>
      </c>
      <c r="J1535" s="10">
        <f>IFERROR(XLOOKUP(E1535,Config!$D$6:$D$100,Config!$E$6:$E$100),0)</f>
        <v/>
      </c>
      <c r="K1535" s="10">
        <f>IF(F1535="Completed",100,IF(F1535="In Progress",50,IF(F1535="Blocked",0,IF(F1535="Pending",0,IF(F1535="Rework Required",0,IF(F1535="Pending Review",50,0))))))</f>
        <v/>
      </c>
      <c r="L1535" s="5" t="inlineStr"/>
      <c r="M1535" s="5" t="n"/>
    </row>
    <row r="1536">
      <c r="F1536" s="5" t="n"/>
      <c r="G1536" s="5" t="n"/>
      <c r="H1536" s="8" t="inlineStr"/>
      <c r="I1536" s="9">
        <f>IF(H1536="", "", H1536 + (J1536/Config!$B$9))</f>
        <v/>
      </c>
      <c r="J1536" s="10">
        <f>IFERROR(XLOOKUP(E1536,Config!$D$6:$D$100,Config!$E$6:$E$100),0)</f>
        <v/>
      </c>
      <c r="K1536" s="10">
        <f>IF(F1536="Completed",100,IF(F1536="In Progress",50,IF(F1536="Blocked",0,IF(F1536="Pending",0,IF(F1536="Rework Required",0,IF(F1536="Pending Review",50,0))))))</f>
        <v/>
      </c>
      <c r="L1536" s="5" t="inlineStr"/>
      <c r="M1536" s="5" t="n"/>
    </row>
    <row r="1537">
      <c r="F1537" s="5" t="n"/>
      <c r="G1537" s="5" t="n"/>
      <c r="H1537" s="8" t="inlineStr"/>
      <c r="I1537" s="9">
        <f>IF(H1537="", "", H1537 + (J1537/Config!$B$9))</f>
        <v/>
      </c>
      <c r="J1537" s="10">
        <f>IFERROR(XLOOKUP(E1537,Config!$D$6:$D$100,Config!$E$6:$E$100),0)</f>
        <v/>
      </c>
      <c r="K1537" s="10">
        <f>IF(F1537="Completed",100,IF(F1537="In Progress",50,IF(F1537="Blocked",0,IF(F1537="Pending",0,IF(F1537="Rework Required",0,IF(F1537="Pending Review",50,0))))))</f>
        <v/>
      </c>
      <c r="L1537" s="5" t="inlineStr"/>
      <c r="M1537" s="5" t="n"/>
    </row>
    <row r="1538">
      <c r="F1538" s="5" t="n"/>
      <c r="G1538" s="5" t="n"/>
      <c r="H1538" s="8" t="inlineStr"/>
      <c r="I1538" s="9">
        <f>IF(H1538="", "", H1538 + (J1538/Config!$B$9))</f>
        <v/>
      </c>
      <c r="J1538" s="10">
        <f>IFERROR(XLOOKUP(E1538,Config!$D$6:$D$100,Config!$E$6:$E$100),0)</f>
        <v/>
      </c>
      <c r="K1538" s="10">
        <f>IF(F1538="Completed",100,IF(F1538="In Progress",50,IF(F1538="Blocked",0,IF(F1538="Pending",0,IF(F1538="Rework Required",0,IF(F1538="Pending Review",50,0))))))</f>
        <v/>
      </c>
      <c r="L1538" s="5" t="inlineStr"/>
      <c r="M1538" s="5" t="n"/>
    </row>
    <row r="1539">
      <c r="F1539" s="5" t="n"/>
      <c r="G1539" s="5" t="n"/>
      <c r="H1539" s="8" t="inlineStr"/>
      <c r="I1539" s="9">
        <f>IF(H1539="", "", H1539 + (J1539/Config!$B$9))</f>
        <v/>
      </c>
      <c r="J1539" s="10">
        <f>IFERROR(XLOOKUP(E1539,Config!$D$6:$D$100,Config!$E$6:$E$100),0)</f>
        <v/>
      </c>
      <c r="K1539" s="10">
        <f>IF(F1539="Completed",100,IF(F1539="In Progress",50,IF(F1539="Blocked",0,IF(F1539="Pending",0,IF(F1539="Rework Required",0,IF(F1539="Pending Review",50,0))))))</f>
        <v/>
      </c>
      <c r="L1539" s="5" t="inlineStr"/>
      <c r="M1539" s="5" t="n"/>
    </row>
    <row r="1540">
      <c r="F1540" s="5" t="n"/>
      <c r="G1540" s="5" t="n"/>
      <c r="H1540" s="8" t="inlineStr"/>
      <c r="I1540" s="9">
        <f>IF(H1540="", "", H1540 + (J1540/Config!$B$9))</f>
        <v/>
      </c>
      <c r="J1540" s="10">
        <f>IFERROR(XLOOKUP(E1540,Config!$D$6:$D$100,Config!$E$6:$E$100),0)</f>
        <v/>
      </c>
      <c r="K1540" s="10">
        <f>IF(F1540="Completed",100,IF(F1540="In Progress",50,IF(F1540="Blocked",0,IF(F1540="Pending",0,IF(F1540="Rework Required",0,IF(F1540="Pending Review",50,0))))))</f>
        <v/>
      </c>
      <c r="L1540" s="5" t="inlineStr"/>
      <c r="M1540" s="5" t="n"/>
    </row>
    <row r="1541">
      <c r="F1541" s="5" t="n"/>
      <c r="G1541" s="5" t="n"/>
      <c r="H1541" s="8" t="inlineStr"/>
      <c r="I1541" s="9">
        <f>IF(H1541="", "", H1541 + (J1541/Config!$B$9))</f>
        <v/>
      </c>
      <c r="J1541" s="10">
        <f>IFERROR(XLOOKUP(E1541,Config!$D$6:$D$100,Config!$E$6:$E$100),0)</f>
        <v/>
      </c>
      <c r="K1541" s="10">
        <f>IF(F1541="Completed",100,IF(F1541="In Progress",50,IF(F1541="Blocked",0,IF(F1541="Pending",0,IF(F1541="Rework Required",0,IF(F1541="Pending Review",50,0))))))</f>
        <v/>
      </c>
      <c r="L1541" s="5" t="inlineStr"/>
      <c r="M1541" s="5" t="n"/>
    </row>
    <row r="1542">
      <c r="F1542" s="5" t="n"/>
      <c r="G1542" s="5" t="n"/>
      <c r="H1542" s="8" t="inlineStr"/>
      <c r="I1542" s="9">
        <f>IF(H1542="", "", H1542 + (J1542/Config!$B$9))</f>
        <v/>
      </c>
      <c r="J1542" s="10">
        <f>IFERROR(XLOOKUP(E1542,Config!$D$6:$D$100,Config!$E$6:$E$100),0)</f>
        <v/>
      </c>
      <c r="K1542" s="10">
        <f>IF(F1542="Completed",100,IF(F1542="In Progress",50,IF(F1542="Blocked",0,IF(F1542="Pending",0,IF(F1542="Rework Required",0,IF(F1542="Pending Review",50,0))))))</f>
        <v/>
      </c>
      <c r="L1542" s="5" t="inlineStr"/>
      <c r="M1542" s="5" t="n"/>
    </row>
    <row r="1543">
      <c r="F1543" s="5" t="n"/>
      <c r="G1543" s="5" t="n"/>
      <c r="H1543" s="8" t="inlineStr"/>
      <c r="I1543" s="9">
        <f>IF(H1543="", "", H1543 + (J1543/Config!$B$9))</f>
        <v/>
      </c>
      <c r="J1543" s="10">
        <f>IFERROR(XLOOKUP(E1543,Config!$D$6:$D$100,Config!$E$6:$E$100),0)</f>
        <v/>
      </c>
      <c r="K1543" s="10">
        <f>IF(F1543="Completed",100,IF(F1543="In Progress",50,IF(F1543="Blocked",0,IF(F1543="Pending",0,IF(F1543="Rework Required",0,IF(F1543="Pending Review",50,0))))))</f>
        <v/>
      </c>
      <c r="L1543" s="5" t="inlineStr"/>
      <c r="M1543" s="5" t="n"/>
    </row>
    <row r="1544">
      <c r="F1544" s="5" t="n"/>
      <c r="G1544" s="5" t="n"/>
      <c r="H1544" s="8" t="inlineStr"/>
      <c r="I1544" s="9">
        <f>IF(H1544="", "", H1544 + (J1544/Config!$B$9))</f>
        <v/>
      </c>
      <c r="J1544" s="10">
        <f>IFERROR(XLOOKUP(E1544,Config!$D$6:$D$100,Config!$E$6:$E$100),0)</f>
        <v/>
      </c>
      <c r="K1544" s="10">
        <f>IF(F1544="Completed",100,IF(F1544="In Progress",50,IF(F1544="Blocked",0,IF(F1544="Pending",0,IF(F1544="Rework Required",0,IF(F1544="Pending Review",50,0))))))</f>
        <v/>
      </c>
      <c r="L1544" s="5" t="inlineStr"/>
      <c r="M1544" s="5" t="n"/>
    </row>
    <row r="1545">
      <c r="F1545" s="5" t="n"/>
      <c r="G1545" s="5" t="n"/>
      <c r="H1545" s="8" t="inlineStr"/>
      <c r="I1545" s="9">
        <f>IF(H1545="", "", H1545 + (J1545/Config!$B$9))</f>
        <v/>
      </c>
      <c r="J1545" s="10">
        <f>IFERROR(XLOOKUP(E1545,Config!$D$6:$D$100,Config!$E$6:$E$100),0)</f>
        <v/>
      </c>
      <c r="K1545" s="10">
        <f>IF(F1545="Completed",100,IF(F1545="In Progress",50,IF(F1545="Blocked",0,IF(F1545="Pending",0,IF(F1545="Rework Required",0,IF(F1545="Pending Review",50,0))))))</f>
        <v/>
      </c>
      <c r="L1545" s="5" t="inlineStr"/>
      <c r="M1545" s="5" t="n"/>
    </row>
    <row r="1546">
      <c r="F1546" s="5" t="n"/>
      <c r="G1546" s="5" t="n"/>
      <c r="H1546" s="8" t="inlineStr"/>
      <c r="I1546" s="9">
        <f>IF(H1546="", "", H1546 + (J1546/Config!$B$9))</f>
        <v/>
      </c>
      <c r="J1546" s="10">
        <f>IFERROR(XLOOKUP(E1546,Config!$D$6:$D$100,Config!$E$6:$E$100),0)</f>
        <v/>
      </c>
      <c r="K1546" s="10">
        <f>IF(F1546="Completed",100,IF(F1546="In Progress",50,IF(F1546="Blocked",0,IF(F1546="Pending",0,IF(F1546="Rework Required",0,IF(F1546="Pending Review",50,0))))))</f>
        <v/>
      </c>
      <c r="L1546" s="5" t="inlineStr"/>
      <c r="M1546" s="5" t="n"/>
    </row>
    <row r="1547">
      <c r="F1547" s="5" t="n"/>
      <c r="G1547" s="5" t="n"/>
      <c r="H1547" s="8" t="inlineStr"/>
      <c r="I1547" s="9">
        <f>IF(H1547="", "", H1547 + (J1547/Config!$B$9))</f>
        <v/>
      </c>
      <c r="J1547" s="10">
        <f>IFERROR(XLOOKUP(E1547,Config!$D$6:$D$100,Config!$E$6:$E$100),0)</f>
        <v/>
      </c>
      <c r="K1547" s="10">
        <f>IF(F1547="Completed",100,IF(F1547="In Progress",50,IF(F1547="Blocked",0,IF(F1547="Pending",0,IF(F1547="Rework Required",0,IF(F1547="Pending Review",50,0))))))</f>
        <v/>
      </c>
      <c r="L1547" s="5" t="inlineStr"/>
      <c r="M1547" s="5" t="n"/>
    </row>
    <row r="1548">
      <c r="F1548" s="5" t="n"/>
      <c r="G1548" s="5" t="n"/>
      <c r="H1548" s="8" t="inlineStr"/>
      <c r="I1548" s="9">
        <f>IF(H1548="", "", H1548 + (J1548/Config!$B$9))</f>
        <v/>
      </c>
      <c r="J1548" s="10">
        <f>IFERROR(XLOOKUP(E1548,Config!$D$6:$D$100,Config!$E$6:$E$100),0)</f>
        <v/>
      </c>
      <c r="K1548" s="10">
        <f>IF(F1548="Completed",100,IF(F1548="In Progress",50,IF(F1548="Blocked",0,IF(F1548="Pending",0,IF(F1548="Rework Required",0,IF(F1548="Pending Review",50,0))))))</f>
        <v/>
      </c>
      <c r="L1548" s="5" t="inlineStr"/>
      <c r="M1548" s="5" t="n"/>
    </row>
    <row r="1549">
      <c r="F1549" s="5" t="n"/>
      <c r="G1549" s="5" t="n"/>
      <c r="H1549" s="8" t="inlineStr"/>
      <c r="I1549" s="9">
        <f>IF(H1549="", "", H1549 + (J1549/Config!$B$9))</f>
        <v/>
      </c>
      <c r="J1549" s="10">
        <f>IFERROR(XLOOKUP(E1549,Config!$D$6:$D$100,Config!$E$6:$E$100),0)</f>
        <v/>
      </c>
      <c r="K1549" s="10">
        <f>IF(F1549="Completed",100,IF(F1549="In Progress",50,IF(F1549="Blocked",0,IF(F1549="Pending",0,IF(F1549="Rework Required",0,IF(F1549="Pending Review",50,0))))))</f>
        <v/>
      </c>
      <c r="L1549" s="5" t="inlineStr"/>
      <c r="M1549" s="5" t="n"/>
    </row>
    <row r="1550">
      <c r="F1550" s="5" t="n"/>
      <c r="G1550" s="5" t="n"/>
      <c r="H1550" s="8" t="inlineStr"/>
      <c r="I1550" s="9">
        <f>IF(H1550="", "", H1550 + (J1550/Config!$B$9))</f>
        <v/>
      </c>
      <c r="J1550" s="10">
        <f>IFERROR(XLOOKUP(E1550,Config!$D$6:$D$100,Config!$E$6:$E$100),0)</f>
        <v/>
      </c>
      <c r="K1550" s="10">
        <f>IF(F1550="Completed",100,IF(F1550="In Progress",50,IF(F1550="Blocked",0,IF(F1550="Pending",0,IF(F1550="Rework Required",0,IF(F1550="Pending Review",50,0))))))</f>
        <v/>
      </c>
      <c r="L1550" s="5" t="inlineStr"/>
      <c r="M1550" s="5" t="n"/>
    </row>
    <row r="1551">
      <c r="F1551" s="5" t="n"/>
      <c r="G1551" s="5" t="n"/>
      <c r="H1551" s="8" t="inlineStr"/>
      <c r="I1551" s="9">
        <f>IF(H1551="", "", H1551 + (J1551/Config!$B$9))</f>
        <v/>
      </c>
      <c r="J1551" s="10">
        <f>IFERROR(XLOOKUP(E1551,Config!$D$6:$D$100,Config!$E$6:$E$100),0)</f>
        <v/>
      </c>
      <c r="K1551" s="10">
        <f>IF(F1551="Completed",100,IF(F1551="In Progress",50,IF(F1551="Blocked",0,IF(F1551="Pending",0,IF(F1551="Rework Required",0,IF(F1551="Pending Review",50,0))))))</f>
        <v/>
      </c>
      <c r="L1551" s="5" t="inlineStr"/>
      <c r="M1551" s="5" t="n"/>
    </row>
    <row r="1552">
      <c r="F1552" s="5" t="n"/>
      <c r="G1552" s="5" t="n"/>
      <c r="H1552" s="8" t="inlineStr"/>
      <c r="I1552" s="9">
        <f>IF(H1552="", "", H1552 + (J1552/Config!$B$9))</f>
        <v/>
      </c>
      <c r="J1552" s="10">
        <f>IFERROR(XLOOKUP(E1552,Config!$D$6:$D$100,Config!$E$6:$E$100),0)</f>
        <v/>
      </c>
      <c r="K1552" s="10">
        <f>IF(F1552="Completed",100,IF(F1552="In Progress",50,IF(F1552="Blocked",0,IF(F1552="Pending",0,IF(F1552="Rework Required",0,IF(F1552="Pending Review",50,0))))))</f>
        <v/>
      </c>
      <c r="L1552" s="5" t="inlineStr"/>
      <c r="M1552" s="5" t="n"/>
    </row>
    <row r="1553">
      <c r="F1553" s="5" t="n"/>
      <c r="G1553" s="5" t="n"/>
      <c r="H1553" s="8" t="inlineStr"/>
      <c r="I1553" s="9">
        <f>IF(H1553="", "", H1553 + (J1553/Config!$B$9))</f>
        <v/>
      </c>
      <c r="J1553" s="10">
        <f>IFERROR(XLOOKUP(E1553,Config!$D$6:$D$100,Config!$E$6:$E$100),0)</f>
        <v/>
      </c>
      <c r="K1553" s="10">
        <f>IF(F1553="Completed",100,IF(F1553="In Progress",50,IF(F1553="Blocked",0,IF(F1553="Pending",0,IF(F1553="Rework Required",0,IF(F1553="Pending Review",50,0))))))</f>
        <v/>
      </c>
      <c r="L1553" s="5" t="inlineStr"/>
      <c r="M1553" s="5" t="n"/>
    </row>
    <row r="1554">
      <c r="F1554" s="5" t="n"/>
      <c r="G1554" s="5" t="n"/>
      <c r="H1554" s="8" t="inlineStr"/>
      <c r="I1554" s="9">
        <f>IF(H1554="", "", H1554 + (J1554/Config!$B$9))</f>
        <v/>
      </c>
      <c r="J1554" s="10">
        <f>IFERROR(XLOOKUP(E1554,Config!$D$6:$D$100,Config!$E$6:$E$100),0)</f>
        <v/>
      </c>
      <c r="K1554" s="10">
        <f>IF(F1554="Completed",100,IF(F1554="In Progress",50,IF(F1554="Blocked",0,IF(F1554="Pending",0,IF(F1554="Rework Required",0,IF(F1554="Pending Review",50,0))))))</f>
        <v/>
      </c>
      <c r="L1554" s="5" t="inlineStr"/>
      <c r="M1554" s="5" t="n"/>
    </row>
    <row r="1555">
      <c r="F1555" s="5" t="n"/>
      <c r="G1555" s="5" t="n"/>
      <c r="H1555" s="8" t="inlineStr"/>
      <c r="I1555" s="9">
        <f>IF(H1555="", "", H1555 + (J1555/Config!$B$9))</f>
        <v/>
      </c>
      <c r="J1555" s="10">
        <f>IFERROR(XLOOKUP(E1555,Config!$D$6:$D$100,Config!$E$6:$E$100),0)</f>
        <v/>
      </c>
      <c r="K1555" s="10">
        <f>IF(F1555="Completed",100,IF(F1555="In Progress",50,IF(F1555="Blocked",0,IF(F1555="Pending",0,IF(F1555="Rework Required",0,IF(F1555="Pending Review",50,0))))))</f>
        <v/>
      </c>
      <c r="L1555" s="5" t="inlineStr"/>
      <c r="M1555" s="5" t="n"/>
    </row>
    <row r="1556">
      <c r="F1556" s="5" t="n"/>
      <c r="G1556" s="5" t="n"/>
      <c r="H1556" s="8" t="inlineStr"/>
      <c r="I1556" s="9">
        <f>IF(H1556="", "", H1556 + (J1556/Config!$B$9))</f>
        <v/>
      </c>
      <c r="J1556" s="10">
        <f>IFERROR(XLOOKUP(E1556,Config!$D$6:$D$100,Config!$E$6:$E$100),0)</f>
        <v/>
      </c>
      <c r="K1556" s="10">
        <f>IF(F1556="Completed",100,IF(F1556="In Progress",50,IF(F1556="Blocked",0,IF(F1556="Pending",0,IF(F1556="Rework Required",0,IF(F1556="Pending Review",50,0))))))</f>
        <v/>
      </c>
      <c r="L1556" s="5" t="inlineStr"/>
      <c r="M1556" s="5" t="n"/>
    </row>
    <row r="1557">
      <c r="F1557" s="5" t="n"/>
      <c r="G1557" s="5" t="n"/>
      <c r="H1557" s="8" t="inlineStr"/>
      <c r="I1557" s="9">
        <f>IF(H1557="", "", H1557 + (J1557/Config!$B$9))</f>
        <v/>
      </c>
      <c r="J1557" s="10">
        <f>IFERROR(XLOOKUP(E1557,Config!$D$6:$D$100,Config!$E$6:$E$100),0)</f>
        <v/>
      </c>
      <c r="K1557" s="10">
        <f>IF(F1557="Completed",100,IF(F1557="In Progress",50,IF(F1557="Blocked",0,IF(F1557="Pending",0,IF(F1557="Rework Required",0,IF(F1557="Pending Review",50,0))))))</f>
        <v/>
      </c>
      <c r="L1557" s="5" t="inlineStr"/>
      <c r="M1557" s="5" t="n"/>
    </row>
    <row r="1558">
      <c r="F1558" s="5" t="n"/>
      <c r="G1558" s="5" t="n"/>
      <c r="H1558" s="8" t="inlineStr"/>
      <c r="I1558" s="9">
        <f>IF(H1558="", "", H1558 + (J1558/Config!$B$9))</f>
        <v/>
      </c>
      <c r="J1558" s="10">
        <f>IFERROR(XLOOKUP(E1558,Config!$D$6:$D$100,Config!$E$6:$E$100),0)</f>
        <v/>
      </c>
      <c r="K1558" s="10">
        <f>IF(F1558="Completed",100,IF(F1558="In Progress",50,IF(F1558="Blocked",0,IF(F1558="Pending",0,IF(F1558="Rework Required",0,IF(F1558="Pending Review",50,0))))))</f>
        <v/>
      </c>
      <c r="L1558" s="5" t="inlineStr"/>
      <c r="M1558" s="5" t="n"/>
    </row>
    <row r="1559">
      <c r="F1559" s="5" t="n"/>
      <c r="G1559" s="5" t="n"/>
      <c r="H1559" s="8" t="inlineStr"/>
      <c r="I1559" s="9">
        <f>IF(H1559="", "", H1559 + (J1559/Config!$B$9))</f>
        <v/>
      </c>
      <c r="J1559" s="10">
        <f>IFERROR(XLOOKUP(E1559,Config!$D$6:$D$100,Config!$E$6:$E$100),0)</f>
        <v/>
      </c>
      <c r="K1559" s="10">
        <f>IF(F1559="Completed",100,IF(F1559="In Progress",50,IF(F1559="Blocked",0,IF(F1559="Pending",0,IF(F1559="Rework Required",0,IF(F1559="Pending Review",50,0))))))</f>
        <v/>
      </c>
      <c r="L1559" s="5" t="inlineStr"/>
      <c r="M1559" s="5" t="n"/>
    </row>
    <row r="1560">
      <c r="F1560" s="5" t="n"/>
      <c r="G1560" s="5" t="n"/>
      <c r="H1560" s="8" t="inlineStr"/>
      <c r="I1560" s="9">
        <f>IF(H1560="", "", H1560 + (J1560/Config!$B$9))</f>
        <v/>
      </c>
      <c r="J1560" s="10">
        <f>IFERROR(XLOOKUP(E1560,Config!$D$6:$D$100,Config!$E$6:$E$100),0)</f>
        <v/>
      </c>
      <c r="K1560" s="10">
        <f>IF(F1560="Completed",100,IF(F1560="In Progress",50,IF(F1560="Blocked",0,IF(F1560="Pending",0,IF(F1560="Rework Required",0,IF(F1560="Pending Review",50,0))))))</f>
        <v/>
      </c>
      <c r="L1560" s="5" t="inlineStr"/>
      <c r="M1560" s="5" t="n"/>
    </row>
    <row r="1561">
      <c r="F1561" s="5" t="n"/>
      <c r="G1561" s="5" t="n"/>
      <c r="H1561" s="8" t="inlineStr"/>
      <c r="I1561" s="9">
        <f>IF(H1561="", "", H1561 + (J1561/Config!$B$9))</f>
        <v/>
      </c>
      <c r="J1561" s="10">
        <f>IFERROR(XLOOKUP(E1561,Config!$D$6:$D$100,Config!$E$6:$E$100),0)</f>
        <v/>
      </c>
      <c r="K1561" s="10">
        <f>IF(F1561="Completed",100,IF(F1561="In Progress",50,IF(F1561="Blocked",0,IF(F1561="Pending",0,IF(F1561="Rework Required",0,IF(F1561="Pending Review",50,0))))))</f>
        <v/>
      </c>
      <c r="L1561" s="5" t="inlineStr"/>
      <c r="M1561" s="5" t="n"/>
    </row>
    <row r="1562">
      <c r="F1562" s="5" t="n"/>
      <c r="G1562" s="5" t="n"/>
      <c r="H1562" s="8" t="inlineStr"/>
      <c r="I1562" s="9">
        <f>IF(H1562="", "", H1562 + (J1562/Config!$B$9))</f>
        <v/>
      </c>
      <c r="J1562" s="10">
        <f>IFERROR(XLOOKUP(E1562,Config!$D$6:$D$100,Config!$E$6:$E$100),0)</f>
        <v/>
      </c>
      <c r="K1562" s="10">
        <f>IF(F1562="Completed",100,IF(F1562="In Progress",50,IF(F1562="Blocked",0,IF(F1562="Pending",0,IF(F1562="Rework Required",0,IF(F1562="Pending Review",50,0))))))</f>
        <v/>
      </c>
      <c r="L1562" s="5" t="inlineStr"/>
      <c r="M1562" s="5" t="n"/>
    </row>
    <row r="1563">
      <c r="F1563" s="5" t="n"/>
      <c r="G1563" s="5" t="n"/>
      <c r="H1563" s="8" t="inlineStr"/>
      <c r="I1563" s="9">
        <f>IF(H1563="", "", H1563 + (J1563/Config!$B$9))</f>
        <v/>
      </c>
      <c r="J1563" s="10">
        <f>IFERROR(XLOOKUP(E1563,Config!$D$6:$D$100,Config!$E$6:$E$100),0)</f>
        <v/>
      </c>
      <c r="K1563" s="10">
        <f>IF(F1563="Completed",100,IF(F1563="In Progress",50,IF(F1563="Blocked",0,IF(F1563="Pending",0,IF(F1563="Rework Required",0,IF(F1563="Pending Review",50,0))))))</f>
        <v/>
      </c>
      <c r="L1563" s="5" t="inlineStr"/>
      <c r="M1563" s="5" t="n"/>
    </row>
    <row r="1564">
      <c r="F1564" s="5" t="n"/>
      <c r="G1564" s="5" t="n"/>
      <c r="H1564" s="8" t="inlineStr"/>
      <c r="I1564" s="9">
        <f>IF(H1564="", "", H1564 + (J1564/Config!$B$9))</f>
        <v/>
      </c>
      <c r="J1564" s="10">
        <f>IFERROR(XLOOKUP(E1564,Config!$D$6:$D$100,Config!$E$6:$E$100),0)</f>
        <v/>
      </c>
      <c r="K1564" s="10">
        <f>IF(F1564="Completed",100,IF(F1564="In Progress",50,IF(F1564="Blocked",0,IF(F1564="Pending",0,IF(F1564="Rework Required",0,IF(F1564="Pending Review",50,0))))))</f>
        <v/>
      </c>
      <c r="L1564" s="5" t="inlineStr"/>
      <c r="M1564" s="5" t="n"/>
    </row>
    <row r="1565">
      <c r="F1565" s="5" t="n"/>
      <c r="G1565" s="5" t="n"/>
      <c r="H1565" s="8" t="inlineStr"/>
      <c r="I1565" s="9">
        <f>IF(H1565="", "", H1565 + (J1565/Config!$B$9))</f>
        <v/>
      </c>
      <c r="J1565" s="10">
        <f>IFERROR(XLOOKUP(E1565,Config!$D$6:$D$100,Config!$E$6:$E$100),0)</f>
        <v/>
      </c>
      <c r="K1565" s="10">
        <f>IF(F1565="Completed",100,IF(F1565="In Progress",50,IF(F1565="Blocked",0,IF(F1565="Pending",0,IF(F1565="Rework Required",0,IF(F1565="Pending Review",50,0))))))</f>
        <v/>
      </c>
      <c r="L1565" s="5" t="inlineStr"/>
      <c r="M1565" s="5" t="n"/>
    </row>
    <row r="1566">
      <c r="F1566" s="5" t="n"/>
      <c r="G1566" s="5" t="n"/>
      <c r="H1566" s="8" t="inlineStr"/>
      <c r="I1566" s="9">
        <f>IF(H1566="", "", H1566 + (J1566/Config!$B$9))</f>
        <v/>
      </c>
      <c r="J1566" s="10">
        <f>IFERROR(XLOOKUP(E1566,Config!$D$6:$D$100,Config!$E$6:$E$100),0)</f>
        <v/>
      </c>
      <c r="K1566" s="10">
        <f>IF(F1566="Completed",100,IF(F1566="In Progress",50,IF(F1566="Blocked",0,IF(F1566="Pending",0,IF(F1566="Rework Required",0,IF(F1566="Pending Review",50,0))))))</f>
        <v/>
      </c>
      <c r="L1566" s="5" t="inlineStr"/>
      <c r="M1566" s="5" t="n"/>
    </row>
    <row r="1567">
      <c r="F1567" s="5" t="n"/>
      <c r="G1567" s="5" t="n"/>
      <c r="H1567" s="8" t="inlineStr"/>
      <c r="I1567" s="9">
        <f>IF(H1567="", "", H1567 + (J1567/Config!$B$9))</f>
        <v/>
      </c>
      <c r="J1567" s="10">
        <f>IFERROR(XLOOKUP(E1567,Config!$D$6:$D$100,Config!$E$6:$E$100),0)</f>
        <v/>
      </c>
      <c r="K1567" s="10">
        <f>IF(F1567="Completed",100,IF(F1567="In Progress",50,IF(F1567="Blocked",0,IF(F1567="Pending",0,IF(F1567="Rework Required",0,IF(F1567="Pending Review",50,0))))))</f>
        <v/>
      </c>
      <c r="L1567" s="5" t="inlineStr"/>
      <c r="M1567" s="5" t="n"/>
    </row>
    <row r="1568">
      <c r="F1568" s="5" t="n"/>
      <c r="G1568" s="5" t="n"/>
      <c r="H1568" s="8" t="inlineStr"/>
      <c r="I1568" s="9">
        <f>IF(H1568="", "", H1568 + (J1568/Config!$B$9))</f>
        <v/>
      </c>
      <c r="J1568" s="10">
        <f>IFERROR(XLOOKUP(E1568,Config!$D$6:$D$100,Config!$E$6:$E$100),0)</f>
        <v/>
      </c>
      <c r="K1568" s="10">
        <f>IF(F1568="Completed",100,IF(F1568="In Progress",50,IF(F1568="Blocked",0,IF(F1568="Pending",0,IF(F1568="Rework Required",0,IF(F1568="Pending Review",50,0))))))</f>
        <v/>
      </c>
      <c r="L1568" s="5" t="inlineStr"/>
      <c r="M1568" s="5" t="n"/>
    </row>
    <row r="1569">
      <c r="F1569" s="5" t="n"/>
      <c r="G1569" s="5" t="n"/>
      <c r="H1569" s="8" t="inlineStr"/>
      <c r="I1569" s="9">
        <f>IF(H1569="", "", H1569 + (J1569/Config!$B$9))</f>
        <v/>
      </c>
      <c r="J1569" s="10">
        <f>IFERROR(XLOOKUP(E1569,Config!$D$6:$D$100,Config!$E$6:$E$100),0)</f>
        <v/>
      </c>
      <c r="K1569" s="10">
        <f>IF(F1569="Completed",100,IF(F1569="In Progress",50,IF(F1569="Blocked",0,IF(F1569="Pending",0,IF(F1569="Rework Required",0,IF(F1569="Pending Review",50,0))))))</f>
        <v/>
      </c>
      <c r="L1569" s="5" t="inlineStr"/>
      <c r="M1569" s="5" t="n"/>
    </row>
    <row r="1570">
      <c r="F1570" s="5" t="n"/>
      <c r="G1570" s="5" t="n"/>
      <c r="H1570" s="8" t="inlineStr"/>
      <c r="I1570" s="9">
        <f>IF(H1570="", "", H1570 + (J1570/Config!$B$9))</f>
        <v/>
      </c>
      <c r="J1570" s="10">
        <f>IFERROR(XLOOKUP(E1570,Config!$D$6:$D$100,Config!$E$6:$E$100),0)</f>
        <v/>
      </c>
      <c r="K1570" s="10">
        <f>IF(F1570="Completed",100,IF(F1570="In Progress",50,IF(F1570="Blocked",0,IF(F1570="Pending",0,IF(F1570="Rework Required",0,IF(F1570="Pending Review",50,0))))))</f>
        <v/>
      </c>
      <c r="L1570" s="5" t="inlineStr"/>
      <c r="M1570" s="5" t="n"/>
    </row>
    <row r="1571">
      <c r="F1571" s="5" t="n"/>
      <c r="G1571" s="5" t="n"/>
      <c r="H1571" s="8" t="inlineStr"/>
      <c r="I1571" s="9">
        <f>IF(H1571="", "", H1571 + (J1571/Config!$B$9))</f>
        <v/>
      </c>
      <c r="J1571" s="10">
        <f>IFERROR(XLOOKUP(E1571,Config!$D$6:$D$100,Config!$E$6:$E$100),0)</f>
        <v/>
      </c>
      <c r="K1571" s="10">
        <f>IF(F1571="Completed",100,IF(F1571="In Progress",50,IF(F1571="Blocked",0,IF(F1571="Pending",0,IF(F1571="Rework Required",0,IF(F1571="Pending Review",50,0))))))</f>
        <v/>
      </c>
      <c r="L1571" s="5" t="inlineStr"/>
      <c r="M1571" s="5" t="n"/>
    </row>
    <row r="1572">
      <c r="F1572" s="5" t="n"/>
      <c r="G1572" s="5" t="n"/>
      <c r="H1572" s="8" t="inlineStr"/>
      <c r="I1572" s="9">
        <f>IF(H1572="", "", H1572 + (J1572/Config!$B$9))</f>
        <v/>
      </c>
      <c r="J1572" s="10">
        <f>IFERROR(XLOOKUP(E1572,Config!$D$6:$D$100,Config!$E$6:$E$100),0)</f>
        <v/>
      </c>
      <c r="K1572" s="10">
        <f>IF(F1572="Completed",100,IF(F1572="In Progress",50,IF(F1572="Blocked",0,IF(F1572="Pending",0,IF(F1572="Rework Required",0,IF(F1572="Pending Review",50,0))))))</f>
        <v/>
      </c>
      <c r="L1572" s="5" t="inlineStr"/>
      <c r="M1572" s="5" t="n"/>
    </row>
    <row r="1573">
      <c r="F1573" s="5" t="n"/>
      <c r="G1573" s="5" t="n"/>
      <c r="H1573" s="8" t="inlineStr"/>
      <c r="I1573" s="9">
        <f>IF(H1573="", "", H1573 + (J1573/Config!$B$9))</f>
        <v/>
      </c>
      <c r="J1573" s="10">
        <f>IFERROR(XLOOKUP(E1573,Config!$D$6:$D$100,Config!$E$6:$E$100),0)</f>
        <v/>
      </c>
      <c r="K1573" s="10">
        <f>IF(F1573="Completed",100,IF(F1573="In Progress",50,IF(F1573="Blocked",0,IF(F1573="Pending",0,IF(F1573="Rework Required",0,IF(F1573="Pending Review",50,0))))))</f>
        <v/>
      </c>
      <c r="L1573" s="5" t="inlineStr"/>
      <c r="M1573" s="5" t="n"/>
    </row>
    <row r="1574">
      <c r="F1574" s="5" t="n"/>
      <c r="G1574" s="5" t="n"/>
      <c r="H1574" s="8" t="inlineStr"/>
      <c r="I1574" s="9">
        <f>IF(H1574="", "", H1574 + (J1574/Config!$B$9))</f>
        <v/>
      </c>
      <c r="J1574" s="10">
        <f>IFERROR(XLOOKUP(E1574,Config!$D$6:$D$100,Config!$E$6:$E$100),0)</f>
        <v/>
      </c>
      <c r="K1574" s="10">
        <f>IF(F1574="Completed",100,IF(F1574="In Progress",50,IF(F1574="Blocked",0,IF(F1574="Pending",0,IF(F1574="Rework Required",0,IF(F1574="Pending Review",50,0))))))</f>
        <v/>
      </c>
      <c r="L1574" s="5" t="inlineStr"/>
      <c r="M1574" s="5" t="n"/>
    </row>
    <row r="1575">
      <c r="F1575" s="5" t="n"/>
      <c r="G1575" s="5" t="n"/>
      <c r="H1575" s="8" t="inlineStr"/>
      <c r="I1575" s="9">
        <f>IF(H1575="", "", H1575 + (J1575/Config!$B$9))</f>
        <v/>
      </c>
      <c r="J1575" s="10">
        <f>IFERROR(XLOOKUP(E1575,Config!$D$6:$D$100,Config!$E$6:$E$100),0)</f>
        <v/>
      </c>
      <c r="K1575" s="10">
        <f>IF(F1575="Completed",100,IF(F1575="In Progress",50,IF(F1575="Blocked",0,IF(F1575="Pending",0,IF(F1575="Rework Required",0,IF(F1575="Pending Review",50,0))))))</f>
        <v/>
      </c>
      <c r="L1575" s="5" t="inlineStr"/>
      <c r="M1575" s="5" t="n"/>
    </row>
    <row r="1576">
      <c r="F1576" s="5" t="n"/>
      <c r="G1576" s="5" t="n"/>
      <c r="H1576" s="8" t="inlineStr"/>
      <c r="I1576" s="9">
        <f>IF(H1576="", "", H1576 + (J1576/Config!$B$9))</f>
        <v/>
      </c>
      <c r="J1576" s="10">
        <f>IFERROR(XLOOKUP(E1576,Config!$D$6:$D$100,Config!$E$6:$E$100),0)</f>
        <v/>
      </c>
      <c r="K1576" s="10">
        <f>IF(F1576="Completed",100,IF(F1576="In Progress",50,IF(F1576="Blocked",0,IF(F1576="Pending",0,IF(F1576="Rework Required",0,IF(F1576="Pending Review",50,0))))))</f>
        <v/>
      </c>
      <c r="L1576" s="5" t="inlineStr"/>
      <c r="M1576" s="5" t="n"/>
    </row>
    <row r="1577">
      <c r="F1577" s="5" t="n"/>
      <c r="G1577" s="5" t="n"/>
      <c r="H1577" s="8" t="inlineStr"/>
      <c r="I1577" s="9">
        <f>IF(H1577="", "", H1577 + (J1577/Config!$B$9))</f>
        <v/>
      </c>
      <c r="J1577" s="10">
        <f>IFERROR(XLOOKUP(E1577,Config!$D$6:$D$100,Config!$E$6:$E$100),0)</f>
        <v/>
      </c>
      <c r="K1577" s="10">
        <f>IF(F1577="Completed",100,IF(F1577="In Progress",50,IF(F1577="Blocked",0,IF(F1577="Pending",0,IF(F1577="Rework Required",0,IF(F1577="Pending Review",50,0))))))</f>
        <v/>
      </c>
      <c r="L1577" s="5" t="inlineStr"/>
      <c r="M1577" s="5" t="n"/>
    </row>
    <row r="1578">
      <c r="F1578" s="5" t="n"/>
      <c r="G1578" s="5" t="n"/>
      <c r="H1578" s="8" t="inlineStr"/>
      <c r="I1578" s="9">
        <f>IF(H1578="", "", H1578 + (J1578/Config!$B$9))</f>
        <v/>
      </c>
      <c r="J1578" s="10">
        <f>IFERROR(XLOOKUP(E1578,Config!$D$6:$D$100,Config!$E$6:$E$100),0)</f>
        <v/>
      </c>
      <c r="K1578" s="10">
        <f>IF(F1578="Completed",100,IF(F1578="In Progress",50,IF(F1578="Blocked",0,IF(F1578="Pending",0,IF(F1578="Rework Required",0,IF(F1578="Pending Review",50,0))))))</f>
        <v/>
      </c>
      <c r="L1578" s="5" t="inlineStr"/>
      <c r="M1578" s="5" t="n"/>
    </row>
    <row r="1579">
      <c r="F1579" s="5" t="n"/>
      <c r="G1579" s="5" t="n"/>
      <c r="H1579" s="8" t="inlineStr"/>
      <c r="I1579" s="9">
        <f>IF(H1579="", "", H1579 + (J1579/Config!$B$9))</f>
        <v/>
      </c>
      <c r="J1579" s="10">
        <f>IFERROR(XLOOKUP(E1579,Config!$D$6:$D$100,Config!$E$6:$E$100),0)</f>
        <v/>
      </c>
      <c r="K1579" s="10">
        <f>IF(F1579="Completed",100,IF(F1579="In Progress",50,IF(F1579="Blocked",0,IF(F1579="Pending",0,IF(F1579="Rework Required",0,IF(F1579="Pending Review",50,0))))))</f>
        <v/>
      </c>
      <c r="L1579" s="5" t="inlineStr"/>
      <c r="M1579" s="5" t="n"/>
    </row>
    <row r="1580">
      <c r="F1580" s="5" t="n"/>
      <c r="G1580" s="5" t="n"/>
      <c r="H1580" s="8" t="inlineStr"/>
      <c r="I1580" s="9">
        <f>IF(H1580="", "", H1580 + (J1580/Config!$B$9))</f>
        <v/>
      </c>
      <c r="J1580" s="10">
        <f>IFERROR(XLOOKUP(E1580,Config!$D$6:$D$100,Config!$E$6:$E$100),0)</f>
        <v/>
      </c>
      <c r="K1580" s="10">
        <f>IF(F1580="Completed",100,IF(F1580="In Progress",50,IF(F1580="Blocked",0,IF(F1580="Pending",0,IF(F1580="Rework Required",0,IF(F1580="Pending Review",50,0))))))</f>
        <v/>
      </c>
      <c r="L1580" s="5" t="inlineStr"/>
      <c r="M1580" s="5" t="n"/>
    </row>
    <row r="1581">
      <c r="F1581" s="5" t="n"/>
      <c r="G1581" s="5" t="n"/>
      <c r="H1581" s="8" t="inlineStr"/>
      <c r="I1581" s="9">
        <f>IF(H1581="", "", H1581 + (J1581/Config!$B$9))</f>
        <v/>
      </c>
      <c r="J1581" s="10">
        <f>IFERROR(XLOOKUP(E1581,Config!$D$6:$D$100,Config!$E$6:$E$100),0)</f>
        <v/>
      </c>
      <c r="K1581" s="10">
        <f>IF(F1581="Completed",100,IF(F1581="In Progress",50,IF(F1581="Blocked",0,IF(F1581="Pending",0,IF(F1581="Rework Required",0,IF(F1581="Pending Review",50,0))))))</f>
        <v/>
      </c>
      <c r="L1581" s="5" t="inlineStr"/>
      <c r="M1581" s="5" t="n"/>
    </row>
    <row r="1582">
      <c r="F1582" s="5" t="n"/>
      <c r="G1582" s="5" t="n"/>
      <c r="H1582" s="8" t="inlineStr"/>
      <c r="I1582" s="9">
        <f>IF(H1582="", "", H1582 + (J1582/Config!$B$9))</f>
        <v/>
      </c>
      <c r="J1582" s="10">
        <f>IFERROR(XLOOKUP(E1582,Config!$D$6:$D$100,Config!$E$6:$E$100),0)</f>
        <v/>
      </c>
      <c r="K1582" s="10">
        <f>IF(F1582="Completed",100,IF(F1582="In Progress",50,IF(F1582="Blocked",0,IF(F1582="Pending",0,IF(F1582="Rework Required",0,IF(F1582="Pending Review",50,0))))))</f>
        <v/>
      </c>
      <c r="L1582" s="5" t="inlineStr"/>
      <c r="M1582" s="5" t="n"/>
    </row>
    <row r="1583">
      <c r="F1583" s="5" t="n"/>
      <c r="G1583" s="5" t="n"/>
      <c r="H1583" s="8" t="inlineStr"/>
      <c r="I1583" s="9">
        <f>IF(H1583="", "", H1583 + (J1583/Config!$B$9))</f>
        <v/>
      </c>
      <c r="J1583" s="10">
        <f>IFERROR(XLOOKUP(E1583,Config!$D$6:$D$100,Config!$E$6:$E$100),0)</f>
        <v/>
      </c>
      <c r="K1583" s="10">
        <f>IF(F1583="Completed",100,IF(F1583="In Progress",50,IF(F1583="Blocked",0,IF(F1583="Pending",0,IF(F1583="Rework Required",0,IF(F1583="Pending Review",50,0))))))</f>
        <v/>
      </c>
      <c r="L1583" s="5" t="inlineStr"/>
      <c r="M1583" s="5" t="n"/>
    </row>
    <row r="1584">
      <c r="F1584" s="5" t="n"/>
      <c r="G1584" s="5" t="n"/>
      <c r="H1584" s="8" t="inlineStr"/>
      <c r="I1584" s="9">
        <f>IF(H1584="", "", H1584 + (J1584/Config!$B$9))</f>
        <v/>
      </c>
      <c r="J1584" s="10">
        <f>IFERROR(XLOOKUP(E1584,Config!$D$6:$D$100,Config!$E$6:$E$100),0)</f>
        <v/>
      </c>
      <c r="K1584" s="10">
        <f>IF(F1584="Completed",100,IF(F1584="In Progress",50,IF(F1584="Blocked",0,IF(F1584="Pending",0,IF(F1584="Rework Required",0,IF(F1584="Pending Review",50,0))))))</f>
        <v/>
      </c>
      <c r="L1584" s="5" t="inlineStr"/>
      <c r="M1584" s="5" t="n"/>
    </row>
    <row r="1585">
      <c r="F1585" s="5" t="n"/>
      <c r="G1585" s="5" t="n"/>
      <c r="H1585" s="8" t="inlineStr"/>
      <c r="I1585" s="9">
        <f>IF(H1585="", "", H1585 + (J1585/Config!$B$9))</f>
        <v/>
      </c>
      <c r="J1585" s="10">
        <f>IFERROR(XLOOKUP(E1585,Config!$D$6:$D$100,Config!$E$6:$E$100),0)</f>
        <v/>
      </c>
      <c r="K1585" s="10">
        <f>IF(F1585="Completed",100,IF(F1585="In Progress",50,IF(F1585="Blocked",0,IF(F1585="Pending",0,IF(F1585="Rework Required",0,IF(F1585="Pending Review",50,0))))))</f>
        <v/>
      </c>
      <c r="L1585" s="5" t="inlineStr"/>
      <c r="M1585" s="5" t="n"/>
    </row>
    <row r="1586">
      <c r="F1586" s="5" t="n"/>
      <c r="G1586" s="5" t="n"/>
      <c r="H1586" s="8" t="inlineStr"/>
      <c r="I1586" s="9">
        <f>IF(H1586="", "", H1586 + (J1586/Config!$B$9))</f>
        <v/>
      </c>
      <c r="J1586" s="10">
        <f>IFERROR(XLOOKUP(E1586,Config!$D$6:$D$100,Config!$E$6:$E$100),0)</f>
        <v/>
      </c>
      <c r="K1586" s="10">
        <f>IF(F1586="Completed",100,IF(F1586="In Progress",50,IF(F1586="Blocked",0,IF(F1586="Pending",0,IF(F1586="Rework Required",0,IF(F1586="Pending Review",50,0))))))</f>
        <v/>
      </c>
      <c r="L1586" s="5" t="inlineStr"/>
      <c r="M1586" s="5" t="n"/>
    </row>
    <row r="1587">
      <c r="F1587" s="5" t="n"/>
      <c r="G1587" s="5" t="n"/>
      <c r="H1587" s="8" t="inlineStr"/>
      <c r="I1587" s="9">
        <f>IF(H1587="", "", H1587 + (J1587/Config!$B$9))</f>
        <v/>
      </c>
      <c r="J1587" s="10">
        <f>IFERROR(XLOOKUP(E1587,Config!$D$6:$D$100,Config!$E$6:$E$100),0)</f>
        <v/>
      </c>
      <c r="K1587" s="10">
        <f>IF(F1587="Completed",100,IF(F1587="In Progress",50,IF(F1587="Blocked",0,IF(F1587="Pending",0,IF(F1587="Rework Required",0,IF(F1587="Pending Review",50,0))))))</f>
        <v/>
      </c>
      <c r="L1587" s="5" t="inlineStr"/>
      <c r="M1587" s="5" t="n"/>
    </row>
    <row r="1588">
      <c r="F1588" s="5" t="n"/>
      <c r="G1588" s="5" t="n"/>
      <c r="H1588" s="8" t="inlineStr"/>
      <c r="I1588" s="9">
        <f>IF(H1588="", "", H1588 + (J1588/Config!$B$9))</f>
        <v/>
      </c>
      <c r="J1588" s="10">
        <f>IFERROR(XLOOKUP(E1588,Config!$D$6:$D$100,Config!$E$6:$E$100),0)</f>
        <v/>
      </c>
      <c r="K1588" s="10">
        <f>IF(F1588="Completed",100,IF(F1588="In Progress",50,IF(F1588="Blocked",0,IF(F1588="Pending",0,IF(F1588="Rework Required",0,IF(F1588="Pending Review",50,0))))))</f>
        <v/>
      </c>
      <c r="L1588" s="5" t="inlineStr"/>
      <c r="M1588" s="5" t="n"/>
    </row>
    <row r="1589">
      <c r="F1589" s="5" t="n"/>
      <c r="G1589" s="5" t="n"/>
      <c r="H1589" s="8" t="inlineStr"/>
      <c r="I1589" s="9">
        <f>IF(H1589="", "", H1589 + (J1589/Config!$B$9))</f>
        <v/>
      </c>
      <c r="J1589" s="10">
        <f>IFERROR(XLOOKUP(E1589,Config!$D$6:$D$100,Config!$E$6:$E$100),0)</f>
        <v/>
      </c>
      <c r="K1589" s="10">
        <f>IF(F1589="Completed",100,IF(F1589="In Progress",50,IF(F1589="Blocked",0,IF(F1589="Pending",0,IF(F1589="Rework Required",0,IF(F1589="Pending Review",50,0))))))</f>
        <v/>
      </c>
      <c r="L1589" s="5" t="inlineStr"/>
      <c r="M1589" s="5" t="n"/>
    </row>
    <row r="1590">
      <c r="F1590" s="5" t="n"/>
      <c r="G1590" s="5" t="n"/>
      <c r="H1590" s="8" t="inlineStr"/>
      <c r="I1590" s="9">
        <f>IF(H1590="", "", H1590 + (J1590/Config!$B$9))</f>
        <v/>
      </c>
      <c r="J1590" s="10">
        <f>IFERROR(XLOOKUP(E1590,Config!$D$6:$D$100,Config!$E$6:$E$100),0)</f>
        <v/>
      </c>
      <c r="K1590" s="10">
        <f>IF(F1590="Completed",100,IF(F1590="In Progress",50,IF(F1590="Blocked",0,IF(F1590="Pending",0,IF(F1590="Rework Required",0,IF(F1590="Pending Review",50,0))))))</f>
        <v/>
      </c>
      <c r="L1590" s="5" t="inlineStr"/>
      <c r="M1590" s="5" t="n"/>
    </row>
    <row r="1591">
      <c r="F1591" s="5" t="n"/>
      <c r="G1591" s="5" t="n"/>
      <c r="H1591" s="8" t="inlineStr"/>
      <c r="I1591" s="9">
        <f>IF(H1591="", "", H1591 + (J1591/Config!$B$9))</f>
        <v/>
      </c>
      <c r="J1591" s="10">
        <f>IFERROR(XLOOKUP(E1591,Config!$D$6:$D$100,Config!$E$6:$E$100),0)</f>
        <v/>
      </c>
      <c r="K1591" s="10">
        <f>IF(F1591="Completed",100,IF(F1591="In Progress",50,IF(F1591="Blocked",0,IF(F1591="Pending",0,IF(F1591="Rework Required",0,IF(F1591="Pending Review",50,0))))))</f>
        <v/>
      </c>
      <c r="L1591" s="5" t="inlineStr"/>
      <c r="M1591" s="5" t="n"/>
    </row>
    <row r="1592">
      <c r="F1592" s="5" t="n"/>
      <c r="G1592" s="5" t="n"/>
      <c r="H1592" s="8" t="inlineStr"/>
      <c r="I1592" s="9">
        <f>IF(H1592="", "", H1592 + (J1592/Config!$B$9))</f>
        <v/>
      </c>
      <c r="J1592" s="10">
        <f>IFERROR(XLOOKUP(E1592,Config!$D$6:$D$100,Config!$E$6:$E$100),0)</f>
        <v/>
      </c>
      <c r="K1592" s="10">
        <f>IF(F1592="Completed",100,IF(F1592="In Progress",50,IF(F1592="Blocked",0,IF(F1592="Pending",0,IF(F1592="Rework Required",0,IF(F1592="Pending Review",50,0))))))</f>
        <v/>
      </c>
      <c r="L1592" s="5" t="inlineStr"/>
      <c r="M1592" s="5" t="n"/>
    </row>
    <row r="1593">
      <c r="F1593" s="5" t="n"/>
      <c r="G1593" s="5" t="n"/>
      <c r="H1593" s="8" t="inlineStr"/>
      <c r="I1593" s="9">
        <f>IF(H1593="", "", H1593 + (J1593/Config!$B$9))</f>
        <v/>
      </c>
      <c r="J1593" s="10">
        <f>IFERROR(XLOOKUP(E1593,Config!$D$6:$D$100,Config!$E$6:$E$100),0)</f>
        <v/>
      </c>
      <c r="K1593" s="10">
        <f>IF(F1593="Completed",100,IF(F1593="In Progress",50,IF(F1593="Blocked",0,IF(F1593="Pending",0,IF(F1593="Rework Required",0,IF(F1593="Pending Review",50,0))))))</f>
        <v/>
      </c>
      <c r="L1593" s="5" t="inlineStr"/>
      <c r="M1593" s="5" t="n"/>
    </row>
    <row r="1594">
      <c r="F1594" s="5" t="n"/>
      <c r="G1594" s="5" t="n"/>
      <c r="H1594" s="8" t="inlineStr"/>
      <c r="I1594" s="9">
        <f>IF(H1594="", "", H1594 + (J1594/Config!$B$9))</f>
        <v/>
      </c>
      <c r="J1594" s="10">
        <f>IFERROR(XLOOKUP(E1594,Config!$D$6:$D$100,Config!$E$6:$E$100),0)</f>
        <v/>
      </c>
      <c r="K1594" s="10">
        <f>IF(F1594="Completed",100,IF(F1594="In Progress",50,IF(F1594="Blocked",0,IF(F1594="Pending",0,IF(F1594="Rework Required",0,IF(F1594="Pending Review",50,0))))))</f>
        <v/>
      </c>
      <c r="L1594" s="5" t="inlineStr"/>
      <c r="M1594" s="5" t="n"/>
    </row>
    <row r="1595">
      <c r="F1595" s="5" t="n"/>
      <c r="G1595" s="5" t="n"/>
      <c r="H1595" s="8" t="inlineStr"/>
      <c r="I1595" s="9">
        <f>IF(H1595="", "", H1595 + (J1595/Config!$B$9))</f>
        <v/>
      </c>
      <c r="J1595" s="10">
        <f>IFERROR(XLOOKUP(E1595,Config!$D$6:$D$100,Config!$E$6:$E$100),0)</f>
        <v/>
      </c>
      <c r="K1595" s="10">
        <f>IF(F1595="Completed",100,IF(F1595="In Progress",50,IF(F1595="Blocked",0,IF(F1595="Pending",0,IF(F1595="Rework Required",0,IF(F1595="Pending Review",50,0))))))</f>
        <v/>
      </c>
      <c r="L1595" s="5" t="inlineStr"/>
      <c r="M1595" s="5" t="n"/>
    </row>
    <row r="1596">
      <c r="F1596" s="5" t="n"/>
      <c r="G1596" s="5" t="n"/>
      <c r="H1596" s="8" t="inlineStr"/>
      <c r="I1596" s="9">
        <f>IF(H1596="", "", H1596 + (J1596/Config!$B$9))</f>
        <v/>
      </c>
      <c r="J1596" s="10">
        <f>IFERROR(XLOOKUP(E1596,Config!$D$6:$D$100,Config!$E$6:$E$100),0)</f>
        <v/>
      </c>
      <c r="K1596" s="10">
        <f>IF(F1596="Completed",100,IF(F1596="In Progress",50,IF(F1596="Blocked",0,IF(F1596="Pending",0,IF(F1596="Rework Required",0,IF(F1596="Pending Review",50,0))))))</f>
        <v/>
      </c>
      <c r="L1596" s="5" t="inlineStr"/>
      <c r="M1596" s="5" t="n"/>
    </row>
    <row r="1597">
      <c r="F1597" s="5" t="n"/>
      <c r="G1597" s="5" t="n"/>
      <c r="H1597" s="8" t="inlineStr"/>
      <c r="I1597" s="9">
        <f>IF(H1597="", "", H1597 + (J1597/Config!$B$9))</f>
        <v/>
      </c>
      <c r="J1597" s="10">
        <f>IFERROR(XLOOKUP(E1597,Config!$D$6:$D$100,Config!$E$6:$E$100),0)</f>
        <v/>
      </c>
      <c r="K1597" s="10">
        <f>IF(F1597="Completed",100,IF(F1597="In Progress",50,IF(F1597="Blocked",0,IF(F1597="Pending",0,IF(F1597="Rework Required",0,IF(F1597="Pending Review",50,0))))))</f>
        <v/>
      </c>
      <c r="L1597" s="5" t="inlineStr"/>
      <c r="M1597" s="5" t="n"/>
    </row>
    <row r="1598">
      <c r="F1598" s="5" t="n"/>
      <c r="G1598" s="5" t="n"/>
      <c r="H1598" s="8" t="inlineStr"/>
      <c r="I1598" s="9">
        <f>IF(H1598="", "", H1598 + (J1598/Config!$B$9))</f>
        <v/>
      </c>
      <c r="J1598" s="10">
        <f>IFERROR(XLOOKUP(E1598,Config!$D$6:$D$100,Config!$E$6:$E$100),0)</f>
        <v/>
      </c>
      <c r="K1598" s="10">
        <f>IF(F1598="Completed",100,IF(F1598="In Progress",50,IF(F1598="Blocked",0,IF(F1598="Pending",0,IF(F1598="Rework Required",0,IF(F1598="Pending Review",50,0))))))</f>
        <v/>
      </c>
      <c r="L1598" s="5" t="inlineStr"/>
      <c r="M1598" s="5" t="n"/>
    </row>
    <row r="1599">
      <c r="F1599" s="5" t="n"/>
      <c r="G1599" s="5" t="n"/>
      <c r="H1599" s="8" t="inlineStr"/>
      <c r="I1599" s="9">
        <f>IF(H1599="", "", H1599 + (J1599/Config!$B$9))</f>
        <v/>
      </c>
      <c r="J1599" s="10">
        <f>IFERROR(XLOOKUP(E1599,Config!$D$6:$D$100,Config!$E$6:$E$100),0)</f>
        <v/>
      </c>
      <c r="K1599" s="10">
        <f>IF(F1599="Completed",100,IF(F1599="In Progress",50,IF(F1599="Blocked",0,IF(F1599="Pending",0,IF(F1599="Rework Required",0,IF(F1599="Pending Review",50,0))))))</f>
        <v/>
      </c>
      <c r="L1599" s="5" t="inlineStr"/>
      <c r="M1599" s="5" t="n"/>
    </row>
    <row r="1600">
      <c r="F1600" s="5" t="n"/>
      <c r="G1600" s="5" t="n"/>
      <c r="H1600" s="8" t="inlineStr"/>
      <c r="I1600" s="9">
        <f>IF(H1600="", "", H1600 + (J1600/Config!$B$9))</f>
        <v/>
      </c>
      <c r="J1600" s="10">
        <f>IFERROR(XLOOKUP(E1600,Config!$D$6:$D$100,Config!$E$6:$E$100),0)</f>
        <v/>
      </c>
      <c r="K1600" s="10">
        <f>IF(F1600="Completed",100,IF(F1600="In Progress",50,IF(F1600="Blocked",0,IF(F1600="Pending",0,IF(F1600="Rework Required",0,IF(F1600="Pending Review",50,0))))))</f>
        <v/>
      </c>
      <c r="L1600" s="5" t="inlineStr"/>
      <c r="M1600" s="5" t="n"/>
    </row>
    <row r="1601">
      <c r="F1601" s="5" t="n"/>
      <c r="G1601" s="5" t="n"/>
      <c r="H1601" s="8" t="inlineStr"/>
      <c r="I1601" s="9">
        <f>IF(H1601="", "", H1601 + (J1601/Config!$B$9))</f>
        <v/>
      </c>
      <c r="J1601" s="10">
        <f>IFERROR(XLOOKUP(E1601,Config!$D$6:$D$100,Config!$E$6:$E$100),0)</f>
        <v/>
      </c>
      <c r="K1601" s="10">
        <f>IF(F1601="Completed",100,IF(F1601="In Progress",50,IF(F1601="Blocked",0,IF(F1601="Pending",0,IF(F1601="Rework Required",0,IF(F1601="Pending Review",50,0))))))</f>
        <v/>
      </c>
      <c r="L1601" s="5" t="inlineStr"/>
      <c r="M1601" s="5" t="n"/>
    </row>
    <row r="1602">
      <c r="F1602" s="5" t="n"/>
      <c r="G1602" s="5" t="n"/>
      <c r="H1602" s="8" t="inlineStr"/>
      <c r="I1602" s="9">
        <f>IF(H1602="", "", H1602 + (J1602/Config!$B$9))</f>
        <v/>
      </c>
      <c r="J1602" s="10">
        <f>IFERROR(XLOOKUP(E1602,Config!$D$6:$D$100,Config!$E$6:$E$100),0)</f>
        <v/>
      </c>
      <c r="K1602" s="10">
        <f>IF(F1602="Completed",100,IF(F1602="In Progress",50,IF(F1602="Blocked",0,IF(F1602="Pending",0,IF(F1602="Rework Required",0,IF(F1602="Pending Review",50,0))))))</f>
        <v/>
      </c>
      <c r="L1602" s="5" t="inlineStr"/>
      <c r="M1602" s="5" t="n"/>
    </row>
    <row r="1603">
      <c r="F1603" s="5" t="n"/>
      <c r="G1603" s="5" t="n"/>
      <c r="H1603" s="8" t="inlineStr"/>
      <c r="I1603" s="9">
        <f>IF(H1603="", "", H1603 + (J1603/Config!$B$9))</f>
        <v/>
      </c>
      <c r="J1603" s="10">
        <f>IFERROR(XLOOKUP(E1603,Config!$D$6:$D$100,Config!$E$6:$E$100),0)</f>
        <v/>
      </c>
      <c r="K1603" s="10">
        <f>IF(F1603="Completed",100,IF(F1603="In Progress",50,IF(F1603="Blocked",0,IF(F1603="Pending",0,IF(F1603="Rework Required",0,IF(F1603="Pending Review",50,0))))))</f>
        <v/>
      </c>
      <c r="L1603" s="5" t="inlineStr"/>
      <c r="M1603" s="5" t="n"/>
    </row>
    <row r="1604">
      <c r="F1604" s="5" t="n"/>
      <c r="G1604" s="5" t="n"/>
      <c r="H1604" s="8" t="inlineStr"/>
      <c r="I1604" s="9">
        <f>IF(H1604="", "", H1604 + (J1604/Config!$B$9))</f>
        <v/>
      </c>
      <c r="J1604" s="10">
        <f>IFERROR(XLOOKUP(E1604,Config!$D$6:$D$100,Config!$E$6:$E$100),0)</f>
        <v/>
      </c>
      <c r="K1604" s="10">
        <f>IF(F1604="Completed",100,IF(F1604="In Progress",50,IF(F1604="Blocked",0,IF(F1604="Pending",0,IF(F1604="Rework Required",0,IF(F1604="Pending Review",50,0))))))</f>
        <v/>
      </c>
      <c r="L1604" s="5" t="inlineStr"/>
      <c r="M1604" s="5" t="n"/>
    </row>
    <row r="1605">
      <c r="F1605" s="5" t="n"/>
      <c r="G1605" s="5" t="n"/>
      <c r="H1605" s="8" t="inlineStr"/>
      <c r="I1605" s="9">
        <f>IF(H1605="", "", H1605 + (J1605/Config!$B$9))</f>
        <v/>
      </c>
      <c r="J1605" s="10">
        <f>IFERROR(XLOOKUP(E1605,Config!$D$6:$D$100,Config!$E$6:$E$100),0)</f>
        <v/>
      </c>
      <c r="K1605" s="10">
        <f>IF(F1605="Completed",100,IF(F1605="In Progress",50,IF(F1605="Blocked",0,IF(F1605="Pending",0,IF(F1605="Rework Required",0,IF(F1605="Pending Review",50,0))))))</f>
        <v/>
      </c>
      <c r="L1605" s="5" t="inlineStr"/>
      <c r="M1605" s="5" t="n"/>
    </row>
    <row r="1606">
      <c r="F1606" s="5" t="n"/>
      <c r="G1606" s="5" t="n"/>
      <c r="H1606" s="8" t="inlineStr"/>
      <c r="I1606" s="9">
        <f>IF(H1606="", "", H1606 + (J1606/Config!$B$9))</f>
        <v/>
      </c>
      <c r="J1606" s="10">
        <f>IFERROR(XLOOKUP(E1606,Config!$D$6:$D$100,Config!$E$6:$E$100),0)</f>
        <v/>
      </c>
      <c r="K1606" s="10">
        <f>IF(F1606="Completed",100,IF(F1606="In Progress",50,IF(F1606="Blocked",0,IF(F1606="Pending",0,IF(F1606="Rework Required",0,IF(F1606="Pending Review",50,0))))))</f>
        <v/>
      </c>
      <c r="L1606" s="5" t="inlineStr"/>
      <c r="M1606" s="5" t="n"/>
    </row>
    <row r="1607">
      <c r="F1607" s="5" t="n"/>
      <c r="G1607" s="5" t="n"/>
      <c r="H1607" s="8" t="inlineStr"/>
      <c r="I1607" s="9">
        <f>IF(H1607="", "", H1607 + (J1607/Config!$B$9))</f>
        <v/>
      </c>
      <c r="J1607" s="10">
        <f>IFERROR(XLOOKUP(E1607,Config!$D$6:$D$100,Config!$E$6:$E$100),0)</f>
        <v/>
      </c>
      <c r="K1607" s="10">
        <f>IF(F1607="Completed",100,IF(F1607="In Progress",50,IF(F1607="Blocked",0,IF(F1607="Pending",0,IF(F1607="Rework Required",0,IF(F1607="Pending Review",50,0))))))</f>
        <v/>
      </c>
      <c r="L1607" s="5" t="inlineStr"/>
      <c r="M1607" s="5" t="n"/>
    </row>
    <row r="1608">
      <c r="F1608" s="5" t="n"/>
      <c r="G1608" s="5" t="n"/>
      <c r="H1608" s="8" t="inlineStr"/>
      <c r="I1608" s="9">
        <f>IF(H1608="", "", H1608 + (J1608/Config!$B$9))</f>
        <v/>
      </c>
      <c r="J1608" s="10">
        <f>IFERROR(XLOOKUP(E1608,Config!$D$6:$D$100,Config!$E$6:$E$100),0)</f>
        <v/>
      </c>
      <c r="K1608" s="10">
        <f>IF(F1608="Completed",100,IF(F1608="In Progress",50,IF(F1608="Blocked",0,IF(F1608="Pending",0,IF(F1608="Rework Required",0,IF(F1608="Pending Review",50,0))))))</f>
        <v/>
      </c>
      <c r="L1608" s="5" t="inlineStr"/>
      <c r="M1608" s="5" t="n"/>
    </row>
    <row r="1609">
      <c r="F1609" s="5" t="n"/>
      <c r="G1609" s="5" t="n"/>
      <c r="H1609" s="8" t="inlineStr"/>
      <c r="I1609" s="9">
        <f>IF(H1609="", "", H1609 + (J1609/Config!$B$9))</f>
        <v/>
      </c>
      <c r="J1609" s="10">
        <f>IFERROR(XLOOKUP(E1609,Config!$D$6:$D$100,Config!$E$6:$E$100),0)</f>
        <v/>
      </c>
      <c r="K1609" s="10">
        <f>IF(F1609="Completed",100,IF(F1609="In Progress",50,IF(F1609="Blocked",0,IF(F1609="Pending",0,IF(F1609="Rework Required",0,IF(F1609="Pending Review",50,0))))))</f>
        <v/>
      </c>
      <c r="L1609" s="5" t="inlineStr"/>
      <c r="M1609" s="5" t="n"/>
    </row>
    <row r="1610">
      <c r="F1610" s="5" t="n"/>
      <c r="G1610" s="5" t="n"/>
      <c r="H1610" s="8" t="inlineStr"/>
      <c r="I1610" s="9">
        <f>IF(H1610="", "", H1610 + (J1610/Config!$B$9))</f>
        <v/>
      </c>
      <c r="J1610" s="10">
        <f>IFERROR(XLOOKUP(E1610,Config!$D$6:$D$100,Config!$E$6:$E$100),0)</f>
        <v/>
      </c>
      <c r="K1610" s="10">
        <f>IF(F1610="Completed",100,IF(F1610="In Progress",50,IF(F1610="Blocked",0,IF(F1610="Pending",0,IF(F1610="Rework Required",0,IF(F1610="Pending Review",50,0))))))</f>
        <v/>
      </c>
      <c r="L1610" s="5" t="inlineStr"/>
      <c r="M1610" s="5" t="n"/>
    </row>
    <row r="1611">
      <c r="F1611" s="5" t="n"/>
      <c r="G1611" s="5" t="n"/>
      <c r="H1611" s="8" t="inlineStr"/>
      <c r="I1611" s="9">
        <f>IF(H1611="", "", H1611 + (J1611/Config!$B$9))</f>
        <v/>
      </c>
      <c r="J1611" s="10">
        <f>IFERROR(XLOOKUP(E1611,Config!$D$6:$D$100,Config!$E$6:$E$100),0)</f>
        <v/>
      </c>
      <c r="K1611" s="10">
        <f>IF(F1611="Completed",100,IF(F1611="In Progress",50,IF(F1611="Blocked",0,IF(F1611="Pending",0,IF(F1611="Rework Required",0,IF(F1611="Pending Review",50,0))))))</f>
        <v/>
      </c>
      <c r="L1611" s="5" t="inlineStr"/>
      <c r="M1611" s="5" t="n"/>
    </row>
    <row r="1612">
      <c r="F1612" s="5" t="n"/>
      <c r="G1612" s="5" t="n"/>
      <c r="H1612" s="8" t="inlineStr"/>
      <c r="I1612" s="9">
        <f>IF(H1612="", "", H1612 + (J1612/Config!$B$9))</f>
        <v/>
      </c>
      <c r="J1612" s="10">
        <f>IFERROR(XLOOKUP(E1612,Config!$D$6:$D$100,Config!$E$6:$E$100),0)</f>
        <v/>
      </c>
      <c r="K1612" s="10">
        <f>IF(F1612="Completed",100,IF(F1612="In Progress",50,IF(F1612="Blocked",0,IF(F1612="Pending",0,IF(F1612="Rework Required",0,IF(F1612="Pending Review",50,0))))))</f>
        <v/>
      </c>
      <c r="L1612" s="5" t="inlineStr"/>
      <c r="M1612" s="5" t="n"/>
    </row>
    <row r="1613">
      <c r="F1613" s="5" t="n"/>
      <c r="G1613" s="5" t="n"/>
      <c r="H1613" s="8" t="inlineStr"/>
      <c r="I1613" s="9">
        <f>IF(H1613="", "", H1613 + (J1613/Config!$B$9))</f>
        <v/>
      </c>
      <c r="J1613" s="10">
        <f>IFERROR(XLOOKUP(E1613,Config!$D$6:$D$100,Config!$E$6:$E$100),0)</f>
        <v/>
      </c>
      <c r="K1613" s="10">
        <f>IF(F1613="Completed",100,IF(F1613="In Progress",50,IF(F1613="Blocked",0,IF(F1613="Pending",0,IF(F1613="Rework Required",0,IF(F1613="Pending Review",50,0))))))</f>
        <v/>
      </c>
      <c r="L1613" s="5" t="inlineStr"/>
      <c r="M1613" s="5" t="n"/>
    </row>
    <row r="1614">
      <c r="F1614" s="5" t="n"/>
      <c r="G1614" s="5" t="n"/>
      <c r="H1614" s="8" t="inlineStr"/>
      <c r="I1614" s="9">
        <f>IF(H1614="", "", H1614 + (J1614/Config!$B$9))</f>
        <v/>
      </c>
      <c r="J1614" s="10">
        <f>IFERROR(XLOOKUP(E1614,Config!$D$6:$D$100,Config!$E$6:$E$100),0)</f>
        <v/>
      </c>
      <c r="K1614" s="10">
        <f>IF(F1614="Completed",100,IF(F1614="In Progress",50,IF(F1614="Blocked",0,IF(F1614="Pending",0,IF(F1614="Rework Required",0,IF(F1614="Pending Review",50,0))))))</f>
        <v/>
      </c>
      <c r="L1614" s="5" t="inlineStr"/>
      <c r="M1614" s="5" t="n"/>
    </row>
    <row r="1615">
      <c r="F1615" s="5" t="n"/>
      <c r="G1615" s="5" t="n"/>
      <c r="H1615" s="8" t="inlineStr"/>
      <c r="I1615" s="9">
        <f>IF(H1615="", "", H1615 + (J1615/Config!$B$9))</f>
        <v/>
      </c>
      <c r="J1615" s="10">
        <f>IFERROR(XLOOKUP(E1615,Config!$D$6:$D$100,Config!$E$6:$E$100),0)</f>
        <v/>
      </c>
      <c r="K1615" s="10">
        <f>IF(F1615="Completed",100,IF(F1615="In Progress",50,IF(F1615="Blocked",0,IF(F1615="Pending",0,IF(F1615="Rework Required",0,IF(F1615="Pending Review",50,0))))))</f>
        <v/>
      </c>
      <c r="L1615" s="5" t="inlineStr"/>
      <c r="M1615" s="5" t="n"/>
    </row>
    <row r="1616">
      <c r="F1616" s="5" t="n"/>
      <c r="G1616" s="5" t="n"/>
      <c r="H1616" s="8" t="inlineStr"/>
      <c r="I1616" s="9">
        <f>IF(H1616="", "", H1616 + (J1616/Config!$B$9))</f>
        <v/>
      </c>
      <c r="J1616" s="10">
        <f>IFERROR(XLOOKUP(E1616,Config!$D$6:$D$100,Config!$E$6:$E$100),0)</f>
        <v/>
      </c>
      <c r="K1616" s="10">
        <f>IF(F1616="Completed",100,IF(F1616="In Progress",50,IF(F1616="Blocked",0,IF(F1616="Pending",0,IF(F1616="Rework Required",0,IF(F1616="Pending Review",50,0))))))</f>
        <v/>
      </c>
      <c r="L1616" s="5" t="inlineStr"/>
      <c r="M1616" s="5" t="n"/>
    </row>
    <row r="1617">
      <c r="F1617" s="5" t="n"/>
      <c r="G1617" s="5" t="n"/>
      <c r="H1617" s="8" t="inlineStr"/>
      <c r="I1617" s="9">
        <f>IF(H1617="", "", H1617 + (J1617/Config!$B$9))</f>
        <v/>
      </c>
      <c r="J1617" s="10">
        <f>IFERROR(XLOOKUP(E1617,Config!$D$6:$D$100,Config!$E$6:$E$100),0)</f>
        <v/>
      </c>
      <c r="K1617" s="10">
        <f>IF(F1617="Completed",100,IF(F1617="In Progress",50,IF(F1617="Blocked",0,IF(F1617="Pending",0,IF(F1617="Rework Required",0,IF(F1617="Pending Review",50,0))))))</f>
        <v/>
      </c>
      <c r="L1617" s="5" t="inlineStr"/>
      <c r="M1617" s="5" t="n"/>
    </row>
    <row r="1618">
      <c r="F1618" s="5" t="n"/>
      <c r="G1618" s="5" t="n"/>
      <c r="H1618" s="8" t="inlineStr"/>
      <c r="I1618" s="9">
        <f>IF(H1618="", "", H1618 + (J1618/Config!$B$9))</f>
        <v/>
      </c>
      <c r="J1618" s="10">
        <f>IFERROR(XLOOKUP(E1618,Config!$D$6:$D$100,Config!$E$6:$E$100),0)</f>
        <v/>
      </c>
      <c r="K1618" s="10">
        <f>IF(F1618="Completed",100,IF(F1618="In Progress",50,IF(F1618="Blocked",0,IF(F1618="Pending",0,IF(F1618="Rework Required",0,IF(F1618="Pending Review",50,0))))))</f>
        <v/>
      </c>
      <c r="L1618" s="5" t="inlineStr"/>
      <c r="M1618" s="5" t="n"/>
    </row>
    <row r="1619">
      <c r="F1619" s="5" t="n"/>
      <c r="G1619" s="5" t="n"/>
      <c r="H1619" s="8" t="inlineStr"/>
      <c r="I1619" s="9">
        <f>IF(H1619="", "", H1619 + (J1619/Config!$B$9))</f>
        <v/>
      </c>
      <c r="J1619" s="10">
        <f>IFERROR(XLOOKUP(E1619,Config!$D$6:$D$100,Config!$E$6:$E$100),0)</f>
        <v/>
      </c>
      <c r="K1619" s="10">
        <f>IF(F1619="Completed",100,IF(F1619="In Progress",50,IF(F1619="Blocked",0,IF(F1619="Pending",0,IF(F1619="Rework Required",0,IF(F1619="Pending Review",50,0))))))</f>
        <v/>
      </c>
      <c r="L1619" s="5" t="inlineStr"/>
      <c r="M1619" s="5" t="n"/>
    </row>
    <row r="1620">
      <c r="F1620" s="5" t="n"/>
      <c r="G1620" s="5" t="n"/>
      <c r="H1620" s="8" t="inlineStr"/>
      <c r="I1620" s="9">
        <f>IF(H1620="", "", H1620 + (J1620/Config!$B$9))</f>
        <v/>
      </c>
      <c r="J1620" s="10">
        <f>IFERROR(XLOOKUP(E1620,Config!$D$6:$D$100,Config!$E$6:$E$100),0)</f>
        <v/>
      </c>
      <c r="K1620" s="10">
        <f>IF(F1620="Completed",100,IF(F1620="In Progress",50,IF(F1620="Blocked",0,IF(F1620="Pending",0,IF(F1620="Rework Required",0,IF(F1620="Pending Review",50,0))))))</f>
        <v/>
      </c>
      <c r="L1620" s="5" t="inlineStr"/>
      <c r="M1620" s="5" t="n"/>
    </row>
    <row r="1621">
      <c r="F1621" s="5" t="n"/>
      <c r="G1621" s="5" t="n"/>
      <c r="H1621" s="8" t="inlineStr"/>
      <c r="I1621" s="9">
        <f>IF(H1621="", "", H1621 + (J1621/Config!$B$9))</f>
        <v/>
      </c>
      <c r="J1621" s="10">
        <f>IFERROR(XLOOKUP(E1621,Config!$D$6:$D$100,Config!$E$6:$E$100),0)</f>
        <v/>
      </c>
      <c r="K1621" s="10">
        <f>IF(F1621="Completed",100,IF(F1621="In Progress",50,IF(F1621="Blocked",0,IF(F1621="Pending",0,IF(F1621="Rework Required",0,IF(F1621="Pending Review",50,0))))))</f>
        <v/>
      </c>
      <c r="L1621" s="5" t="inlineStr"/>
      <c r="M1621" s="5" t="n"/>
    </row>
    <row r="1622">
      <c r="F1622" s="5" t="n"/>
      <c r="G1622" s="5" t="n"/>
      <c r="H1622" s="8" t="inlineStr"/>
      <c r="I1622" s="9">
        <f>IF(H1622="", "", H1622 + (J1622/Config!$B$9))</f>
        <v/>
      </c>
      <c r="J1622" s="10">
        <f>IFERROR(XLOOKUP(E1622,Config!$D$6:$D$100,Config!$E$6:$E$100),0)</f>
        <v/>
      </c>
      <c r="K1622" s="10">
        <f>IF(F1622="Completed",100,IF(F1622="In Progress",50,IF(F1622="Blocked",0,IF(F1622="Pending",0,IF(F1622="Rework Required",0,IF(F1622="Pending Review",50,0))))))</f>
        <v/>
      </c>
      <c r="L1622" s="5" t="inlineStr"/>
      <c r="M1622" s="5" t="n"/>
    </row>
    <row r="1623">
      <c r="F1623" s="5" t="n"/>
      <c r="G1623" s="5" t="n"/>
      <c r="H1623" s="8" t="inlineStr"/>
      <c r="I1623" s="9">
        <f>IF(H1623="", "", H1623 + (J1623/Config!$B$9))</f>
        <v/>
      </c>
      <c r="J1623" s="10">
        <f>IFERROR(XLOOKUP(E1623,Config!$D$6:$D$100,Config!$E$6:$E$100),0)</f>
        <v/>
      </c>
      <c r="K1623" s="10">
        <f>IF(F1623="Completed",100,IF(F1623="In Progress",50,IF(F1623="Blocked",0,IF(F1623="Pending",0,IF(F1623="Rework Required",0,IF(F1623="Pending Review",50,0))))))</f>
        <v/>
      </c>
      <c r="L1623" s="5" t="inlineStr"/>
      <c r="M1623" s="5" t="n"/>
    </row>
    <row r="1624">
      <c r="F1624" s="5" t="n"/>
      <c r="G1624" s="5" t="n"/>
      <c r="H1624" s="8" t="inlineStr"/>
      <c r="I1624" s="9">
        <f>IF(H1624="", "", H1624 + (J1624/Config!$B$9))</f>
        <v/>
      </c>
      <c r="J1624" s="10">
        <f>IFERROR(XLOOKUP(E1624,Config!$D$6:$D$100,Config!$E$6:$E$100),0)</f>
        <v/>
      </c>
      <c r="K1624" s="10">
        <f>IF(F1624="Completed",100,IF(F1624="In Progress",50,IF(F1624="Blocked",0,IF(F1624="Pending",0,IF(F1624="Rework Required",0,IF(F1624="Pending Review",50,0))))))</f>
        <v/>
      </c>
      <c r="L1624" s="5" t="inlineStr"/>
      <c r="M1624" s="5" t="n"/>
    </row>
    <row r="1625">
      <c r="F1625" s="5" t="n"/>
      <c r="G1625" s="5" t="n"/>
      <c r="H1625" s="8" t="inlineStr"/>
      <c r="I1625" s="9">
        <f>IF(H1625="", "", H1625 + (J1625/Config!$B$9))</f>
        <v/>
      </c>
      <c r="J1625" s="10">
        <f>IFERROR(XLOOKUP(E1625,Config!$D$6:$D$100,Config!$E$6:$E$100),0)</f>
        <v/>
      </c>
      <c r="K1625" s="10">
        <f>IF(F1625="Completed",100,IF(F1625="In Progress",50,IF(F1625="Blocked",0,IF(F1625="Pending",0,IF(F1625="Rework Required",0,IF(F1625="Pending Review",50,0))))))</f>
        <v/>
      </c>
      <c r="L1625" s="5" t="inlineStr"/>
      <c r="M1625" s="5" t="n"/>
    </row>
    <row r="1626">
      <c r="F1626" s="5" t="n"/>
      <c r="G1626" s="5" t="n"/>
      <c r="H1626" s="8" t="inlineStr"/>
      <c r="I1626" s="9">
        <f>IF(H1626="", "", H1626 + (J1626/Config!$B$9))</f>
        <v/>
      </c>
      <c r="J1626" s="10">
        <f>IFERROR(XLOOKUP(E1626,Config!$D$6:$D$100,Config!$E$6:$E$100),0)</f>
        <v/>
      </c>
      <c r="K1626" s="10">
        <f>IF(F1626="Completed",100,IF(F1626="In Progress",50,IF(F1626="Blocked",0,IF(F1626="Pending",0,IF(F1626="Rework Required",0,IF(F1626="Pending Review",50,0))))))</f>
        <v/>
      </c>
      <c r="L1626" s="5" t="inlineStr"/>
      <c r="M1626" s="5" t="n"/>
    </row>
    <row r="1627">
      <c r="F1627" s="5" t="n"/>
      <c r="G1627" s="5" t="n"/>
      <c r="H1627" s="8" t="inlineStr"/>
      <c r="I1627" s="9">
        <f>IF(H1627="", "", H1627 + (J1627/Config!$B$9))</f>
        <v/>
      </c>
      <c r="J1627" s="10">
        <f>IFERROR(XLOOKUP(E1627,Config!$D$6:$D$100,Config!$E$6:$E$100),0)</f>
        <v/>
      </c>
      <c r="K1627" s="10">
        <f>IF(F1627="Completed",100,IF(F1627="In Progress",50,IF(F1627="Blocked",0,IF(F1627="Pending",0,IF(F1627="Rework Required",0,IF(F1627="Pending Review",50,0))))))</f>
        <v/>
      </c>
      <c r="L1627" s="5" t="inlineStr"/>
      <c r="M1627" s="5" t="n"/>
    </row>
    <row r="1628">
      <c r="F1628" s="5" t="n"/>
      <c r="G1628" s="5" t="n"/>
      <c r="H1628" s="8" t="inlineStr"/>
      <c r="I1628" s="9">
        <f>IF(H1628="", "", H1628 + (J1628/Config!$B$9))</f>
        <v/>
      </c>
      <c r="J1628" s="10">
        <f>IFERROR(XLOOKUP(E1628,Config!$D$6:$D$100,Config!$E$6:$E$100),0)</f>
        <v/>
      </c>
      <c r="K1628" s="10">
        <f>IF(F1628="Completed",100,IF(F1628="In Progress",50,IF(F1628="Blocked",0,IF(F1628="Pending",0,IF(F1628="Rework Required",0,IF(F1628="Pending Review",50,0))))))</f>
        <v/>
      </c>
      <c r="L1628" s="5" t="inlineStr"/>
      <c r="M1628" s="5" t="n"/>
    </row>
    <row r="1629">
      <c r="F1629" s="5" t="n"/>
      <c r="G1629" s="5" t="n"/>
      <c r="H1629" s="8" t="inlineStr"/>
      <c r="I1629" s="9">
        <f>IF(H1629="", "", H1629 + (J1629/Config!$B$9))</f>
        <v/>
      </c>
      <c r="J1629" s="10">
        <f>IFERROR(XLOOKUP(E1629,Config!$D$6:$D$100,Config!$E$6:$E$100),0)</f>
        <v/>
      </c>
      <c r="K1629" s="10">
        <f>IF(F1629="Completed",100,IF(F1629="In Progress",50,IF(F1629="Blocked",0,IF(F1629="Pending",0,IF(F1629="Rework Required",0,IF(F1629="Pending Review",50,0))))))</f>
        <v/>
      </c>
      <c r="L1629" s="5" t="inlineStr"/>
      <c r="M1629" s="5" t="n"/>
    </row>
    <row r="1630">
      <c r="F1630" s="5" t="n"/>
      <c r="G1630" s="5" t="n"/>
      <c r="H1630" s="8" t="inlineStr"/>
      <c r="I1630" s="9">
        <f>IF(H1630="", "", H1630 + (J1630/Config!$B$9))</f>
        <v/>
      </c>
      <c r="J1630" s="10">
        <f>IFERROR(XLOOKUP(E1630,Config!$D$6:$D$100,Config!$E$6:$E$100),0)</f>
        <v/>
      </c>
      <c r="K1630" s="10">
        <f>IF(F1630="Completed",100,IF(F1630="In Progress",50,IF(F1630="Blocked",0,IF(F1630="Pending",0,IF(F1630="Rework Required",0,IF(F1630="Pending Review",50,0))))))</f>
        <v/>
      </c>
      <c r="L1630" s="5" t="inlineStr"/>
      <c r="M1630" s="5" t="n"/>
    </row>
    <row r="1631">
      <c r="F1631" s="5" t="n"/>
      <c r="G1631" s="5" t="n"/>
      <c r="H1631" s="8" t="inlineStr"/>
      <c r="I1631" s="9">
        <f>IF(H1631="", "", H1631 + (J1631/Config!$B$9))</f>
        <v/>
      </c>
      <c r="J1631" s="10">
        <f>IFERROR(XLOOKUP(E1631,Config!$D$6:$D$100,Config!$E$6:$E$100),0)</f>
        <v/>
      </c>
      <c r="K1631" s="10">
        <f>IF(F1631="Completed",100,IF(F1631="In Progress",50,IF(F1631="Blocked",0,IF(F1631="Pending",0,IF(F1631="Rework Required",0,IF(F1631="Pending Review",50,0))))))</f>
        <v/>
      </c>
      <c r="L1631" s="5" t="inlineStr"/>
      <c r="M1631" s="5" t="n"/>
    </row>
    <row r="1632">
      <c r="F1632" s="5" t="n"/>
      <c r="G1632" s="5" t="n"/>
      <c r="H1632" s="8" t="inlineStr"/>
      <c r="I1632" s="9">
        <f>IF(H1632="", "", H1632 + (J1632/Config!$B$9))</f>
        <v/>
      </c>
      <c r="J1632" s="10">
        <f>IFERROR(XLOOKUP(E1632,Config!$D$6:$D$100,Config!$E$6:$E$100),0)</f>
        <v/>
      </c>
      <c r="K1632" s="10">
        <f>IF(F1632="Completed",100,IF(F1632="In Progress",50,IF(F1632="Blocked",0,IF(F1632="Pending",0,IF(F1632="Rework Required",0,IF(F1632="Pending Review",50,0))))))</f>
        <v/>
      </c>
      <c r="L1632" s="5" t="inlineStr"/>
      <c r="M1632" s="5" t="n"/>
    </row>
    <row r="1633">
      <c r="F1633" s="5" t="n"/>
      <c r="G1633" s="5" t="n"/>
      <c r="H1633" s="8" t="inlineStr"/>
      <c r="I1633" s="9">
        <f>IF(H1633="", "", H1633 + (J1633/Config!$B$9))</f>
        <v/>
      </c>
      <c r="J1633" s="10">
        <f>IFERROR(XLOOKUP(E1633,Config!$D$6:$D$100,Config!$E$6:$E$100),0)</f>
        <v/>
      </c>
      <c r="K1633" s="10">
        <f>IF(F1633="Completed",100,IF(F1633="In Progress",50,IF(F1633="Blocked",0,IF(F1633="Pending",0,IF(F1633="Rework Required",0,IF(F1633="Pending Review",50,0))))))</f>
        <v/>
      </c>
      <c r="L1633" s="5" t="inlineStr"/>
      <c r="M1633" s="5" t="n"/>
    </row>
    <row r="1634">
      <c r="F1634" s="5" t="n"/>
      <c r="G1634" s="5" t="n"/>
      <c r="H1634" s="8" t="inlineStr"/>
      <c r="I1634" s="9">
        <f>IF(H1634="", "", H1634 + (J1634/Config!$B$9))</f>
        <v/>
      </c>
      <c r="J1634" s="10">
        <f>IFERROR(XLOOKUP(E1634,Config!$D$6:$D$100,Config!$E$6:$E$100),0)</f>
        <v/>
      </c>
      <c r="K1634" s="10">
        <f>IF(F1634="Completed",100,IF(F1634="In Progress",50,IF(F1634="Blocked",0,IF(F1634="Pending",0,IF(F1634="Rework Required",0,IF(F1634="Pending Review",50,0))))))</f>
        <v/>
      </c>
      <c r="L1634" s="5" t="inlineStr"/>
      <c r="M1634" s="5" t="n"/>
    </row>
    <row r="1635">
      <c r="F1635" s="5" t="n"/>
      <c r="G1635" s="5" t="n"/>
      <c r="H1635" s="8" t="inlineStr"/>
      <c r="I1635" s="9">
        <f>IF(H1635="", "", H1635 + (J1635/Config!$B$9))</f>
        <v/>
      </c>
      <c r="J1635" s="10">
        <f>IFERROR(XLOOKUP(E1635,Config!$D$6:$D$100,Config!$E$6:$E$100),0)</f>
        <v/>
      </c>
      <c r="K1635" s="10">
        <f>IF(F1635="Completed",100,IF(F1635="In Progress",50,IF(F1635="Blocked",0,IF(F1635="Pending",0,IF(F1635="Rework Required",0,IF(F1635="Pending Review",50,0))))))</f>
        <v/>
      </c>
      <c r="L1635" s="5" t="inlineStr"/>
      <c r="M1635" s="5" t="n"/>
    </row>
    <row r="1636">
      <c r="F1636" s="5" t="n"/>
      <c r="G1636" s="5" t="n"/>
      <c r="H1636" s="8" t="inlineStr"/>
      <c r="I1636" s="9">
        <f>IF(H1636="", "", H1636 + (J1636/Config!$B$9))</f>
        <v/>
      </c>
      <c r="J1636" s="10">
        <f>IFERROR(XLOOKUP(E1636,Config!$D$6:$D$100,Config!$E$6:$E$100),0)</f>
        <v/>
      </c>
      <c r="K1636" s="10">
        <f>IF(F1636="Completed",100,IF(F1636="In Progress",50,IF(F1636="Blocked",0,IF(F1636="Pending",0,IF(F1636="Rework Required",0,IF(F1636="Pending Review",50,0))))))</f>
        <v/>
      </c>
      <c r="L1636" s="5" t="inlineStr"/>
      <c r="M1636" s="5" t="n"/>
    </row>
    <row r="1637">
      <c r="F1637" s="5" t="n"/>
      <c r="G1637" s="5" t="n"/>
      <c r="H1637" s="8" t="inlineStr"/>
      <c r="I1637" s="9">
        <f>IF(H1637="", "", H1637 + (J1637/Config!$B$9))</f>
        <v/>
      </c>
      <c r="J1637" s="10">
        <f>IFERROR(XLOOKUP(E1637,Config!$D$6:$D$100,Config!$E$6:$E$100),0)</f>
        <v/>
      </c>
      <c r="K1637" s="10">
        <f>IF(F1637="Completed",100,IF(F1637="In Progress",50,IF(F1637="Blocked",0,IF(F1637="Pending",0,IF(F1637="Rework Required",0,IF(F1637="Pending Review",50,0))))))</f>
        <v/>
      </c>
      <c r="L1637" s="5" t="inlineStr"/>
      <c r="M1637" s="5" t="n"/>
    </row>
    <row r="1638">
      <c r="F1638" s="5" t="n"/>
      <c r="G1638" s="5" t="n"/>
      <c r="H1638" s="8" t="inlineStr"/>
      <c r="I1638" s="9">
        <f>IF(H1638="", "", H1638 + (J1638/Config!$B$9))</f>
        <v/>
      </c>
      <c r="J1638" s="10">
        <f>IFERROR(XLOOKUP(E1638,Config!$D$6:$D$100,Config!$E$6:$E$100),0)</f>
        <v/>
      </c>
      <c r="K1638" s="10">
        <f>IF(F1638="Completed",100,IF(F1638="In Progress",50,IF(F1638="Blocked",0,IF(F1638="Pending",0,IF(F1638="Rework Required",0,IF(F1638="Pending Review",50,0))))))</f>
        <v/>
      </c>
      <c r="L1638" s="5" t="inlineStr"/>
      <c r="M1638" s="5" t="n"/>
    </row>
    <row r="1639">
      <c r="F1639" s="5" t="n"/>
      <c r="G1639" s="5" t="n"/>
      <c r="H1639" s="8" t="inlineStr"/>
      <c r="I1639" s="9">
        <f>IF(H1639="", "", H1639 + (J1639/Config!$B$9))</f>
        <v/>
      </c>
      <c r="J1639" s="10">
        <f>IFERROR(XLOOKUP(E1639,Config!$D$6:$D$100,Config!$E$6:$E$100),0)</f>
        <v/>
      </c>
      <c r="K1639" s="10">
        <f>IF(F1639="Completed",100,IF(F1639="In Progress",50,IF(F1639="Blocked",0,IF(F1639="Pending",0,IF(F1639="Rework Required",0,IF(F1639="Pending Review",50,0))))))</f>
        <v/>
      </c>
      <c r="L1639" s="5" t="inlineStr"/>
      <c r="M1639" s="5" t="n"/>
    </row>
    <row r="1640">
      <c r="F1640" s="5" t="n"/>
      <c r="G1640" s="5" t="n"/>
      <c r="H1640" s="8" t="inlineStr"/>
      <c r="I1640" s="9">
        <f>IF(H1640="", "", H1640 + (J1640/Config!$B$9))</f>
        <v/>
      </c>
      <c r="J1640" s="10">
        <f>IFERROR(XLOOKUP(E1640,Config!$D$6:$D$100,Config!$E$6:$E$100),0)</f>
        <v/>
      </c>
      <c r="K1640" s="10">
        <f>IF(F1640="Completed",100,IF(F1640="In Progress",50,IF(F1640="Blocked",0,IF(F1640="Pending",0,IF(F1640="Rework Required",0,IF(F1640="Pending Review",50,0))))))</f>
        <v/>
      </c>
      <c r="L1640" s="5" t="inlineStr"/>
      <c r="M1640" s="5" t="n"/>
    </row>
    <row r="1641">
      <c r="F1641" s="5" t="n"/>
      <c r="G1641" s="5" t="n"/>
      <c r="H1641" s="8" t="inlineStr"/>
      <c r="I1641" s="9">
        <f>IF(H1641="", "", H1641 + (J1641/Config!$B$9))</f>
        <v/>
      </c>
      <c r="J1641" s="10">
        <f>IFERROR(XLOOKUP(E1641,Config!$D$6:$D$100,Config!$E$6:$E$100),0)</f>
        <v/>
      </c>
      <c r="K1641" s="10">
        <f>IF(F1641="Completed",100,IF(F1641="In Progress",50,IF(F1641="Blocked",0,IF(F1641="Pending",0,IF(F1641="Rework Required",0,IF(F1641="Pending Review",50,0))))))</f>
        <v/>
      </c>
      <c r="L1641" s="5" t="inlineStr"/>
      <c r="M1641" s="5" t="n"/>
    </row>
    <row r="1642">
      <c r="F1642" s="5" t="n"/>
      <c r="G1642" s="5" t="n"/>
      <c r="H1642" s="8" t="inlineStr"/>
      <c r="I1642" s="9">
        <f>IF(H1642="", "", H1642 + (J1642/Config!$B$9))</f>
        <v/>
      </c>
      <c r="J1642" s="10">
        <f>IFERROR(XLOOKUP(E1642,Config!$D$6:$D$100,Config!$E$6:$E$100),0)</f>
        <v/>
      </c>
      <c r="K1642" s="10">
        <f>IF(F1642="Completed",100,IF(F1642="In Progress",50,IF(F1642="Blocked",0,IF(F1642="Pending",0,IF(F1642="Rework Required",0,IF(F1642="Pending Review",50,0))))))</f>
        <v/>
      </c>
      <c r="L1642" s="5" t="inlineStr"/>
      <c r="M1642" s="5" t="n"/>
    </row>
    <row r="1643">
      <c r="F1643" s="5" t="n"/>
      <c r="G1643" s="5" t="n"/>
      <c r="H1643" s="8" t="inlineStr"/>
      <c r="I1643" s="9">
        <f>IF(H1643="", "", H1643 + (J1643/Config!$B$9))</f>
        <v/>
      </c>
      <c r="J1643" s="10">
        <f>IFERROR(XLOOKUP(E1643,Config!$D$6:$D$100,Config!$E$6:$E$100),0)</f>
        <v/>
      </c>
      <c r="K1643" s="10">
        <f>IF(F1643="Completed",100,IF(F1643="In Progress",50,IF(F1643="Blocked",0,IF(F1643="Pending",0,IF(F1643="Rework Required",0,IF(F1643="Pending Review",50,0))))))</f>
        <v/>
      </c>
      <c r="L1643" s="5" t="inlineStr"/>
      <c r="M1643" s="5" t="n"/>
    </row>
    <row r="1644">
      <c r="F1644" s="5" t="n"/>
      <c r="G1644" s="5" t="n"/>
      <c r="H1644" s="8" t="inlineStr"/>
      <c r="I1644" s="9">
        <f>IF(H1644="", "", H1644 + (J1644/Config!$B$9))</f>
        <v/>
      </c>
      <c r="J1644" s="10">
        <f>IFERROR(XLOOKUP(E1644,Config!$D$6:$D$100,Config!$E$6:$E$100),0)</f>
        <v/>
      </c>
      <c r="K1644" s="10">
        <f>IF(F1644="Completed",100,IF(F1644="In Progress",50,IF(F1644="Blocked",0,IF(F1644="Pending",0,IF(F1644="Rework Required",0,IF(F1644="Pending Review",50,0))))))</f>
        <v/>
      </c>
      <c r="L1644" s="5" t="inlineStr"/>
      <c r="M1644" s="5" t="n"/>
    </row>
    <row r="1645">
      <c r="F1645" s="5" t="n"/>
      <c r="G1645" s="5" t="n"/>
      <c r="H1645" s="8" t="inlineStr"/>
      <c r="I1645" s="9">
        <f>IF(H1645="", "", H1645 + (J1645/Config!$B$9))</f>
        <v/>
      </c>
      <c r="J1645" s="10">
        <f>IFERROR(XLOOKUP(E1645,Config!$D$6:$D$100,Config!$E$6:$E$100),0)</f>
        <v/>
      </c>
      <c r="K1645" s="10">
        <f>IF(F1645="Completed",100,IF(F1645="In Progress",50,IF(F1645="Blocked",0,IF(F1645="Pending",0,IF(F1645="Rework Required",0,IF(F1645="Pending Review",50,0))))))</f>
        <v/>
      </c>
      <c r="L1645" s="5" t="inlineStr"/>
      <c r="M1645" s="5" t="n"/>
    </row>
    <row r="1646">
      <c r="F1646" s="5" t="n"/>
      <c r="G1646" s="5" t="n"/>
      <c r="H1646" s="8" t="inlineStr"/>
      <c r="I1646" s="9">
        <f>IF(H1646="", "", H1646 + (J1646/Config!$B$9))</f>
        <v/>
      </c>
      <c r="J1646" s="10">
        <f>IFERROR(XLOOKUP(E1646,Config!$D$6:$D$100,Config!$E$6:$E$100),0)</f>
        <v/>
      </c>
      <c r="K1646" s="10">
        <f>IF(F1646="Completed",100,IF(F1646="In Progress",50,IF(F1646="Blocked",0,IF(F1646="Pending",0,IF(F1646="Rework Required",0,IF(F1646="Pending Review",50,0))))))</f>
        <v/>
      </c>
      <c r="L1646" s="5" t="inlineStr"/>
      <c r="M1646" s="5" t="n"/>
    </row>
    <row r="1647">
      <c r="F1647" s="5" t="n"/>
      <c r="G1647" s="5" t="n"/>
      <c r="H1647" s="8" t="inlineStr"/>
      <c r="I1647" s="9">
        <f>IF(H1647="", "", H1647 + (J1647/Config!$B$9))</f>
        <v/>
      </c>
      <c r="J1647" s="10">
        <f>IFERROR(XLOOKUP(E1647,Config!$D$6:$D$100,Config!$E$6:$E$100),0)</f>
        <v/>
      </c>
      <c r="K1647" s="10">
        <f>IF(F1647="Completed",100,IF(F1647="In Progress",50,IF(F1647="Blocked",0,IF(F1647="Pending",0,IF(F1647="Rework Required",0,IF(F1647="Pending Review",50,0))))))</f>
        <v/>
      </c>
      <c r="L1647" s="5" t="inlineStr"/>
      <c r="M1647" s="5" t="n"/>
    </row>
    <row r="1648">
      <c r="F1648" s="5" t="n"/>
      <c r="G1648" s="5" t="n"/>
      <c r="H1648" s="8" t="inlineStr"/>
      <c r="I1648" s="9">
        <f>IF(H1648="", "", H1648 + (J1648/Config!$B$9))</f>
        <v/>
      </c>
      <c r="J1648" s="10">
        <f>IFERROR(XLOOKUP(E1648,Config!$D$6:$D$100,Config!$E$6:$E$100),0)</f>
        <v/>
      </c>
      <c r="K1648" s="10">
        <f>IF(F1648="Completed",100,IF(F1648="In Progress",50,IF(F1648="Blocked",0,IF(F1648="Pending",0,IF(F1648="Rework Required",0,IF(F1648="Pending Review",50,0))))))</f>
        <v/>
      </c>
      <c r="L1648" s="5" t="inlineStr"/>
      <c r="M1648" s="5" t="n"/>
    </row>
    <row r="1649">
      <c r="F1649" s="5" t="n"/>
      <c r="G1649" s="5" t="n"/>
      <c r="H1649" s="8" t="inlineStr"/>
      <c r="I1649" s="9">
        <f>IF(H1649="", "", H1649 + (J1649/Config!$B$9))</f>
        <v/>
      </c>
      <c r="J1649" s="10">
        <f>IFERROR(XLOOKUP(E1649,Config!$D$6:$D$100,Config!$E$6:$E$100),0)</f>
        <v/>
      </c>
      <c r="K1649" s="10">
        <f>IF(F1649="Completed",100,IF(F1649="In Progress",50,IF(F1649="Blocked",0,IF(F1649="Pending",0,IF(F1649="Rework Required",0,IF(F1649="Pending Review",50,0))))))</f>
        <v/>
      </c>
      <c r="L1649" s="5" t="inlineStr"/>
      <c r="M1649" s="5" t="n"/>
    </row>
    <row r="1650">
      <c r="F1650" s="5" t="n"/>
      <c r="G1650" s="5" t="n"/>
      <c r="H1650" s="8" t="inlineStr"/>
      <c r="I1650" s="9">
        <f>IF(H1650="", "", H1650 + (J1650/Config!$B$9))</f>
        <v/>
      </c>
      <c r="J1650" s="10">
        <f>IFERROR(XLOOKUP(E1650,Config!$D$6:$D$100,Config!$E$6:$E$100),0)</f>
        <v/>
      </c>
      <c r="K1650" s="10">
        <f>IF(F1650="Completed",100,IF(F1650="In Progress",50,IF(F1650="Blocked",0,IF(F1650="Pending",0,IF(F1650="Rework Required",0,IF(F1650="Pending Review",50,0))))))</f>
        <v/>
      </c>
      <c r="L1650" s="5" t="inlineStr"/>
      <c r="M1650" s="5" t="n"/>
    </row>
    <row r="1651">
      <c r="F1651" s="5" t="n"/>
      <c r="G1651" s="5" t="n"/>
      <c r="H1651" s="8" t="inlineStr"/>
      <c r="I1651" s="9">
        <f>IF(H1651="", "", H1651 + (J1651/Config!$B$9))</f>
        <v/>
      </c>
      <c r="J1651" s="10">
        <f>IFERROR(XLOOKUP(E1651,Config!$D$6:$D$100,Config!$E$6:$E$100),0)</f>
        <v/>
      </c>
      <c r="K1651" s="10">
        <f>IF(F1651="Completed",100,IF(F1651="In Progress",50,IF(F1651="Blocked",0,IF(F1651="Pending",0,IF(F1651="Rework Required",0,IF(F1651="Pending Review",50,0))))))</f>
        <v/>
      </c>
      <c r="L1651" s="5" t="inlineStr"/>
      <c r="M1651" s="5" t="n"/>
    </row>
    <row r="1652">
      <c r="F1652" s="5" t="n"/>
      <c r="G1652" s="5" t="n"/>
      <c r="H1652" s="8" t="inlineStr"/>
      <c r="I1652" s="9">
        <f>IF(H1652="", "", H1652 + (J1652/Config!$B$9))</f>
        <v/>
      </c>
      <c r="J1652" s="10">
        <f>IFERROR(XLOOKUP(E1652,Config!$D$6:$D$100,Config!$E$6:$E$100),0)</f>
        <v/>
      </c>
      <c r="K1652" s="10">
        <f>IF(F1652="Completed",100,IF(F1652="In Progress",50,IF(F1652="Blocked",0,IF(F1652="Pending",0,IF(F1652="Rework Required",0,IF(F1652="Pending Review",50,0))))))</f>
        <v/>
      </c>
      <c r="L1652" s="5" t="inlineStr"/>
      <c r="M1652" s="5" t="n"/>
    </row>
    <row r="1653">
      <c r="F1653" s="5" t="n"/>
      <c r="G1653" s="5" t="n"/>
      <c r="H1653" s="8" t="inlineStr"/>
      <c r="I1653" s="9">
        <f>IF(H1653="", "", H1653 + (J1653/Config!$B$9))</f>
        <v/>
      </c>
      <c r="J1653" s="10">
        <f>IFERROR(XLOOKUP(E1653,Config!$D$6:$D$100,Config!$E$6:$E$100),0)</f>
        <v/>
      </c>
      <c r="K1653" s="10">
        <f>IF(F1653="Completed",100,IF(F1653="In Progress",50,IF(F1653="Blocked",0,IF(F1653="Pending",0,IF(F1653="Rework Required",0,IF(F1653="Pending Review",50,0))))))</f>
        <v/>
      </c>
      <c r="L1653" s="5" t="inlineStr"/>
      <c r="M1653" s="5" t="n"/>
    </row>
    <row r="1654">
      <c r="F1654" s="5" t="n"/>
      <c r="G1654" s="5" t="n"/>
      <c r="H1654" s="8" t="inlineStr"/>
      <c r="I1654" s="9">
        <f>IF(H1654="", "", H1654 + (J1654/Config!$B$9))</f>
        <v/>
      </c>
      <c r="J1654" s="10">
        <f>IFERROR(XLOOKUP(E1654,Config!$D$6:$D$100,Config!$E$6:$E$100),0)</f>
        <v/>
      </c>
      <c r="K1654" s="10">
        <f>IF(F1654="Completed",100,IF(F1654="In Progress",50,IF(F1654="Blocked",0,IF(F1654="Pending",0,IF(F1654="Rework Required",0,IF(F1654="Pending Review",50,0))))))</f>
        <v/>
      </c>
      <c r="L1654" s="5" t="inlineStr"/>
      <c r="M1654" s="5" t="n"/>
    </row>
    <row r="1655">
      <c r="F1655" s="5" t="n"/>
      <c r="G1655" s="5" t="n"/>
      <c r="H1655" s="8" t="inlineStr"/>
      <c r="I1655" s="9">
        <f>IF(H1655="", "", H1655 + (J1655/Config!$B$9))</f>
        <v/>
      </c>
      <c r="J1655" s="10">
        <f>IFERROR(XLOOKUP(E1655,Config!$D$6:$D$100,Config!$E$6:$E$100),0)</f>
        <v/>
      </c>
      <c r="K1655" s="10">
        <f>IF(F1655="Completed",100,IF(F1655="In Progress",50,IF(F1655="Blocked",0,IF(F1655="Pending",0,IF(F1655="Rework Required",0,IF(F1655="Pending Review",50,0))))))</f>
        <v/>
      </c>
      <c r="L1655" s="5" t="inlineStr"/>
      <c r="M1655" s="5" t="n"/>
    </row>
    <row r="1656">
      <c r="F1656" s="5" t="n"/>
      <c r="G1656" s="5" t="n"/>
      <c r="H1656" s="8" t="inlineStr"/>
      <c r="I1656" s="9">
        <f>IF(H1656="", "", H1656 + (J1656/Config!$B$9))</f>
        <v/>
      </c>
      <c r="J1656" s="10">
        <f>IFERROR(XLOOKUP(E1656,Config!$D$6:$D$100,Config!$E$6:$E$100),0)</f>
        <v/>
      </c>
      <c r="K1656" s="10">
        <f>IF(F1656="Completed",100,IF(F1656="In Progress",50,IF(F1656="Blocked",0,IF(F1656="Pending",0,IF(F1656="Rework Required",0,IF(F1656="Pending Review",50,0))))))</f>
        <v/>
      </c>
      <c r="L1656" s="5" t="inlineStr"/>
      <c r="M1656" s="5" t="n"/>
    </row>
    <row r="1657">
      <c r="F1657" s="5" t="n"/>
      <c r="G1657" s="5" t="n"/>
      <c r="H1657" s="8" t="inlineStr"/>
      <c r="I1657" s="9">
        <f>IF(H1657="", "", H1657 + (J1657/Config!$B$9))</f>
        <v/>
      </c>
      <c r="J1657" s="10">
        <f>IFERROR(XLOOKUP(E1657,Config!$D$6:$D$100,Config!$E$6:$E$100),0)</f>
        <v/>
      </c>
      <c r="K1657" s="10">
        <f>IF(F1657="Completed",100,IF(F1657="In Progress",50,IF(F1657="Blocked",0,IF(F1657="Pending",0,IF(F1657="Rework Required",0,IF(F1657="Pending Review",50,0))))))</f>
        <v/>
      </c>
      <c r="L1657" s="5" t="inlineStr"/>
      <c r="M1657" s="5" t="n"/>
    </row>
    <row r="1658">
      <c r="F1658" s="5" t="n"/>
      <c r="G1658" s="5" t="n"/>
      <c r="H1658" s="8" t="inlineStr"/>
      <c r="I1658" s="9">
        <f>IF(H1658="", "", H1658 + (J1658/Config!$B$9))</f>
        <v/>
      </c>
      <c r="J1658" s="10">
        <f>IFERROR(XLOOKUP(E1658,Config!$D$6:$D$100,Config!$E$6:$E$100),0)</f>
        <v/>
      </c>
      <c r="K1658" s="10">
        <f>IF(F1658="Completed",100,IF(F1658="In Progress",50,IF(F1658="Blocked",0,IF(F1658="Pending",0,IF(F1658="Rework Required",0,IF(F1658="Pending Review",50,0))))))</f>
        <v/>
      </c>
      <c r="L1658" s="5" t="inlineStr"/>
      <c r="M1658" s="5" t="n"/>
    </row>
    <row r="1659">
      <c r="F1659" s="5" t="n"/>
      <c r="G1659" s="5" t="n"/>
      <c r="H1659" s="8" t="inlineStr"/>
      <c r="I1659" s="9">
        <f>IF(H1659="", "", H1659 + (J1659/Config!$B$9))</f>
        <v/>
      </c>
      <c r="J1659" s="10">
        <f>IFERROR(XLOOKUP(E1659,Config!$D$6:$D$100,Config!$E$6:$E$100),0)</f>
        <v/>
      </c>
      <c r="K1659" s="10">
        <f>IF(F1659="Completed",100,IF(F1659="In Progress",50,IF(F1659="Blocked",0,IF(F1659="Pending",0,IF(F1659="Rework Required",0,IF(F1659="Pending Review",50,0))))))</f>
        <v/>
      </c>
      <c r="L1659" s="5" t="inlineStr"/>
      <c r="M1659" s="5" t="n"/>
    </row>
    <row r="1660">
      <c r="F1660" s="5" t="n"/>
      <c r="G1660" s="5" t="n"/>
      <c r="H1660" s="8" t="inlineStr"/>
      <c r="I1660" s="9">
        <f>IF(H1660="", "", H1660 + (J1660/Config!$B$9))</f>
        <v/>
      </c>
      <c r="J1660" s="10">
        <f>IFERROR(XLOOKUP(E1660,Config!$D$6:$D$100,Config!$E$6:$E$100),0)</f>
        <v/>
      </c>
      <c r="K1660" s="10">
        <f>IF(F1660="Completed",100,IF(F1660="In Progress",50,IF(F1660="Blocked",0,IF(F1660="Pending",0,IF(F1660="Rework Required",0,IF(F1660="Pending Review",50,0))))))</f>
        <v/>
      </c>
      <c r="L1660" s="5" t="inlineStr"/>
      <c r="M1660" s="5" t="n"/>
    </row>
    <row r="1661">
      <c r="F1661" s="5" t="n"/>
      <c r="G1661" s="5" t="n"/>
      <c r="H1661" s="8" t="inlineStr"/>
      <c r="I1661" s="9">
        <f>IF(H1661="", "", H1661 + (J1661/Config!$B$9))</f>
        <v/>
      </c>
      <c r="J1661" s="10">
        <f>IFERROR(XLOOKUP(E1661,Config!$D$6:$D$100,Config!$E$6:$E$100),0)</f>
        <v/>
      </c>
      <c r="K1661" s="10">
        <f>IF(F1661="Completed",100,IF(F1661="In Progress",50,IF(F1661="Blocked",0,IF(F1661="Pending",0,IF(F1661="Rework Required",0,IF(F1661="Pending Review",50,0))))))</f>
        <v/>
      </c>
      <c r="L1661" s="5" t="inlineStr"/>
      <c r="M1661" s="5" t="n"/>
    </row>
    <row r="1662">
      <c r="F1662" s="5" t="n"/>
      <c r="G1662" s="5" t="n"/>
      <c r="H1662" s="8" t="inlineStr"/>
      <c r="I1662" s="9">
        <f>IF(H1662="", "", H1662 + (J1662/Config!$B$9))</f>
        <v/>
      </c>
      <c r="J1662" s="10">
        <f>IFERROR(XLOOKUP(E1662,Config!$D$6:$D$100,Config!$E$6:$E$100),0)</f>
        <v/>
      </c>
      <c r="K1662" s="10">
        <f>IF(F1662="Completed",100,IF(F1662="In Progress",50,IF(F1662="Blocked",0,IF(F1662="Pending",0,IF(F1662="Rework Required",0,IF(F1662="Pending Review",50,0))))))</f>
        <v/>
      </c>
      <c r="L1662" s="5" t="inlineStr"/>
      <c r="M1662" s="5" t="n"/>
    </row>
    <row r="1663">
      <c r="F1663" s="5" t="n"/>
      <c r="G1663" s="5" t="n"/>
      <c r="H1663" s="8" t="inlineStr"/>
      <c r="I1663" s="9">
        <f>IF(H1663="", "", H1663 + (J1663/Config!$B$9))</f>
        <v/>
      </c>
      <c r="J1663" s="10">
        <f>IFERROR(XLOOKUP(E1663,Config!$D$6:$D$100,Config!$E$6:$E$100),0)</f>
        <v/>
      </c>
      <c r="K1663" s="10">
        <f>IF(F1663="Completed",100,IF(F1663="In Progress",50,IF(F1663="Blocked",0,IF(F1663="Pending",0,IF(F1663="Rework Required",0,IF(F1663="Pending Review",50,0))))))</f>
        <v/>
      </c>
      <c r="L1663" s="5" t="inlineStr"/>
      <c r="M1663" s="5" t="n"/>
    </row>
    <row r="1664">
      <c r="F1664" s="5" t="n"/>
      <c r="G1664" s="5" t="n"/>
      <c r="H1664" s="8" t="inlineStr"/>
      <c r="I1664" s="9">
        <f>IF(H1664="", "", H1664 + (J1664/Config!$B$9))</f>
        <v/>
      </c>
      <c r="J1664" s="10">
        <f>IFERROR(XLOOKUP(E1664,Config!$D$6:$D$100,Config!$E$6:$E$100),0)</f>
        <v/>
      </c>
      <c r="K1664" s="10">
        <f>IF(F1664="Completed",100,IF(F1664="In Progress",50,IF(F1664="Blocked",0,IF(F1664="Pending",0,IF(F1664="Rework Required",0,IF(F1664="Pending Review",50,0))))))</f>
        <v/>
      </c>
      <c r="L1664" s="5" t="inlineStr"/>
      <c r="M1664" s="5" t="n"/>
    </row>
    <row r="1665">
      <c r="F1665" s="5" t="n"/>
      <c r="G1665" s="5" t="n"/>
      <c r="H1665" s="8" t="inlineStr"/>
      <c r="I1665" s="9">
        <f>IF(H1665="", "", H1665 + (J1665/Config!$B$9))</f>
        <v/>
      </c>
      <c r="J1665" s="10">
        <f>IFERROR(XLOOKUP(E1665,Config!$D$6:$D$100,Config!$E$6:$E$100),0)</f>
        <v/>
      </c>
      <c r="K1665" s="10">
        <f>IF(F1665="Completed",100,IF(F1665="In Progress",50,IF(F1665="Blocked",0,IF(F1665="Pending",0,IF(F1665="Rework Required",0,IF(F1665="Pending Review",50,0))))))</f>
        <v/>
      </c>
      <c r="L1665" s="5" t="inlineStr"/>
      <c r="M1665" s="5" t="n"/>
    </row>
    <row r="1666">
      <c r="F1666" s="5" t="n"/>
      <c r="G1666" s="5" t="n"/>
      <c r="H1666" s="8" t="inlineStr"/>
      <c r="I1666" s="9">
        <f>IF(H1666="", "", H1666 + (J1666/Config!$B$9))</f>
        <v/>
      </c>
      <c r="J1666" s="10">
        <f>IFERROR(XLOOKUP(E1666,Config!$D$6:$D$100,Config!$E$6:$E$100),0)</f>
        <v/>
      </c>
      <c r="K1666" s="10">
        <f>IF(F1666="Completed",100,IF(F1666="In Progress",50,IF(F1666="Blocked",0,IF(F1666="Pending",0,IF(F1666="Rework Required",0,IF(F1666="Pending Review",50,0))))))</f>
        <v/>
      </c>
      <c r="L1666" s="5" t="inlineStr"/>
      <c r="M1666" s="5" t="n"/>
    </row>
    <row r="1667">
      <c r="F1667" s="5" t="n"/>
      <c r="G1667" s="5" t="n"/>
      <c r="H1667" s="8" t="inlineStr"/>
      <c r="I1667" s="9">
        <f>IF(H1667="", "", H1667 + (J1667/Config!$B$9))</f>
        <v/>
      </c>
      <c r="J1667" s="10">
        <f>IFERROR(XLOOKUP(E1667,Config!$D$6:$D$100,Config!$E$6:$E$100),0)</f>
        <v/>
      </c>
      <c r="K1667" s="10">
        <f>IF(F1667="Completed",100,IF(F1667="In Progress",50,IF(F1667="Blocked",0,IF(F1667="Pending",0,IF(F1667="Rework Required",0,IF(F1667="Pending Review",50,0))))))</f>
        <v/>
      </c>
      <c r="L1667" s="5" t="inlineStr"/>
      <c r="M1667" s="5" t="n"/>
    </row>
    <row r="1668">
      <c r="F1668" s="5" t="n"/>
      <c r="G1668" s="5" t="n"/>
      <c r="H1668" s="8" t="inlineStr"/>
      <c r="I1668" s="9">
        <f>IF(H1668="", "", H1668 + (J1668/Config!$B$9))</f>
        <v/>
      </c>
      <c r="J1668" s="10">
        <f>IFERROR(XLOOKUP(E1668,Config!$D$6:$D$100,Config!$E$6:$E$100),0)</f>
        <v/>
      </c>
      <c r="K1668" s="10">
        <f>IF(F1668="Completed",100,IF(F1668="In Progress",50,IF(F1668="Blocked",0,IF(F1668="Pending",0,IF(F1668="Rework Required",0,IF(F1668="Pending Review",50,0))))))</f>
        <v/>
      </c>
      <c r="L1668" s="5" t="inlineStr"/>
      <c r="M1668" s="5" t="n"/>
    </row>
    <row r="1669">
      <c r="F1669" s="5" t="n"/>
      <c r="G1669" s="5" t="n"/>
      <c r="H1669" s="8" t="inlineStr"/>
      <c r="I1669" s="9">
        <f>IF(H1669="", "", H1669 + (J1669/Config!$B$9))</f>
        <v/>
      </c>
      <c r="J1669" s="10">
        <f>IFERROR(XLOOKUP(E1669,Config!$D$6:$D$100,Config!$E$6:$E$100),0)</f>
        <v/>
      </c>
      <c r="K1669" s="10">
        <f>IF(F1669="Completed",100,IF(F1669="In Progress",50,IF(F1669="Blocked",0,IF(F1669="Pending",0,IF(F1669="Rework Required",0,IF(F1669="Pending Review",50,0))))))</f>
        <v/>
      </c>
      <c r="L1669" s="5" t="inlineStr"/>
      <c r="M1669" s="5" t="n"/>
    </row>
    <row r="1670">
      <c r="F1670" s="5" t="n"/>
      <c r="G1670" s="5" t="n"/>
      <c r="H1670" s="8" t="inlineStr"/>
      <c r="I1670" s="9">
        <f>IF(H1670="", "", H1670 + (J1670/Config!$B$9))</f>
        <v/>
      </c>
      <c r="J1670" s="10">
        <f>IFERROR(XLOOKUP(E1670,Config!$D$6:$D$100,Config!$E$6:$E$100),0)</f>
        <v/>
      </c>
      <c r="K1670" s="10">
        <f>IF(F1670="Completed",100,IF(F1670="In Progress",50,IF(F1670="Blocked",0,IF(F1670="Pending",0,IF(F1670="Rework Required",0,IF(F1670="Pending Review",50,0))))))</f>
        <v/>
      </c>
      <c r="L1670" s="5" t="inlineStr"/>
      <c r="M1670" s="5" t="n"/>
    </row>
    <row r="1671">
      <c r="F1671" s="5" t="n"/>
      <c r="G1671" s="5" t="n"/>
      <c r="H1671" s="8" t="inlineStr"/>
      <c r="I1671" s="9">
        <f>IF(H1671="", "", H1671 + (J1671/Config!$B$9))</f>
        <v/>
      </c>
      <c r="J1671" s="10">
        <f>IFERROR(XLOOKUP(E1671,Config!$D$6:$D$100,Config!$E$6:$E$100),0)</f>
        <v/>
      </c>
      <c r="K1671" s="10">
        <f>IF(F1671="Completed",100,IF(F1671="In Progress",50,IF(F1671="Blocked",0,IF(F1671="Pending",0,IF(F1671="Rework Required",0,IF(F1671="Pending Review",50,0))))))</f>
        <v/>
      </c>
      <c r="L1671" s="5" t="inlineStr"/>
      <c r="M1671" s="5" t="n"/>
    </row>
    <row r="1672">
      <c r="F1672" s="5" t="n"/>
      <c r="G1672" s="5" t="n"/>
      <c r="H1672" s="8" t="inlineStr"/>
      <c r="I1672" s="9">
        <f>IF(H1672="", "", H1672 + (J1672/Config!$B$9))</f>
        <v/>
      </c>
      <c r="J1672" s="10">
        <f>IFERROR(XLOOKUP(E1672,Config!$D$6:$D$100,Config!$E$6:$E$100),0)</f>
        <v/>
      </c>
      <c r="K1672" s="10">
        <f>IF(F1672="Completed",100,IF(F1672="In Progress",50,IF(F1672="Blocked",0,IF(F1672="Pending",0,IF(F1672="Rework Required",0,IF(F1672="Pending Review",50,0))))))</f>
        <v/>
      </c>
      <c r="L1672" s="5" t="inlineStr"/>
      <c r="M1672" s="5" t="n"/>
    </row>
    <row r="1673">
      <c r="F1673" s="5" t="n"/>
      <c r="G1673" s="5" t="n"/>
      <c r="H1673" s="8" t="inlineStr"/>
      <c r="I1673" s="9">
        <f>IF(H1673="", "", H1673 + (J1673/Config!$B$9))</f>
        <v/>
      </c>
      <c r="J1673" s="10">
        <f>IFERROR(XLOOKUP(E1673,Config!$D$6:$D$100,Config!$E$6:$E$100),0)</f>
        <v/>
      </c>
      <c r="K1673" s="10">
        <f>IF(F1673="Completed",100,IF(F1673="In Progress",50,IF(F1673="Blocked",0,IF(F1673="Pending",0,IF(F1673="Rework Required",0,IF(F1673="Pending Review",50,0))))))</f>
        <v/>
      </c>
      <c r="L1673" s="5" t="inlineStr"/>
      <c r="M1673" s="5" t="n"/>
    </row>
    <row r="1674">
      <c r="F1674" s="5" t="n"/>
      <c r="G1674" s="5" t="n"/>
      <c r="H1674" s="8" t="inlineStr"/>
      <c r="I1674" s="9">
        <f>IF(H1674="", "", H1674 + (J1674/Config!$B$9))</f>
        <v/>
      </c>
      <c r="J1674" s="10">
        <f>IFERROR(XLOOKUP(E1674,Config!$D$6:$D$100,Config!$E$6:$E$100),0)</f>
        <v/>
      </c>
      <c r="K1674" s="10">
        <f>IF(F1674="Completed",100,IF(F1674="In Progress",50,IF(F1674="Blocked",0,IF(F1674="Pending",0,IF(F1674="Rework Required",0,IF(F1674="Pending Review",50,0))))))</f>
        <v/>
      </c>
      <c r="L1674" s="5" t="inlineStr"/>
      <c r="M1674" s="5" t="n"/>
    </row>
    <row r="1675">
      <c r="F1675" s="5" t="n"/>
      <c r="G1675" s="5" t="n"/>
      <c r="H1675" s="8" t="inlineStr"/>
      <c r="I1675" s="9">
        <f>IF(H1675="", "", H1675 + (J1675/Config!$B$9))</f>
        <v/>
      </c>
      <c r="J1675" s="10">
        <f>IFERROR(XLOOKUP(E1675,Config!$D$6:$D$100,Config!$E$6:$E$100),0)</f>
        <v/>
      </c>
      <c r="K1675" s="10">
        <f>IF(F1675="Completed",100,IF(F1675="In Progress",50,IF(F1675="Blocked",0,IF(F1675="Pending",0,IF(F1675="Rework Required",0,IF(F1675="Pending Review",50,0))))))</f>
        <v/>
      </c>
      <c r="L1675" s="5" t="inlineStr"/>
      <c r="M1675" s="5" t="n"/>
    </row>
    <row r="1676">
      <c r="F1676" s="5" t="n"/>
      <c r="G1676" s="5" t="n"/>
      <c r="H1676" s="8" t="inlineStr"/>
      <c r="I1676" s="9">
        <f>IF(H1676="", "", H1676 + (J1676/Config!$B$9))</f>
        <v/>
      </c>
      <c r="J1676" s="10">
        <f>IFERROR(XLOOKUP(E1676,Config!$D$6:$D$100,Config!$E$6:$E$100),0)</f>
        <v/>
      </c>
      <c r="K1676" s="10">
        <f>IF(F1676="Completed",100,IF(F1676="In Progress",50,IF(F1676="Blocked",0,IF(F1676="Pending",0,IF(F1676="Rework Required",0,IF(F1676="Pending Review",50,0))))))</f>
        <v/>
      </c>
      <c r="L1676" s="5" t="inlineStr"/>
      <c r="M1676" s="5" t="n"/>
    </row>
    <row r="1677">
      <c r="F1677" s="5" t="n"/>
      <c r="G1677" s="5" t="n"/>
      <c r="H1677" s="8" t="inlineStr"/>
      <c r="I1677" s="9">
        <f>IF(H1677="", "", H1677 + (J1677/Config!$B$9))</f>
        <v/>
      </c>
      <c r="J1677" s="10">
        <f>IFERROR(XLOOKUP(E1677,Config!$D$6:$D$100,Config!$E$6:$E$100),0)</f>
        <v/>
      </c>
      <c r="K1677" s="10">
        <f>IF(F1677="Completed",100,IF(F1677="In Progress",50,IF(F1677="Blocked",0,IF(F1677="Pending",0,IF(F1677="Rework Required",0,IF(F1677="Pending Review",50,0))))))</f>
        <v/>
      </c>
      <c r="L1677" s="5" t="inlineStr"/>
      <c r="M1677" s="5" t="n"/>
    </row>
    <row r="1678">
      <c r="F1678" s="5" t="n"/>
      <c r="G1678" s="5" t="n"/>
      <c r="H1678" s="8" t="inlineStr"/>
      <c r="I1678" s="9">
        <f>IF(H1678="", "", H1678 + (J1678/Config!$B$9))</f>
        <v/>
      </c>
      <c r="J1678" s="10">
        <f>IFERROR(XLOOKUP(E1678,Config!$D$6:$D$100,Config!$E$6:$E$100),0)</f>
        <v/>
      </c>
      <c r="K1678" s="10">
        <f>IF(F1678="Completed",100,IF(F1678="In Progress",50,IF(F1678="Blocked",0,IF(F1678="Pending",0,IF(F1678="Rework Required",0,IF(F1678="Pending Review",50,0))))))</f>
        <v/>
      </c>
      <c r="L1678" s="5" t="inlineStr"/>
      <c r="M1678" s="5" t="n"/>
    </row>
    <row r="1679">
      <c r="F1679" s="5" t="n"/>
      <c r="G1679" s="5" t="n"/>
      <c r="H1679" s="8" t="inlineStr"/>
      <c r="I1679" s="9">
        <f>IF(H1679="", "", H1679 + (J1679/Config!$B$9))</f>
        <v/>
      </c>
      <c r="J1679" s="10">
        <f>IFERROR(XLOOKUP(E1679,Config!$D$6:$D$100,Config!$E$6:$E$100),0)</f>
        <v/>
      </c>
      <c r="K1679" s="10">
        <f>IF(F1679="Completed",100,IF(F1679="In Progress",50,IF(F1679="Blocked",0,IF(F1679="Pending",0,IF(F1679="Rework Required",0,IF(F1679="Pending Review",50,0))))))</f>
        <v/>
      </c>
      <c r="L1679" s="5" t="inlineStr"/>
      <c r="M1679" s="5" t="n"/>
    </row>
    <row r="1680">
      <c r="F1680" s="5" t="n"/>
      <c r="G1680" s="5" t="n"/>
      <c r="H1680" s="8" t="inlineStr"/>
      <c r="I1680" s="9">
        <f>IF(H1680="", "", H1680 + (J1680/Config!$B$9))</f>
        <v/>
      </c>
      <c r="J1680" s="10">
        <f>IFERROR(XLOOKUP(E1680,Config!$D$6:$D$100,Config!$E$6:$E$100),0)</f>
        <v/>
      </c>
      <c r="K1680" s="10">
        <f>IF(F1680="Completed",100,IF(F1680="In Progress",50,IF(F1680="Blocked",0,IF(F1680="Pending",0,IF(F1680="Rework Required",0,IF(F1680="Pending Review",50,0))))))</f>
        <v/>
      </c>
      <c r="L1680" s="5" t="inlineStr"/>
      <c r="M1680" s="5" t="n"/>
    </row>
    <row r="1681">
      <c r="F1681" s="5" t="n"/>
      <c r="G1681" s="5" t="n"/>
      <c r="H1681" s="8" t="inlineStr"/>
      <c r="I1681" s="9">
        <f>IF(H1681="", "", H1681 + (J1681/Config!$B$9))</f>
        <v/>
      </c>
      <c r="J1681" s="10">
        <f>IFERROR(XLOOKUP(E1681,Config!$D$6:$D$100,Config!$E$6:$E$100),0)</f>
        <v/>
      </c>
      <c r="K1681" s="10">
        <f>IF(F1681="Completed",100,IF(F1681="In Progress",50,IF(F1681="Blocked",0,IF(F1681="Pending",0,IF(F1681="Rework Required",0,IF(F1681="Pending Review",50,0))))))</f>
        <v/>
      </c>
      <c r="L1681" s="5" t="inlineStr"/>
      <c r="M1681" s="5" t="n"/>
    </row>
    <row r="1682">
      <c r="F1682" s="5" t="n"/>
      <c r="G1682" s="5" t="n"/>
      <c r="H1682" s="8" t="inlineStr"/>
      <c r="I1682" s="9">
        <f>IF(H1682="", "", H1682 + (J1682/Config!$B$9))</f>
        <v/>
      </c>
      <c r="J1682" s="10">
        <f>IFERROR(XLOOKUP(E1682,Config!$D$6:$D$100,Config!$E$6:$E$100),0)</f>
        <v/>
      </c>
      <c r="K1682" s="10">
        <f>IF(F1682="Completed",100,IF(F1682="In Progress",50,IF(F1682="Blocked",0,IF(F1682="Pending",0,IF(F1682="Rework Required",0,IF(F1682="Pending Review",50,0))))))</f>
        <v/>
      </c>
      <c r="L1682" s="5" t="inlineStr"/>
      <c r="M1682" s="5" t="n"/>
    </row>
    <row r="1683">
      <c r="F1683" s="5" t="n"/>
      <c r="G1683" s="5" t="n"/>
      <c r="H1683" s="8" t="inlineStr"/>
      <c r="I1683" s="9">
        <f>IF(H1683="", "", H1683 + (J1683/Config!$B$9))</f>
        <v/>
      </c>
      <c r="J1683" s="10">
        <f>IFERROR(XLOOKUP(E1683,Config!$D$6:$D$100,Config!$E$6:$E$100),0)</f>
        <v/>
      </c>
      <c r="K1683" s="10">
        <f>IF(F1683="Completed",100,IF(F1683="In Progress",50,IF(F1683="Blocked",0,IF(F1683="Pending",0,IF(F1683="Rework Required",0,IF(F1683="Pending Review",50,0))))))</f>
        <v/>
      </c>
      <c r="L1683" s="5" t="inlineStr"/>
      <c r="M1683" s="5" t="n"/>
    </row>
    <row r="1684">
      <c r="F1684" s="5" t="n"/>
      <c r="G1684" s="5" t="n"/>
      <c r="H1684" s="8" t="inlineStr"/>
      <c r="I1684" s="9">
        <f>IF(H1684="", "", H1684 + (J1684/Config!$B$9))</f>
        <v/>
      </c>
      <c r="J1684" s="10">
        <f>IFERROR(XLOOKUP(E1684,Config!$D$6:$D$100,Config!$E$6:$E$100),0)</f>
        <v/>
      </c>
      <c r="K1684" s="10">
        <f>IF(F1684="Completed",100,IF(F1684="In Progress",50,IF(F1684="Blocked",0,IF(F1684="Pending",0,IF(F1684="Rework Required",0,IF(F1684="Pending Review",50,0))))))</f>
        <v/>
      </c>
      <c r="L1684" s="5" t="inlineStr"/>
      <c r="M1684" s="5" t="n"/>
    </row>
    <row r="1685">
      <c r="F1685" s="5" t="n"/>
      <c r="G1685" s="5" t="n"/>
      <c r="H1685" s="8" t="inlineStr"/>
      <c r="I1685" s="9">
        <f>IF(H1685="", "", H1685 + (J1685/Config!$B$9))</f>
        <v/>
      </c>
      <c r="J1685" s="10">
        <f>IFERROR(XLOOKUP(E1685,Config!$D$6:$D$100,Config!$E$6:$E$100),0)</f>
        <v/>
      </c>
      <c r="K1685" s="10">
        <f>IF(F1685="Completed",100,IF(F1685="In Progress",50,IF(F1685="Blocked",0,IF(F1685="Pending",0,IF(F1685="Rework Required",0,IF(F1685="Pending Review",50,0))))))</f>
        <v/>
      </c>
      <c r="L1685" s="5" t="inlineStr"/>
      <c r="M1685" s="5" t="n"/>
    </row>
    <row r="1686">
      <c r="F1686" s="5" t="n"/>
      <c r="G1686" s="5" t="n"/>
      <c r="H1686" s="8" t="inlineStr"/>
      <c r="I1686" s="9">
        <f>IF(H1686="", "", H1686 + (J1686/Config!$B$9))</f>
        <v/>
      </c>
      <c r="J1686" s="10">
        <f>IFERROR(XLOOKUP(E1686,Config!$D$6:$D$100,Config!$E$6:$E$100),0)</f>
        <v/>
      </c>
      <c r="K1686" s="10">
        <f>IF(F1686="Completed",100,IF(F1686="In Progress",50,IF(F1686="Blocked",0,IF(F1686="Pending",0,IF(F1686="Rework Required",0,IF(F1686="Pending Review",50,0))))))</f>
        <v/>
      </c>
      <c r="L1686" s="5" t="inlineStr"/>
      <c r="M1686" s="5" t="n"/>
    </row>
    <row r="1687">
      <c r="F1687" s="5" t="n"/>
      <c r="G1687" s="5" t="n"/>
      <c r="H1687" s="8" t="inlineStr"/>
      <c r="I1687" s="9">
        <f>IF(H1687="", "", H1687 + (J1687/Config!$B$9))</f>
        <v/>
      </c>
      <c r="J1687" s="10">
        <f>IFERROR(XLOOKUP(E1687,Config!$D$6:$D$100,Config!$E$6:$E$100),0)</f>
        <v/>
      </c>
      <c r="K1687" s="10">
        <f>IF(F1687="Completed",100,IF(F1687="In Progress",50,IF(F1687="Blocked",0,IF(F1687="Pending",0,IF(F1687="Rework Required",0,IF(F1687="Pending Review",50,0))))))</f>
        <v/>
      </c>
      <c r="L1687" s="5" t="inlineStr"/>
      <c r="M1687" s="5" t="n"/>
    </row>
    <row r="1688">
      <c r="F1688" s="5" t="n"/>
      <c r="G1688" s="5" t="n"/>
      <c r="H1688" s="8" t="inlineStr"/>
      <c r="I1688" s="9">
        <f>IF(H1688="", "", H1688 + (J1688/Config!$B$9))</f>
        <v/>
      </c>
      <c r="J1688" s="10">
        <f>IFERROR(XLOOKUP(E1688,Config!$D$6:$D$100,Config!$E$6:$E$100),0)</f>
        <v/>
      </c>
      <c r="K1688" s="10">
        <f>IF(F1688="Completed",100,IF(F1688="In Progress",50,IF(F1688="Blocked",0,IF(F1688="Pending",0,IF(F1688="Rework Required",0,IF(F1688="Pending Review",50,0))))))</f>
        <v/>
      </c>
      <c r="L1688" s="5" t="inlineStr"/>
      <c r="M1688" s="5" t="n"/>
    </row>
    <row r="1689">
      <c r="F1689" s="5" t="n"/>
      <c r="G1689" s="5" t="n"/>
      <c r="H1689" s="8" t="inlineStr"/>
      <c r="I1689" s="9">
        <f>IF(H1689="", "", H1689 + (J1689/Config!$B$9))</f>
        <v/>
      </c>
      <c r="J1689" s="10">
        <f>IFERROR(XLOOKUP(E1689,Config!$D$6:$D$100,Config!$E$6:$E$100),0)</f>
        <v/>
      </c>
      <c r="K1689" s="10">
        <f>IF(F1689="Completed",100,IF(F1689="In Progress",50,IF(F1689="Blocked",0,IF(F1689="Pending",0,IF(F1689="Rework Required",0,IF(F1689="Pending Review",50,0))))))</f>
        <v/>
      </c>
      <c r="L1689" s="5" t="inlineStr"/>
      <c r="M1689" s="5" t="n"/>
    </row>
    <row r="1690">
      <c r="F1690" s="5" t="n"/>
      <c r="G1690" s="5" t="n"/>
      <c r="H1690" s="8" t="inlineStr"/>
      <c r="I1690" s="9">
        <f>IF(H1690="", "", H1690 + (J1690/Config!$B$9))</f>
        <v/>
      </c>
      <c r="J1690" s="10">
        <f>IFERROR(XLOOKUP(E1690,Config!$D$6:$D$100,Config!$E$6:$E$100),0)</f>
        <v/>
      </c>
      <c r="K1690" s="10">
        <f>IF(F1690="Completed",100,IF(F1690="In Progress",50,IF(F1690="Blocked",0,IF(F1690="Pending",0,IF(F1690="Rework Required",0,IF(F1690="Pending Review",50,0))))))</f>
        <v/>
      </c>
      <c r="L1690" s="5" t="inlineStr"/>
      <c r="M1690" s="5" t="n"/>
    </row>
    <row r="1691">
      <c r="F1691" s="5" t="n"/>
      <c r="G1691" s="5" t="n"/>
      <c r="H1691" s="8" t="inlineStr"/>
      <c r="I1691" s="9">
        <f>IF(H1691="", "", H1691 + (J1691/Config!$B$9))</f>
        <v/>
      </c>
      <c r="J1691" s="10">
        <f>IFERROR(XLOOKUP(E1691,Config!$D$6:$D$100,Config!$E$6:$E$100),0)</f>
        <v/>
      </c>
      <c r="K1691" s="10">
        <f>IF(F1691="Completed",100,IF(F1691="In Progress",50,IF(F1691="Blocked",0,IF(F1691="Pending",0,IF(F1691="Rework Required",0,IF(F1691="Pending Review",50,0))))))</f>
        <v/>
      </c>
      <c r="L1691" s="5" t="inlineStr"/>
      <c r="M1691" s="5" t="n"/>
    </row>
    <row r="1692">
      <c r="F1692" s="5" t="n"/>
      <c r="G1692" s="5" t="n"/>
      <c r="H1692" s="8" t="inlineStr"/>
      <c r="I1692" s="9">
        <f>IF(H1692="", "", H1692 + (J1692/Config!$B$9))</f>
        <v/>
      </c>
      <c r="J1692" s="10">
        <f>IFERROR(XLOOKUP(E1692,Config!$D$6:$D$100,Config!$E$6:$E$100),0)</f>
        <v/>
      </c>
      <c r="K1692" s="10">
        <f>IF(F1692="Completed",100,IF(F1692="In Progress",50,IF(F1692="Blocked",0,IF(F1692="Pending",0,IF(F1692="Rework Required",0,IF(F1692="Pending Review",50,0))))))</f>
        <v/>
      </c>
      <c r="L1692" s="5" t="inlineStr"/>
      <c r="M1692" s="5" t="n"/>
    </row>
    <row r="1693">
      <c r="F1693" s="5" t="n"/>
      <c r="G1693" s="5" t="n"/>
      <c r="H1693" s="8" t="inlineStr"/>
      <c r="I1693" s="9">
        <f>IF(H1693="", "", H1693 + (J1693/Config!$B$9))</f>
        <v/>
      </c>
      <c r="J1693" s="10">
        <f>IFERROR(XLOOKUP(E1693,Config!$D$6:$D$100,Config!$E$6:$E$100),0)</f>
        <v/>
      </c>
      <c r="K1693" s="10">
        <f>IF(F1693="Completed",100,IF(F1693="In Progress",50,IF(F1693="Blocked",0,IF(F1693="Pending",0,IF(F1693="Rework Required",0,IF(F1693="Pending Review",50,0))))))</f>
        <v/>
      </c>
      <c r="L1693" s="5" t="inlineStr"/>
      <c r="M1693" s="5" t="n"/>
    </row>
    <row r="1694">
      <c r="F1694" s="5" t="n"/>
      <c r="G1694" s="5" t="n"/>
      <c r="H1694" s="8" t="inlineStr"/>
      <c r="I1694" s="9">
        <f>IF(H1694="", "", H1694 + (J1694/Config!$B$9))</f>
        <v/>
      </c>
      <c r="J1694" s="10">
        <f>IFERROR(XLOOKUP(E1694,Config!$D$6:$D$100,Config!$E$6:$E$100),0)</f>
        <v/>
      </c>
      <c r="K1694" s="10">
        <f>IF(F1694="Completed",100,IF(F1694="In Progress",50,IF(F1694="Blocked",0,IF(F1694="Pending",0,IF(F1694="Rework Required",0,IF(F1694="Pending Review",50,0))))))</f>
        <v/>
      </c>
      <c r="L1694" s="5" t="inlineStr"/>
      <c r="M1694" s="5" t="n"/>
    </row>
    <row r="1695">
      <c r="F1695" s="5" t="n"/>
      <c r="G1695" s="5" t="n"/>
      <c r="H1695" s="8" t="inlineStr"/>
      <c r="I1695" s="9">
        <f>IF(H1695="", "", H1695 + (J1695/Config!$B$9))</f>
        <v/>
      </c>
      <c r="J1695" s="10">
        <f>IFERROR(XLOOKUP(E1695,Config!$D$6:$D$100,Config!$E$6:$E$100),0)</f>
        <v/>
      </c>
      <c r="K1695" s="10">
        <f>IF(F1695="Completed",100,IF(F1695="In Progress",50,IF(F1695="Blocked",0,IF(F1695="Pending",0,IF(F1695="Rework Required",0,IF(F1695="Pending Review",50,0))))))</f>
        <v/>
      </c>
      <c r="L1695" s="5" t="inlineStr"/>
      <c r="M1695" s="5" t="n"/>
    </row>
    <row r="1696">
      <c r="F1696" s="5" t="n"/>
      <c r="G1696" s="5" t="n"/>
      <c r="H1696" s="8" t="inlineStr"/>
      <c r="I1696" s="9">
        <f>IF(H1696="", "", H1696 + (J1696/Config!$B$9))</f>
        <v/>
      </c>
      <c r="J1696" s="10">
        <f>IFERROR(XLOOKUP(E1696,Config!$D$6:$D$100,Config!$E$6:$E$100),0)</f>
        <v/>
      </c>
      <c r="K1696" s="10">
        <f>IF(F1696="Completed",100,IF(F1696="In Progress",50,IF(F1696="Blocked",0,IF(F1696="Pending",0,IF(F1696="Rework Required",0,IF(F1696="Pending Review",50,0))))))</f>
        <v/>
      </c>
      <c r="L1696" s="5" t="inlineStr"/>
      <c r="M1696" s="5" t="n"/>
    </row>
    <row r="1697">
      <c r="F1697" s="5" t="n"/>
      <c r="G1697" s="5" t="n"/>
      <c r="H1697" s="8" t="inlineStr"/>
      <c r="I1697" s="9">
        <f>IF(H1697="", "", H1697 + (J1697/Config!$B$9))</f>
        <v/>
      </c>
      <c r="J1697" s="10">
        <f>IFERROR(XLOOKUP(E1697,Config!$D$6:$D$100,Config!$E$6:$E$100),0)</f>
        <v/>
      </c>
      <c r="K1697" s="10">
        <f>IF(F1697="Completed",100,IF(F1697="In Progress",50,IF(F1697="Blocked",0,IF(F1697="Pending",0,IF(F1697="Rework Required",0,IF(F1697="Pending Review",50,0))))))</f>
        <v/>
      </c>
      <c r="L1697" s="5" t="inlineStr"/>
      <c r="M1697" s="5" t="n"/>
    </row>
    <row r="1698">
      <c r="F1698" s="5" t="n"/>
      <c r="G1698" s="5" t="n"/>
      <c r="H1698" s="8" t="inlineStr"/>
      <c r="I1698" s="9">
        <f>IF(H1698="", "", H1698 + (J1698/Config!$B$9))</f>
        <v/>
      </c>
      <c r="J1698" s="10">
        <f>IFERROR(XLOOKUP(E1698,Config!$D$6:$D$100,Config!$E$6:$E$100),0)</f>
        <v/>
      </c>
      <c r="K1698" s="10">
        <f>IF(F1698="Completed",100,IF(F1698="In Progress",50,IF(F1698="Blocked",0,IF(F1698="Pending",0,IF(F1698="Rework Required",0,IF(F1698="Pending Review",50,0))))))</f>
        <v/>
      </c>
      <c r="L1698" s="5" t="inlineStr"/>
      <c r="M1698" s="5" t="n"/>
    </row>
    <row r="1699">
      <c r="F1699" s="5" t="n"/>
      <c r="G1699" s="5" t="n"/>
      <c r="H1699" s="8" t="inlineStr"/>
      <c r="I1699" s="9">
        <f>IF(H1699="", "", H1699 + (J1699/Config!$B$9))</f>
        <v/>
      </c>
      <c r="J1699" s="10">
        <f>IFERROR(XLOOKUP(E1699,Config!$D$6:$D$100,Config!$E$6:$E$100),0)</f>
        <v/>
      </c>
      <c r="K1699" s="10">
        <f>IF(F1699="Completed",100,IF(F1699="In Progress",50,IF(F1699="Blocked",0,IF(F1699="Pending",0,IF(F1699="Rework Required",0,IF(F1699="Pending Review",50,0))))))</f>
        <v/>
      </c>
      <c r="L1699" s="5" t="inlineStr"/>
      <c r="M1699" s="5" t="n"/>
    </row>
    <row r="1700">
      <c r="F1700" s="5" t="n"/>
      <c r="G1700" s="5" t="n"/>
      <c r="H1700" s="8" t="inlineStr"/>
      <c r="I1700" s="9">
        <f>IF(H1700="", "", H1700 + (J1700/Config!$B$9))</f>
        <v/>
      </c>
      <c r="J1700" s="10">
        <f>IFERROR(XLOOKUP(E1700,Config!$D$6:$D$100,Config!$E$6:$E$100),0)</f>
        <v/>
      </c>
      <c r="K1700" s="10">
        <f>IF(F1700="Completed",100,IF(F1700="In Progress",50,IF(F1700="Blocked",0,IF(F1700="Pending",0,IF(F1700="Rework Required",0,IF(F1700="Pending Review",50,0))))))</f>
        <v/>
      </c>
      <c r="L1700" s="5" t="inlineStr"/>
      <c r="M1700" s="5" t="n"/>
    </row>
    <row r="1701">
      <c r="F1701" s="5" t="n"/>
      <c r="G1701" s="5" t="n"/>
      <c r="H1701" s="8" t="inlineStr"/>
      <c r="I1701" s="9">
        <f>IF(H1701="", "", H1701 + (J1701/Config!$B$9))</f>
        <v/>
      </c>
      <c r="J1701" s="10">
        <f>IFERROR(XLOOKUP(E1701,Config!$D$6:$D$100,Config!$E$6:$E$100),0)</f>
        <v/>
      </c>
      <c r="K1701" s="10">
        <f>IF(F1701="Completed",100,IF(F1701="In Progress",50,IF(F1701="Blocked",0,IF(F1701="Pending",0,IF(F1701="Rework Required",0,IF(F1701="Pending Review",50,0))))))</f>
        <v/>
      </c>
      <c r="L1701" s="5" t="inlineStr"/>
      <c r="M1701" s="5" t="n"/>
    </row>
    <row r="1702">
      <c r="F1702" s="5" t="n"/>
      <c r="G1702" s="5" t="n"/>
      <c r="H1702" s="8" t="inlineStr"/>
      <c r="I1702" s="9">
        <f>IF(H1702="", "", H1702 + (J1702/Config!$B$9))</f>
        <v/>
      </c>
      <c r="J1702" s="10">
        <f>IFERROR(XLOOKUP(E1702,Config!$D$6:$D$100,Config!$E$6:$E$100),0)</f>
        <v/>
      </c>
      <c r="K1702" s="10">
        <f>IF(F1702="Completed",100,IF(F1702="In Progress",50,IF(F1702="Blocked",0,IF(F1702="Pending",0,IF(F1702="Rework Required",0,IF(F1702="Pending Review",50,0))))))</f>
        <v/>
      </c>
      <c r="L1702" s="5" t="inlineStr"/>
      <c r="M1702" s="5" t="n"/>
    </row>
    <row r="1703">
      <c r="F1703" s="5" t="n"/>
      <c r="G1703" s="5" t="n"/>
      <c r="H1703" s="8" t="inlineStr"/>
      <c r="I1703" s="9">
        <f>IF(H1703="", "", H1703 + (J1703/Config!$B$9))</f>
        <v/>
      </c>
      <c r="J1703" s="10">
        <f>IFERROR(XLOOKUP(E1703,Config!$D$6:$D$100,Config!$E$6:$E$100),0)</f>
        <v/>
      </c>
      <c r="K1703" s="10">
        <f>IF(F1703="Completed",100,IF(F1703="In Progress",50,IF(F1703="Blocked",0,IF(F1703="Pending",0,IF(F1703="Rework Required",0,IF(F1703="Pending Review",50,0))))))</f>
        <v/>
      </c>
      <c r="L1703" s="5" t="inlineStr"/>
      <c r="M1703" s="5" t="n"/>
    </row>
    <row r="1704">
      <c r="F1704" s="5" t="n"/>
      <c r="G1704" s="5" t="n"/>
      <c r="H1704" s="8" t="inlineStr"/>
      <c r="I1704" s="9">
        <f>IF(H1704="", "", H1704 + (J1704/Config!$B$9))</f>
        <v/>
      </c>
      <c r="J1704" s="10">
        <f>IFERROR(XLOOKUP(E1704,Config!$D$6:$D$100,Config!$E$6:$E$100),0)</f>
        <v/>
      </c>
      <c r="K1704" s="10">
        <f>IF(F1704="Completed",100,IF(F1704="In Progress",50,IF(F1704="Blocked",0,IF(F1704="Pending",0,IF(F1704="Rework Required",0,IF(F1704="Pending Review",50,0))))))</f>
        <v/>
      </c>
      <c r="L1704" s="5" t="inlineStr"/>
      <c r="M1704" s="5" t="n"/>
    </row>
    <row r="1705">
      <c r="F1705" s="5" t="n"/>
      <c r="G1705" s="5" t="n"/>
      <c r="H1705" s="8" t="inlineStr"/>
      <c r="I1705" s="9">
        <f>IF(H1705="", "", H1705 + (J1705/Config!$B$9))</f>
        <v/>
      </c>
      <c r="J1705" s="10">
        <f>IFERROR(XLOOKUP(E1705,Config!$D$6:$D$100,Config!$E$6:$E$100),0)</f>
        <v/>
      </c>
      <c r="K1705" s="10">
        <f>IF(F1705="Completed",100,IF(F1705="In Progress",50,IF(F1705="Blocked",0,IF(F1705="Pending",0,IF(F1705="Rework Required",0,IF(F1705="Pending Review",50,0))))))</f>
        <v/>
      </c>
      <c r="L1705" s="5" t="inlineStr"/>
      <c r="M1705" s="5" t="n"/>
    </row>
    <row r="1706">
      <c r="F1706" s="5" t="n"/>
      <c r="G1706" s="5" t="n"/>
      <c r="H1706" s="8" t="inlineStr"/>
      <c r="I1706" s="9">
        <f>IF(H1706="", "", H1706 + (J1706/Config!$B$9))</f>
        <v/>
      </c>
      <c r="J1706" s="10">
        <f>IFERROR(XLOOKUP(E1706,Config!$D$6:$D$100,Config!$E$6:$E$100),0)</f>
        <v/>
      </c>
      <c r="K1706" s="10">
        <f>IF(F1706="Completed",100,IF(F1706="In Progress",50,IF(F1706="Blocked",0,IF(F1706="Pending",0,IF(F1706="Rework Required",0,IF(F1706="Pending Review",50,0))))))</f>
        <v/>
      </c>
      <c r="L1706" s="5" t="inlineStr"/>
      <c r="M1706" s="5" t="n"/>
    </row>
    <row r="1707">
      <c r="F1707" s="5" t="n"/>
      <c r="G1707" s="5" t="n"/>
      <c r="H1707" s="8" t="inlineStr"/>
      <c r="I1707" s="9">
        <f>IF(H1707="", "", H1707 + (J1707/Config!$B$9))</f>
        <v/>
      </c>
      <c r="J1707" s="10">
        <f>IFERROR(XLOOKUP(E1707,Config!$D$6:$D$100,Config!$E$6:$E$100),0)</f>
        <v/>
      </c>
      <c r="K1707" s="10">
        <f>IF(F1707="Completed",100,IF(F1707="In Progress",50,IF(F1707="Blocked",0,IF(F1707="Pending",0,IF(F1707="Rework Required",0,IF(F1707="Pending Review",50,0))))))</f>
        <v/>
      </c>
      <c r="L1707" s="5" t="inlineStr"/>
      <c r="M1707" s="5" t="n"/>
    </row>
    <row r="1708">
      <c r="F1708" s="5" t="n"/>
      <c r="G1708" s="5" t="n"/>
      <c r="H1708" s="8" t="inlineStr"/>
      <c r="I1708" s="9">
        <f>IF(H1708="", "", H1708 + (J1708/Config!$B$9))</f>
        <v/>
      </c>
      <c r="J1708" s="10">
        <f>IFERROR(XLOOKUP(E1708,Config!$D$6:$D$100,Config!$E$6:$E$100),0)</f>
        <v/>
      </c>
      <c r="K1708" s="10">
        <f>IF(F1708="Completed",100,IF(F1708="In Progress",50,IF(F1708="Blocked",0,IF(F1708="Pending",0,IF(F1708="Rework Required",0,IF(F1708="Pending Review",50,0))))))</f>
        <v/>
      </c>
      <c r="L1708" s="5" t="inlineStr"/>
      <c r="M1708" s="5" t="n"/>
    </row>
    <row r="1709">
      <c r="F1709" s="5" t="n"/>
      <c r="G1709" s="5" t="n"/>
      <c r="H1709" s="8" t="inlineStr"/>
      <c r="I1709" s="9">
        <f>IF(H1709="", "", H1709 + (J1709/Config!$B$9))</f>
        <v/>
      </c>
      <c r="J1709" s="10">
        <f>IFERROR(XLOOKUP(E1709,Config!$D$6:$D$100,Config!$E$6:$E$100),0)</f>
        <v/>
      </c>
      <c r="K1709" s="10">
        <f>IF(F1709="Completed",100,IF(F1709="In Progress",50,IF(F1709="Blocked",0,IF(F1709="Pending",0,IF(F1709="Rework Required",0,IF(F1709="Pending Review",50,0))))))</f>
        <v/>
      </c>
      <c r="L1709" s="5" t="inlineStr"/>
      <c r="M1709" s="5" t="n"/>
    </row>
    <row r="1710">
      <c r="F1710" s="5" t="n"/>
      <c r="G1710" s="5" t="n"/>
      <c r="H1710" s="8" t="inlineStr"/>
      <c r="I1710" s="9">
        <f>IF(H1710="", "", H1710 + (J1710/Config!$B$9))</f>
        <v/>
      </c>
      <c r="J1710" s="10">
        <f>IFERROR(XLOOKUP(E1710,Config!$D$6:$D$100,Config!$E$6:$E$100),0)</f>
        <v/>
      </c>
      <c r="K1710" s="10">
        <f>IF(F1710="Completed",100,IF(F1710="In Progress",50,IF(F1710="Blocked",0,IF(F1710="Pending",0,IF(F1710="Rework Required",0,IF(F1710="Pending Review",50,0))))))</f>
        <v/>
      </c>
      <c r="L1710" s="5" t="inlineStr"/>
      <c r="M1710" s="5" t="n"/>
    </row>
    <row r="1711">
      <c r="F1711" s="5" t="n"/>
      <c r="G1711" s="5" t="n"/>
      <c r="H1711" s="8" t="inlineStr"/>
      <c r="I1711" s="9">
        <f>IF(H1711="", "", H1711 + (J1711/Config!$B$9))</f>
        <v/>
      </c>
      <c r="J1711" s="10">
        <f>IFERROR(XLOOKUP(E1711,Config!$D$6:$D$100,Config!$E$6:$E$100),0)</f>
        <v/>
      </c>
      <c r="K1711" s="10">
        <f>IF(F1711="Completed",100,IF(F1711="In Progress",50,IF(F1711="Blocked",0,IF(F1711="Pending",0,IF(F1711="Rework Required",0,IF(F1711="Pending Review",50,0))))))</f>
        <v/>
      </c>
      <c r="L1711" s="5" t="inlineStr"/>
      <c r="M1711" s="5" t="n"/>
    </row>
    <row r="1712">
      <c r="F1712" s="5" t="n"/>
      <c r="G1712" s="5" t="n"/>
      <c r="H1712" s="8" t="inlineStr"/>
      <c r="I1712" s="9">
        <f>IF(H1712="", "", H1712 + (J1712/Config!$B$9))</f>
        <v/>
      </c>
      <c r="J1712" s="10">
        <f>IFERROR(XLOOKUP(E1712,Config!$D$6:$D$100,Config!$E$6:$E$100),0)</f>
        <v/>
      </c>
      <c r="K1712" s="10">
        <f>IF(F1712="Completed",100,IF(F1712="In Progress",50,IF(F1712="Blocked",0,IF(F1712="Pending",0,IF(F1712="Rework Required",0,IF(F1712="Pending Review",50,0))))))</f>
        <v/>
      </c>
      <c r="L1712" s="5" t="inlineStr"/>
      <c r="M1712" s="5" t="n"/>
    </row>
    <row r="1713">
      <c r="F1713" s="5" t="n"/>
      <c r="G1713" s="5" t="n"/>
      <c r="H1713" s="8" t="inlineStr"/>
      <c r="I1713" s="9">
        <f>IF(H1713="", "", H1713 + (J1713/Config!$B$9))</f>
        <v/>
      </c>
      <c r="J1713" s="10">
        <f>IFERROR(XLOOKUP(E1713,Config!$D$6:$D$100,Config!$E$6:$E$100),0)</f>
        <v/>
      </c>
      <c r="K1713" s="10">
        <f>IF(F1713="Completed",100,IF(F1713="In Progress",50,IF(F1713="Blocked",0,IF(F1713="Pending",0,IF(F1713="Rework Required",0,IF(F1713="Pending Review",50,0))))))</f>
        <v/>
      </c>
      <c r="L1713" s="5" t="inlineStr"/>
      <c r="M1713" s="5" t="n"/>
    </row>
    <row r="1714">
      <c r="F1714" s="5" t="n"/>
      <c r="G1714" s="5" t="n"/>
      <c r="H1714" s="8" t="inlineStr"/>
      <c r="I1714" s="9">
        <f>IF(H1714="", "", H1714 + (J1714/Config!$B$9))</f>
        <v/>
      </c>
      <c r="J1714" s="10">
        <f>IFERROR(XLOOKUP(E1714,Config!$D$6:$D$100,Config!$E$6:$E$100),0)</f>
        <v/>
      </c>
      <c r="K1714" s="10">
        <f>IF(F1714="Completed",100,IF(F1714="In Progress",50,IF(F1714="Blocked",0,IF(F1714="Pending",0,IF(F1714="Rework Required",0,IF(F1714="Pending Review",50,0))))))</f>
        <v/>
      </c>
      <c r="L1714" s="5" t="inlineStr"/>
      <c r="M1714" s="5" t="n"/>
    </row>
    <row r="1715">
      <c r="F1715" s="5" t="n"/>
      <c r="G1715" s="5" t="n"/>
      <c r="H1715" s="8" t="inlineStr"/>
      <c r="I1715" s="9">
        <f>IF(H1715="", "", H1715 + (J1715/Config!$B$9))</f>
        <v/>
      </c>
      <c r="J1715" s="10">
        <f>IFERROR(XLOOKUP(E1715,Config!$D$6:$D$100,Config!$E$6:$E$100),0)</f>
        <v/>
      </c>
      <c r="K1715" s="10">
        <f>IF(F1715="Completed",100,IF(F1715="In Progress",50,IF(F1715="Blocked",0,IF(F1715="Pending",0,IF(F1715="Rework Required",0,IF(F1715="Pending Review",50,0))))))</f>
        <v/>
      </c>
      <c r="L1715" s="5" t="inlineStr"/>
      <c r="M1715" s="5" t="n"/>
    </row>
    <row r="1716">
      <c r="F1716" s="5" t="n"/>
      <c r="G1716" s="5" t="n"/>
      <c r="H1716" s="8" t="inlineStr"/>
      <c r="I1716" s="9">
        <f>IF(H1716="", "", H1716 + (J1716/Config!$B$9))</f>
        <v/>
      </c>
      <c r="J1716" s="10">
        <f>IFERROR(XLOOKUP(E1716,Config!$D$6:$D$100,Config!$E$6:$E$100),0)</f>
        <v/>
      </c>
      <c r="K1716" s="10">
        <f>IF(F1716="Completed",100,IF(F1716="In Progress",50,IF(F1716="Blocked",0,IF(F1716="Pending",0,IF(F1716="Rework Required",0,IF(F1716="Pending Review",50,0))))))</f>
        <v/>
      </c>
      <c r="L1716" s="5" t="inlineStr"/>
      <c r="M1716" s="5" t="n"/>
    </row>
    <row r="1717">
      <c r="F1717" s="5" t="n"/>
      <c r="G1717" s="5" t="n"/>
      <c r="H1717" s="8" t="inlineStr"/>
      <c r="I1717" s="9">
        <f>IF(H1717="", "", H1717 + (J1717/Config!$B$9))</f>
        <v/>
      </c>
      <c r="J1717" s="10">
        <f>IFERROR(XLOOKUP(E1717,Config!$D$6:$D$100,Config!$E$6:$E$100),0)</f>
        <v/>
      </c>
      <c r="K1717" s="10">
        <f>IF(F1717="Completed",100,IF(F1717="In Progress",50,IF(F1717="Blocked",0,IF(F1717="Pending",0,IF(F1717="Rework Required",0,IF(F1717="Pending Review",50,0))))))</f>
        <v/>
      </c>
      <c r="L1717" s="5" t="inlineStr"/>
      <c r="M1717" s="5" t="n"/>
    </row>
    <row r="1718">
      <c r="F1718" s="5" t="n"/>
      <c r="G1718" s="5" t="n"/>
      <c r="H1718" s="8" t="inlineStr"/>
      <c r="I1718" s="9">
        <f>IF(H1718="", "", H1718 + (J1718/Config!$B$9))</f>
        <v/>
      </c>
      <c r="J1718" s="10">
        <f>IFERROR(XLOOKUP(E1718,Config!$D$6:$D$100,Config!$E$6:$E$100),0)</f>
        <v/>
      </c>
      <c r="K1718" s="10">
        <f>IF(F1718="Completed",100,IF(F1718="In Progress",50,IF(F1718="Blocked",0,IF(F1718="Pending",0,IF(F1718="Rework Required",0,IF(F1718="Pending Review",50,0))))))</f>
        <v/>
      </c>
      <c r="L1718" s="5" t="inlineStr"/>
      <c r="M1718" s="5" t="n"/>
    </row>
    <row r="1719">
      <c r="F1719" s="5" t="n"/>
      <c r="G1719" s="5" t="n"/>
      <c r="H1719" s="8" t="inlineStr"/>
      <c r="I1719" s="9">
        <f>IF(H1719="", "", H1719 + (J1719/Config!$B$9))</f>
        <v/>
      </c>
      <c r="J1719" s="10">
        <f>IFERROR(XLOOKUP(E1719,Config!$D$6:$D$100,Config!$E$6:$E$100),0)</f>
        <v/>
      </c>
      <c r="K1719" s="10">
        <f>IF(F1719="Completed",100,IF(F1719="In Progress",50,IF(F1719="Blocked",0,IF(F1719="Pending",0,IF(F1719="Rework Required",0,IF(F1719="Pending Review",50,0))))))</f>
        <v/>
      </c>
      <c r="L1719" s="5" t="inlineStr"/>
      <c r="M1719" s="5" t="n"/>
    </row>
    <row r="1720">
      <c r="F1720" s="5" t="n"/>
      <c r="G1720" s="5" t="n"/>
      <c r="H1720" s="8" t="inlineStr"/>
      <c r="I1720" s="9">
        <f>IF(H1720="", "", H1720 + (J1720/Config!$B$9))</f>
        <v/>
      </c>
      <c r="J1720" s="10">
        <f>IFERROR(XLOOKUP(E1720,Config!$D$6:$D$100,Config!$E$6:$E$100),0)</f>
        <v/>
      </c>
      <c r="K1720" s="10">
        <f>IF(F1720="Completed",100,IF(F1720="In Progress",50,IF(F1720="Blocked",0,IF(F1720="Pending",0,IF(F1720="Rework Required",0,IF(F1720="Pending Review",50,0))))))</f>
        <v/>
      </c>
      <c r="L1720" s="5" t="inlineStr"/>
      <c r="M1720" s="5" t="n"/>
    </row>
    <row r="1721">
      <c r="F1721" s="5" t="n"/>
      <c r="G1721" s="5" t="n"/>
      <c r="H1721" s="8" t="inlineStr"/>
      <c r="I1721" s="9">
        <f>IF(H1721="", "", H1721 + (J1721/Config!$B$9))</f>
        <v/>
      </c>
      <c r="J1721" s="10">
        <f>IFERROR(XLOOKUP(E1721,Config!$D$6:$D$100,Config!$E$6:$E$100),0)</f>
        <v/>
      </c>
      <c r="K1721" s="10">
        <f>IF(F1721="Completed",100,IF(F1721="In Progress",50,IF(F1721="Blocked",0,IF(F1721="Pending",0,IF(F1721="Rework Required",0,IF(F1721="Pending Review",50,0))))))</f>
        <v/>
      </c>
      <c r="L1721" s="5" t="inlineStr"/>
      <c r="M1721" s="5" t="n"/>
    </row>
    <row r="1722">
      <c r="F1722" s="5" t="n"/>
      <c r="G1722" s="5" t="n"/>
      <c r="H1722" s="8" t="inlineStr"/>
      <c r="I1722" s="9">
        <f>IF(H1722="", "", H1722 + (J1722/Config!$B$9))</f>
        <v/>
      </c>
      <c r="J1722" s="10">
        <f>IFERROR(XLOOKUP(E1722,Config!$D$6:$D$100,Config!$E$6:$E$100),0)</f>
        <v/>
      </c>
      <c r="K1722" s="10">
        <f>IF(F1722="Completed",100,IF(F1722="In Progress",50,IF(F1722="Blocked",0,IF(F1722="Pending",0,IF(F1722="Rework Required",0,IF(F1722="Pending Review",50,0))))))</f>
        <v/>
      </c>
      <c r="L1722" s="5" t="inlineStr"/>
      <c r="M1722" s="5" t="n"/>
    </row>
    <row r="1723">
      <c r="F1723" s="5" t="n"/>
      <c r="G1723" s="5" t="n"/>
      <c r="H1723" s="8" t="inlineStr"/>
      <c r="I1723" s="9">
        <f>IF(H1723="", "", H1723 + (J1723/Config!$B$9))</f>
        <v/>
      </c>
      <c r="J1723" s="10">
        <f>IFERROR(XLOOKUP(E1723,Config!$D$6:$D$100,Config!$E$6:$E$100),0)</f>
        <v/>
      </c>
      <c r="K1723" s="10">
        <f>IF(F1723="Completed",100,IF(F1723="In Progress",50,IF(F1723="Blocked",0,IF(F1723="Pending",0,IF(F1723="Rework Required",0,IF(F1723="Pending Review",50,0))))))</f>
        <v/>
      </c>
      <c r="L1723" s="5" t="inlineStr"/>
      <c r="M1723" s="5" t="n"/>
    </row>
    <row r="1724">
      <c r="F1724" s="5" t="n"/>
      <c r="G1724" s="5" t="n"/>
      <c r="H1724" s="8" t="inlineStr"/>
      <c r="I1724" s="9">
        <f>IF(H1724="", "", H1724 + (J1724/Config!$B$9))</f>
        <v/>
      </c>
      <c r="J1724" s="10">
        <f>IFERROR(XLOOKUP(E1724,Config!$D$6:$D$100,Config!$E$6:$E$100),0)</f>
        <v/>
      </c>
      <c r="K1724" s="10">
        <f>IF(F1724="Completed",100,IF(F1724="In Progress",50,IF(F1724="Blocked",0,IF(F1724="Pending",0,IF(F1724="Rework Required",0,IF(F1724="Pending Review",50,0))))))</f>
        <v/>
      </c>
      <c r="L1724" s="5" t="inlineStr"/>
      <c r="M1724" s="5" t="n"/>
    </row>
    <row r="1725">
      <c r="F1725" s="5" t="n"/>
      <c r="G1725" s="5" t="n"/>
      <c r="H1725" s="8" t="inlineStr"/>
      <c r="I1725" s="9">
        <f>IF(H1725="", "", H1725 + (J1725/Config!$B$9))</f>
        <v/>
      </c>
      <c r="J1725" s="10">
        <f>IFERROR(XLOOKUP(E1725,Config!$D$6:$D$100,Config!$E$6:$E$100),0)</f>
        <v/>
      </c>
      <c r="K1725" s="10">
        <f>IF(F1725="Completed",100,IF(F1725="In Progress",50,IF(F1725="Blocked",0,IF(F1725="Pending",0,IF(F1725="Rework Required",0,IF(F1725="Pending Review",50,0))))))</f>
        <v/>
      </c>
      <c r="L1725" s="5" t="inlineStr"/>
      <c r="M1725" s="5" t="n"/>
    </row>
    <row r="1726">
      <c r="F1726" s="5" t="n"/>
      <c r="G1726" s="5" t="n"/>
      <c r="H1726" s="8" t="inlineStr"/>
      <c r="I1726" s="9">
        <f>IF(H1726="", "", H1726 + (J1726/Config!$B$9))</f>
        <v/>
      </c>
      <c r="J1726" s="10">
        <f>IFERROR(XLOOKUP(E1726,Config!$D$6:$D$100,Config!$E$6:$E$100),0)</f>
        <v/>
      </c>
      <c r="K1726" s="10">
        <f>IF(F1726="Completed",100,IF(F1726="In Progress",50,IF(F1726="Blocked",0,IF(F1726="Pending",0,IF(F1726="Rework Required",0,IF(F1726="Pending Review",50,0))))))</f>
        <v/>
      </c>
      <c r="L1726" s="5" t="inlineStr"/>
      <c r="M1726" s="5" t="n"/>
    </row>
    <row r="1727">
      <c r="F1727" s="5" t="n"/>
      <c r="G1727" s="5" t="n"/>
      <c r="H1727" s="8" t="inlineStr"/>
      <c r="I1727" s="9">
        <f>IF(H1727="", "", H1727 + (J1727/Config!$B$9))</f>
        <v/>
      </c>
      <c r="J1727" s="10">
        <f>IFERROR(XLOOKUP(E1727,Config!$D$6:$D$100,Config!$E$6:$E$100),0)</f>
        <v/>
      </c>
      <c r="K1727" s="10">
        <f>IF(F1727="Completed",100,IF(F1727="In Progress",50,IF(F1727="Blocked",0,IF(F1727="Pending",0,IF(F1727="Rework Required",0,IF(F1727="Pending Review",50,0))))))</f>
        <v/>
      </c>
      <c r="L1727" s="5" t="inlineStr"/>
      <c r="M1727" s="5" t="n"/>
    </row>
    <row r="1728">
      <c r="F1728" s="5" t="n"/>
      <c r="G1728" s="5" t="n"/>
      <c r="H1728" s="8" t="inlineStr"/>
      <c r="I1728" s="9">
        <f>IF(H1728="", "", H1728 + (J1728/Config!$B$9))</f>
        <v/>
      </c>
      <c r="J1728" s="10">
        <f>IFERROR(XLOOKUP(E1728,Config!$D$6:$D$100,Config!$E$6:$E$100),0)</f>
        <v/>
      </c>
      <c r="K1728" s="10">
        <f>IF(F1728="Completed",100,IF(F1728="In Progress",50,IF(F1728="Blocked",0,IF(F1728="Pending",0,IF(F1728="Rework Required",0,IF(F1728="Pending Review",50,0))))))</f>
        <v/>
      </c>
      <c r="L1728" s="5" t="inlineStr"/>
      <c r="M1728" s="5" t="n"/>
    </row>
    <row r="1729">
      <c r="F1729" s="5" t="n"/>
      <c r="G1729" s="5" t="n"/>
      <c r="H1729" s="8" t="inlineStr"/>
      <c r="I1729" s="9">
        <f>IF(H1729="", "", H1729 + (J1729/Config!$B$9))</f>
        <v/>
      </c>
      <c r="J1729" s="10">
        <f>IFERROR(XLOOKUP(E1729,Config!$D$6:$D$100,Config!$E$6:$E$100),0)</f>
        <v/>
      </c>
      <c r="K1729" s="10">
        <f>IF(F1729="Completed",100,IF(F1729="In Progress",50,IF(F1729="Blocked",0,IF(F1729="Pending",0,IF(F1729="Rework Required",0,IF(F1729="Pending Review",50,0))))))</f>
        <v/>
      </c>
      <c r="L1729" s="5" t="inlineStr"/>
      <c r="M1729" s="5" t="n"/>
    </row>
    <row r="1730">
      <c r="F1730" s="5" t="n"/>
      <c r="G1730" s="5" t="n"/>
      <c r="H1730" s="8" t="inlineStr"/>
      <c r="I1730" s="9">
        <f>IF(H1730="", "", H1730 + (J1730/Config!$B$9))</f>
        <v/>
      </c>
      <c r="J1730" s="10">
        <f>IFERROR(XLOOKUP(E1730,Config!$D$6:$D$100,Config!$E$6:$E$100),0)</f>
        <v/>
      </c>
      <c r="K1730" s="10">
        <f>IF(F1730="Completed",100,IF(F1730="In Progress",50,IF(F1730="Blocked",0,IF(F1730="Pending",0,IF(F1730="Rework Required",0,IF(F1730="Pending Review",50,0))))))</f>
        <v/>
      </c>
      <c r="L1730" s="5" t="inlineStr"/>
      <c r="M1730" s="5" t="n"/>
    </row>
    <row r="1731">
      <c r="F1731" s="5" t="n"/>
      <c r="G1731" s="5" t="n"/>
      <c r="H1731" s="8" t="inlineStr"/>
      <c r="I1731" s="9">
        <f>IF(H1731="", "", H1731 + (J1731/Config!$B$9))</f>
        <v/>
      </c>
      <c r="J1731" s="10">
        <f>IFERROR(XLOOKUP(E1731,Config!$D$6:$D$100,Config!$E$6:$E$100),0)</f>
        <v/>
      </c>
      <c r="K1731" s="10">
        <f>IF(F1731="Completed",100,IF(F1731="In Progress",50,IF(F1731="Blocked",0,IF(F1731="Pending",0,IF(F1731="Rework Required",0,IF(F1731="Pending Review",50,0))))))</f>
        <v/>
      </c>
      <c r="L1731" s="5" t="inlineStr"/>
      <c r="M1731" s="5" t="n"/>
    </row>
    <row r="1732">
      <c r="F1732" s="5" t="n"/>
      <c r="G1732" s="5" t="n"/>
      <c r="H1732" s="8" t="inlineStr"/>
      <c r="I1732" s="9">
        <f>IF(H1732="", "", H1732 + (J1732/Config!$B$9))</f>
        <v/>
      </c>
      <c r="J1732" s="10">
        <f>IFERROR(XLOOKUP(E1732,Config!$D$6:$D$100,Config!$E$6:$E$100),0)</f>
        <v/>
      </c>
      <c r="K1732" s="10">
        <f>IF(F1732="Completed",100,IF(F1732="In Progress",50,IF(F1732="Blocked",0,IF(F1732="Pending",0,IF(F1732="Rework Required",0,IF(F1732="Pending Review",50,0))))))</f>
        <v/>
      </c>
      <c r="L1732" s="5" t="inlineStr"/>
      <c r="M1732" s="5" t="n"/>
    </row>
    <row r="1733">
      <c r="F1733" s="5" t="n"/>
      <c r="G1733" s="5" t="n"/>
      <c r="H1733" s="8" t="inlineStr"/>
      <c r="I1733" s="9">
        <f>IF(H1733="", "", H1733 + (J1733/Config!$B$9))</f>
        <v/>
      </c>
      <c r="J1733" s="10">
        <f>IFERROR(XLOOKUP(E1733,Config!$D$6:$D$100,Config!$E$6:$E$100),0)</f>
        <v/>
      </c>
      <c r="K1733" s="10">
        <f>IF(F1733="Completed",100,IF(F1733="In Progress",50,IF(F1733="Blocked",0,IF(F1733="Pending",0,IF(F1733="Rework Required",0,IF(F1733="Pending Review",50,0))))))</f>
        <v/>
      </c>
      <c r="L1733" s="5" t="inlineStr"/>
      <c r="M1733" s="5" t="n"/>
    </row>
    <row r="1734">
      <c r="F1734" s="5" t="n"/>
      <c r="G1734" s="5" t="n"/>
      <c r="H1734" s="8" t="inlineStr"/>
      <c r="I1734" s="9">
        <f>IF(H1734="", "", H1734 + (J1734/Config!$B$9))</f>
        <v/>
      </c>
      <c r="J1734" s="10">
        <f>IFERROR(XLOOKUP(E1734,Config!$D$6:$D$100,Config!$E$6:$E$100),0)</f>
        <v/>
      </c>
      <c r="K1734" s="10">
        <f>IF(F1734="Completed",100,IF(F1734="In Progress",50,IF(F1734="Blocked",0,IF(F1734="Pending",0,IF(F1734="Rework Required",0,IF(F1734="Pending Review",50,0))))))</f>
        <v/>
      </c>
      <c r="L1734" s="5" t="inlineStr"/>
      <c r="M1734" s="5" t="n"/>
    </row>
    <row r="1735">
      <c r="F1735" s="5" t="n"/>
      <c r="G1735" s="5" t="n"/>
      <c r="H1735" s="8" t="inlineStr"/>
      <c r="I1735" s="9">
        <f>IF(H1735="", "", H1735 + (J1735/Config!$B$9))</f>
        <v/>
      </c>
      <c r="J1735" s="10">
        <f>IFERROR(XLOOKUP(E1735,Config!$D$6:$D$100,Config!$E$6:$E$100),0)</f>
        <v/>
      </c>
      <c r="K1735" s="10">
        <f>IF(F1735="Completed",100,IF(F1735="In Progress",50,IF(F1735="Blocked",0,IF(F1735="Pending",0,IF(F1735="Rework Required",0,IF(F1735="Pending Review",50,0))))))</f>
        <v/>
      </c>
      <c r="L1735" s="5" t="inlineStr"/>
      <c r="M1735" s="5" t="n"/>
    </row>
    <row r="1736">
      <c r="F1736" s="5" t="n"/>
      <c r="G1736" s="5" t="n"/>
      <c r="H1736" s="8" t="inlineStr"/>
      <c r="I1736" s="9">
        <f>IF(H1736="", "", H1736 + (J1736/Config!$B$9))</f>
        <v/>
      </c>
      <c r="J1736" s="10">
        <f>IFERROR(XLOOKUP(E1736,Config!$D$6:$D$100,Config!$E$6:$E$100),0)</f>
        <v/>
      </c>
      <c r="K1736" s="10">
        <f>IF(F1736="Completed",100,IF(F1736="In Progress",50,IF(F1736="Blocked",0,IF(F1736="Pending",0,IF(F1736="Rework Required",0,IF(F1736="Pending Review",50,0))))))</f>
        <v/>
      </c>
      <c r="L1736" s="5" t="inlineStr"/>
      <c r="M1736" s="5" t="n"/>
    </row>
    <row r="1737">
      <c r="F1737" s="5" t="n"/>
      <c r="G1737" s="5" t="n"/>
      <c r="H1737" s="8" t="inlineStr"/>
      <c r="I1737" s="9">
        <f>IF(H1737="", "", H1737 + (J1737/Config!$B$9))</f>
        <v/>
      </c>
      <c r="J1737" s="10">
        <f>IFERROR(XLOOKUP(E1737,Config!$D$6:$D$100,Config!$E$6:$E$100),0)</f>
        <v/>
      </c>
      <c r="K1737" s="10">
        <f>IF(F1737="Completed",100,IF(F1737="In Progress",50,IF(F1737="Blocked",0,IF(F1737="Pending",0,IF(F1737="Rework Required",0,IF(F1737="Pending Review",50,0))))))</f>
        <v/>
      </c>
      <c r="L1737" s="5" t="inlineStr"/>
      <c r="M1737" s="5" t="n"/>
    </row>
    <row r="1738">
      <c r="F1738" s="5" t="n"/>
      <c r="G1738" s="5" t="n"/>
      <c r="H1738" s="8" t="inlineStr"/>
      <c r="I1738" s="9">
        <f>IF(H1738="", "", H1738 + (J1738/Config!$B$9))</f>
        <v/>
      </c>
      <c r="J1738" s="10">
        <f>IFERROR(XLOOKUP(E1738,Config!$D$6:$D$100,Config!$E$6:$E$100),0)</f>
        <v/>
      </c>
      <c r="K1738" s="10">
        <f>IF(F1738="Completed",100,IF(F1738="In Progress",50,IF(F1738="Blocked",0,IF(F1738="Pending",0,IF(F1738="Rework Required",0,IF(F1738="Pending Review",50,0))))))</f>
        <v/>
      </c>
      <c r="L1738" s="5" t="inlineStr"/>
      <c r="M1738" s="5" t="n"/>
    </row>
    <row r="1739">
      <c r="F1739" s="5" t="n"/>
      <c r="G1739" s="5" t="n"/>
      <c r="H1739" s="8" t="inlineStr"/>
      <c r="I1739" s="9">
        <f>IF(H1739="", "", H1739 + (J1739/Config!$B$9))</f>
        <v/>
      </c>
      <c r="J1739" s="10">
        <f>IFERROR(XLOOKUP(E1739,Config!$D$6:$D$100,Config!$E$6:$E$100),0)</f>
        <v/>
      </c>
      <c r="K1739" s="10">
        <f>IF(F1739="Completed",100,IF(F1739="In Progress",50,IF(F1739="Blocked",0,IF(F1739="Pending",0,IF(F1739="Rework Required",0,IF(F1739="Pending Review",50,0))))))</f>
        <v/>
      </c>
      <c r="L1739" s="5" t="inlineStr"/>
      <c r="M1739" s="5" t="n"/>
    </row>
    <row r="1740">
      <c r="F1740" s="5" t="n"/>
      <c r="G1740" s="5" t="n"/>
      <c r="H1740" s="8" t="inlineStr"/>
      <c r="I1740" s="9">
        <f>IF(H1740="", "", H1740 + (J1740/Config!$B$9))</f>
        <v/>
      </c>
      <c r="J1740" s="10">
        <f>IFERROR(XLOOKUP(E1740,Config!$D$6:$D$100,Config!$E$6:$E$100),0)</f>
        <v/>
      </c>
      <c r="K1740" s="10">
        <f>IF(F1740="Completed",100,IF(F1740="In Progress",50,IF(F1740="Blocked",0,IF(F1740="Pending",0,IF(F1740="Rework Required",0,IF(F1740="Pending Review",50,0))))))</f>
        <v/>
      </c>
      <c r="L1740" s="5" t="inlineStr"/>
      <c r="M1740" s="5" t="n"/>
    </row>
    <row r="1741">
      <c r="F1741" s="5" t="n"/>
      <c r="G1741" s="5" t="n"/>
      <c r="H1741" s="8" t="inlineStr"/>
      <c r="I1741" s="9">
        <f>IF(H1741="", "", H1741 + (J1741/Config!$B$9))</f>
        <v/>
      </c>
      <c r="J1741" s="10">
        <f>IFERROR(XLOOKUP(E1741,Config!$D$6:$D$100,Config!$E$6:$E$100),0)</f>
        <v/>
      </c>
      <c r="K1741" s="10">
        <f>IF(F1741="Completed",100,IF(F1741="In Progress",50,IF(F1741="Blocked",0,IF(F1741="Pending",0,IF(F1741="Rework Required",0,IF(F1741="Pending Review",50,0))))))</f>
        <v/>
      </c>
      <c r="L1741" s="5" t="inlineStr"/>
      <c r="M1741" s="5" t="n"/>
    </row>
    <row r="1742">
      <c r="F1742" s="5" t="n"/>
      <c r="G1742" s="5" t="n"/>
      <c r="H1742" s="8" t="inlineStr"/>
      <c r="I1742" s="9">
        <f>IF(H1742="", "", H1742 + (J1742/Config!$B$9))</f>
        <v/>
      </c>
      <c r="J1742" s="10">
        <f>IFERROR(XLOOKUP(E1742,Config!$D$6:$D$100,Config!$E$6:$E$100),0)</f>
        <v/>
      </c>
      <c r="K1742" s="10">
        <f>IF(F1742="Completed",100,IF(F1742="In Progress",50,IF(F1742="Blocked",0,IF(F1742="Pending",0,IF(F1742="Rework Required",0,IF(F1742="Pending Review",50,0))))))</f>
        <v/>
      </c>
      <c r="L1742" s="5" t="inlineStr"/>
      <c r="M1742" s="5" t="n"/>
    </row>
    <row r="1743">
      <c r="F1743" s="5" t="n"/>
      <c r="G1743" s="5" t="n"/>
      <c r="H1743" s="8" t="inlineStr"/>
      <c r="I1743" s="9">
        <f>IF(H1743="", "", H1743 + (J1743/Config!$B$9))</f>
        <v/>
      </c>
      <c r="J1743" s="10">
        <f>IFERROR(XLOOKUP(E1743,Config!$D$6:$D$100,Config!$E$6:$E$100),0)</f>
        <v/>
      </c>
      <c r="K1743" s="10">
        <f>IF(F1743="Completed",100,IF(F1743="In Progress",50,IF(F1743="Blocked",0,IF(F1743="Pending",0,IF(F1743="Rework Required",0,IF(F1743="Pending Review",50,0))))))</f>
        <v/>
      </c>
      <c r="L1743" s="5" t="inlineStr"/>
      <c r="M1743" s="5" t="n"/>
    </row>
    <row r="1744">
      <c r="F1744" s="5" t="n"/>
      <c r="G1744" s="5" t="n"/>
      <c r="H1744" s="8" t="inlineStr"/>
      <c r="I1744" s="9">
        <f>IF(H1744="", "", H1744 + (J1744/Config!$B$9))</f>
        <v/>
      </c>
      <c r="J1744" s="10">
        <f>IFERROR(XLOOKUP(E1744,Config!$D$6:$D$100,Config!$E$6:$E$100),0)</f>
        <v/>
      </c>
      <c r="K1744" s="10">
        <f>IF(F1744="Completed",100,IF(F1744="In Progress",50,IF(F1744="Blocked",0,IF(F1744="Pending",0,IF(F1744="Rework Required",0,IF(F1744="Pending Review",50,0))))))</f>
        <v/>
      </c>
      <c r="L1744" s="5" t="inlineStr"/>
      <c r="M1744" s="5" t="n"/>
    </row>
    <row r="1745">
      <c r="F1745" s="5" t="n"/>
      <c r="G1745" s="5" t="n"/>
      <c r="H1745" s="8" t="inlineStr"/>
      <c r="I1745" s="9">
        <f>IF(H1745="", "", H1745 + (J1745/Config!$B$9))</f>
        <v/>
      </c>
      <c r="J1745" s="10">
        <f>IFERROR(XLOOKUP(E1745,Config!$D$6:$D$100,Config!$E$6:$E$100),0)</f>
        <v/>
      </c>
      <c r="K1745" s="10">
        <f>IF(F1745="Completed",100,IF(F1745="In Progress",50,IF(F1745="Blocked",0,IF(F1745="Pending",0,IF(F1745="Rework Required",0,IF(F1745="Pending Review",50,0))))))</f>
        <v/>
      </c>
      <c r="L1745" s="5" t="inlineStr"/>
      <c r="M1745" s="5" t="n"/>
    </row>
    <row r="1746">
      <c r="F1746" s="5" t="n"/>
      <c r="G1746" s="5" t="n"/>
      <c r="H1746" s="8" t="inlineStr"/>
      <c r="I1746" s="9">
        <f>IF(H1746="", "", H1746 + (J1746/Config!$B$9))</f>
        <v/>
      </c>
      <c r="J1746" s="10">
        <f>IFERROR(XLOOKUP(E1746,Config!$D$6:$D$100,Config!$E$6:$E$100),0)</f>
        <v/>
      </c>
      <c r="K1746" s="10">
        <f>IF(F1746="Completed",100,IF(F1746="In Progress",50,IF(F1746="Blocked",0,IF(F1746="Pending",0,IF(F1746="Rework Required",0,IF(F1746="Pending Review",50,0))))))</f>
        <v/>
      </c>
      <c r="L1746" s="5" t="inlineStr"/>
      <c r="M1746" s="5" t="n"/>
    </row>
    <row r="1747">
      <c r="F1747" s="5" t="n"/>
      <c r="G1747" s="5" t="n"/>
      <c r="H1747" s="8" t="inlineStr"/>
      <c r="I1747" s="9">
        <f>IF(H1747="", "", H1747 + (J1747/Config!$B$9))</f>
        <v/>
      </c>
      <c r="J1747" s="10">
        <f>IFERROR(XLOOKUP(E1747,Config!$D$6:$D$100,Config!$E$6:$E$100),0)</f>
        <v/>
      </c>
      <c r="K1747" s="10">
        <f>IF(F1747="Completed",100,IF(F1747="In Progress",50,IF(F1747="Blocked",0,IF(F1747="Pending",0,IF(F1747="Rework Required",0,IF(F1747="Pending Review",50,0))))))</f>
        <v/>
      </c>
      <c r="L1747" s="5" t="inlineStr"/>
      <c r="M1747" s="5" t="n"/>
    </row>
    <row r="1748">
      <c r="F1748" s="5" t="n"/>
      <c r="G1748" s="5" t="n"/>
      <c r="H1748" s="8" t="inlineStr"/>
      <c r="I1748" s="9">
        <f>IF(H1748="", "", H1748 + (J1748/Config!$B$9))</f>
        <v/>
      </c>
      <c r="J1748" s="10">
        <f>IFERROR(XLOOKUP(E1748,Config!$D$6:$D$100,Config!$E$6:$E$100),0)</f>
        <v/>
      </c>
      <c r="K1748" s="10">
        <f>IF(F1748="Completed",100,IF(F1748="In Progress",50,IF(F1748="Blocked",0,IF(F1748="Pending",0,IF(F1748="Rework Required",0,IF(F1748="Pending Review",50,0))))))</f>
        <v/>
      </c>
      <c r="L1748" s="5" t="inlineStr"/>
      <c r="M1748" s="5" t="n"/>
    </row>
    <row r="1749">
      <c r="F1749" s="5" t="n"/>
      <c r="G1749" s="5" t="n"/>
      <c r="H1749" s="8" t="inlineStr"/>
      <c r="I1749" s="9">
        <f>IF(H1749="", "", H1749 + (J1749/Config!$B$9))</f>
        <v/>
      </c>
      <c r="J1749" s="10">
        <f>IFERROR(XLOOKUP(E1749,Config!$D$6:$D$100,Config!$E$6:$E$100),0)</f>
        <v/>
      </c>
      <c r="K1749" s="10">
        <f>IF(F1749="Completed",100,IF(F1749="In Progress",50,IF(F1749="Blocked",0,IF(F1749="Pending",0,IF(F1749="Rework Required",0,IF(F1749="Pending Review",50,0))))))</f>
        <v/>
      </c>
      <c r="L1749" s="5" t="inlineStr"/>
      <c r="M1749" s="5" t="n"/>
    </row>
    <row r="1750">
      <c r="F1750" s="5" t="n"/>
      <c r="G1750" s="5" t="n"/>
      <c r="H1750" s="8" t="inlineStr"/>
      <c r="I1750" s="9">
        <f>IF(H1750="", "", H1750 + (J1750/Config!$B$9))</f>
        <v/>
      </c>
      <c r="J1750" s="10">
        <f>IFERROR(XLOOKUP(E1750,Config!$D$6:$D$100,Config!$E$6:$E$100),0)</f>
        <v/>
      </c>
      <c r="K1750" s="10">
        <f>IF(F1750="Completed",100,IF(F1750="In Progress",50,IF(F1750="Blocked",0,IF(F1750="Pending",0,IF(F1750="Rework Required",0,IF(F1750="Pending Review",50,0))))))</f>
        <v/>
      </c>
      <c r="L1750" s="5" t="inlineStr"/>
      <c r="M1750" s="5" t="n"/>
    </row>
    <row r="1751">
      <c r="F1751" s="5" t="n"/>
      <c r="G1751" s="5" t="n"/>
      <c r="H1751" s="8" t="inlineStr"/>
      <c r="I1751" s="9">
        <f>IF(H1751="", "", H1751 + (J1751/Config!$B$9))</f>
        <v/>
      </c>
      <c r="J1751" s="10">
        <f>IFERROR(XLOOKUP(E1751,Config!$D$6:$D$100,Config!$E$6:$E$100),0)</f>
        <v/>
      </c>
      <c r="K1751" s="10">
        <f>IF(F1751="Completed",100,IF(F1751="In Progress",50,IF(F1751="Blocked",0,IF(F1751="Pending",0,IF(F1751="Rework Required",0,IF(F1751="Pending Review",50,0))))))</f>
        <v/>
      </c>
      <c r="L1751" s="5" t="inlineStr"/>
      <c r="M1751" s="5" t="n"/>
    </row>
    <row r="1752">
      <c r="F1752" s="5" t="n"/>
      <c r="G1752" s="5" t="n"/>
      <c r="H1752" s="8" t="inlineStr"/>
      <c r="I1752" s="9">
        <f>IF(H1752="", "", H1752 + (J1752/Config!$B$9))</f>
        <v/>
      </c>
      <c r="J1752" s="10">
        <f>IFERROR(XLOOKUP(E1752,Config!$D$6:$D$100,Config!$E$6:$E$100),0)</f>
        <v/>
      </c>
      <c r="K1752" s="10">
        <f>IF(F1752="Completed",100,IF(F1752="In Progress",50,IF(F1752="Blocked",0,IF(F1752="Pending",0,IF(F1752="Rework Required",0,IF(F1752="Pending Review",50,0))))))</f>
        <v/>
      </c>
      <c r="L1752" s="5" t="inlineStr"/>
      <c r="M1752" s="5" t="n"/>
    </row>
    <row r="1753">
      <c r="F1753" s="5" t="n"/>
      <c r="G1753" s="5" t="n"/>
      <c r="H1753" s="8" t="inlineStr"/>
      <c r="I1753" s="9">
        <f>IF(H1753="", "", H1753 + (J1753/Config!$B$9))</f>
        <v/>
      </c>
      <c r="J1753" s="10">
        <f>IFERROR(XLOOKUP(E1753,Config!$D$6:$D$100,Config!$E$6:$E$100),0)</f>
        <v/>
      </c>
      <c r="K1753" s="10">
        <f>IF(F1753="Completed",100,IF(F1753="In Progress",50,IF(F1753="Blocked",0,IF(F1753="Pending",0,IF(F1753="Rework Required",0,IF(F1753="Pending Review",50,0))))))</f>
        <v/>
      </c>
      <c r="L1753" s="5" t="inlineStr"/>
      <c r="M1753" s="5" t="n"/>
    </row>
    <row r="1754">
      <c r="F1754" s="5" t="n"/>
      <c r="G1754" s="5" t="n"/>
      <c r="H1754" s="8" t="inlineStr"/>
      <c r="I1754" s="9">
        <f>IF(H1754="", "", H1754 + (J1754/Config!$B$9))</f>
        <v/>
      </c>
      <c r="J1754" s="10">
        <f>IFERROR(XLOOKUP(E1754,Config!$D$6:$D$100,Config!$E$6:$E$100),0)</f>
        <v/>
      </c>
      <c r="K1754" s="10">
        <f>IF(F1754="Completed",100,IF(F1754="In Progress",50,IF(F1754="Blocked",0,IF(F1754="Pending",0,IF(F1754="Rework Required",0,IF(F1754="Pending Review",50,0))))))</f>
        <v/>
      </c>
      <c r="L1754" s="5" t="inlineStr"/>
      <c r="M1754" s="5" t="n"/>
    </row>
    <row r="1755">
      <c r="F1755" s="5" t="n"/>
      <c r="G1755" s="5" t="n"/>
      <c r="H1755" s="8" t="inlineStr"/>
      <c r="I1755" s="9">
        <f>IF(H1755="", "", H1755 + (J1755/Config!$B$9))</f>
        <v/>
      </c>
      <c r="J1755" s="10">
        <f>IFERROR(XLOOKUP(E1755,Config!$D$6:$D$100,Config!$E$6:$E$100),0)</f>
        <v/>
      </c>
      <c r="K1755" s="10">
        <f>IF(F1755="Completed",100,IF(F1755="In Progress",50,IF(F1755="Blocked",0,IF(F1755="Pending",0,IF(F1755="Rework Required",0,IF(F1755="Pending Review",50,0))))))</f>
        <v/>
      </c>
      <c r="L1755" s="5" t="inlineStr"/>
      <c r="M1755" s="5" t="n"/>
    </row>
    <row r="1756">
      <c r="F1756" s="5" t="n"/>
      <c r="G1756" s="5" t="n"/>
      <c r="H1756" s="8" t="inlineStr"/>
      <c r="I1756" s="9">
        <f>IF(H1756="", "", H1756 + (J1756/Config!$B$9))</f>
        <v/>
      </c>
      <c r="J1756" s="10">
        <f>IFERROR(XLOOKUP(E1756,Config!$D$6:$D$100,Config!$E$6:$E$100),0)</f>
        <v/>
      </c>
      <c r="K1756" s="10">
        <f>IF(F1756="Completed",100,IF(F1756="In Progress",50,IF(F1756="Blocked",0,IF(F1756="Pending",0,IF(F1756="Rework Required",0,IF(F1756="Pending Review",50,0))))))</f>
        <v/>
      </c>
      <c r="L1756" s="5" t="inlineStr"/>
      <c r="M1756" s="5" t="n"/>
    </row>
    <row r="1757">
      <c r="F1757" s="5" t="n"/>
      <c r="G1757" s="5" t="n"/>
      <c r="H1757" s="8" t="inlineStr"/>
      <c r="I1757" s="9">
        <f>IF(H1757="", "", H1757 + (J1757/Config!$B$9))</f>
        <v/>
      </c>
      <c r="J1757" s="10">
        <f>IFERROR(XLOOKUP(E1757,Config!$D$6:$D$100,Config!$E$6:$E$100),0)</f>
        <v/>
      </c>
      <c r="K1757" s="10">
        <f>IF(F1757="Completed",100,IF(F1757="In Progress",50,IF(F1757="Blocked",0,IF(F1757="Pending",0,IF(F1757="Rework Required",0,IF(F1757="Pending Review",50,0))))))</f>
        <v/>
      </c>
      <c r="L1757" s="5" t="inlineStr"/>
      <c r="M1757" s="5" t="n"/>
    </row>
    <row r="1758">
      <c r="F1758" s="5" t="n"/>
      <c r="G1758" s="5" t="n"/>
      <c r="H1758" s="8" t="inlineStr"/>
      <c r="I1758" s="9">
        <f>IF(H1758="", "", H1758 + (J1758/Config!$B$9))</f>
        <v/>
      </c>
      <c r="J1758" s="10">
        <f>IFERROR(XLOOKUP(E1758,Config!$D$6:$D$100,Config!$E$6:$E$100),0)</f>
        <v/>
      </c>
      <c r="K1758" s="10">
        <f>IF(F1758="Completed",100,IF(F1758="In Progress",50,IF(F1758="Blocked",0,IF(F1758="Pending",0,IF(F1758="Rework Required",0,IF(F1758="Pending Review",50,0))))))</f>
        <v/>
      </c>
      <c r="L1758" s="5" t="inlineStr"/>
      <c r="M1758" s="5" t="n"/>
    </row>
    <row r="1759">
      <c r="F1759" s="5" t="n"/>
      <c r="G1759" s="5" t="n"/>
      <c r="H1759" s="8" t="inlineStr"/>
      <c r="I1759" s="9">
        <f>IF(H1759="", "", H1759 + (J1759/Config!$B$9))</f>
        <v/>
      </c>
      <c r="J1759" s="10">
        <f>IFERROR(XLOOKUP(E1759,Config!$D$6:$D$100,Config!$E$6:$E$100),0)</f>
        <v/>
      </c>
      <c r="K1759" s="10">
        <f>IF(F1759="Completed",100,IF(F1759="In Progress",50,IF(F1759="Blocked",0,IF(F1759="Pending",0,IF(F1759="Rework Required",0,IF(F1759="Pending Review",50,0))))))</f>
        <v/>
      </c>
      <c r="L1759" s="5" t="inlineStr"/>
      <c r="M1759" s="5" t="n"/>
    </row>
    <row r="1760">
      <c r="F1760" s="5" t="n"/>
      <c r="G1760" s="5" t="n"/>
      <c r="H1760" s="8" t="inlineStr"/>
      <c r="I1760" s="9">
        <f>IF(H1760="", "", H1760 + (J1760/Config!$B$9))</f>
        <v/>
      </c>
      <c r="J1760" s="10">
        <f>IFERROR(XLOOKUP(E1760,Config!$D$6:$D$100,Config!$E$6:$E$100),0)</f>
        <v/>
      </c>
      <c r="K1760" s="10">
        <f>IF(F1760="Completed",100,IF(F1760="In Progress",50,IF(F1760="Blocked",0,IF(F1760="Pending",0,IF(F1760="Rework Required",0,IF(F1760="Pending Review",50,0))))))</f>
        <v/>
      </c>
      <c r="L1760" s="5" t="inlineStr"/>
      <c r="M1760" s="5" t="n"/>
    </row>
    <row r="1761">
      <c r="F1761" s="5" t="n"/>
      <c r="G1761" s="5" t="n"/>
      <c r="H1761" s="8" t="inlineStr"/>
      <c r="I1761" s="9">
        <f>IF(H1761="", "", H1761 + (J1761/Config!$B$9))</f>
        <v/>
      </c>
      <c r="J1761" s="10">
        <f>IFERROR(XLOOKUP(E1761,Config!$D$6:$D$100,Config!$E$6:$E$100),0)</f>
        <v/>
      </c>
      <c r="K1761" s="10">
        <f>IF(F1761="Completed",100,IF(F1761="In Progress",50,IF(F1761="Blocked",0,IF(F1761="Pending",0,IF(F1761="Rework Required",0,IF(F1761="Pending Review",50,0))))))</f>
        <v/>
      </c>
      <c r="L1761" s="5" t="inlineStr"/>
      <c r="M1761" s="5" t="n"/>
    </row>
    <row r="1762">
      <c r="F1762" s="5" t="n"/>
      <c r="G1762" s="5" t="n"/>
      <c r="H1762" s="8" t="inlineStr"/>
      <c r="I1762" s="9">
        <f>IF(H1762="", "", H1762 + (J1762/Config!$B$9))</f>
        <v/>
      </c>
      <c r="J1762" s="10">
        <f>IFERROR(XLOOKUP(E1762,Config!$D$6:$D$100,Config!$E$6:$E$100),0)</f>
        <v/>
      </c>
      <c r="K1762" s="10">
        <f>IF(F1762="Completed",100,IF(F1762="In Progress",50,IF(F1762="Blocked",0,IF(F1762="Pending",0,IF(F1762="Rework Required",0,IF(F1762="Pending Review",50,0))))))</f>
        <v/>
      </c>
      <c r="L1762" s="5" t="inlineStr"/>
      <c r="M1762" s="5" t="n"/>
    </row>
    <row r="1763">
      <c r="F1763" s="5" t="n"/>
      <c r="G1763" s="5" t="n"/>
      <c r="H1763" s="8" t="inlineStr"/>
      <c r="I1763" s="9">
        <f>IF(H1763="", "", H1763 + (J1763/Config!$B$9))</f>
        <v/>
      </c>
      <c r="J1763" s="10">
        <f>IFERROR(XLOOKUP(E1763,Config!$D$6:$D$100,Config!$E$6:$E$100),0)</f>
        <v/>
      </c>
      <c r="K1763" s="10">
        <f>IF(F1763="Completed",100,IF(F1763="In Progress",50,IF(F1763="Blocked",0,IF(F1763="Pending",0,IF(F1763="Rework Required",0,IF(F1763="Pending Review",50,0))))))</f>
        <v/>
      </c>
      <c r="L1763" s="5" t="inlineStr"/>
      <c r="M1763" s="5" t="n"/>
    </row>
    <row r="1764">
      <c r="F1764" s="5" t="n"/>
      <c r="G1764" s="5" t="n"/>
      <c r="H1764" s="8" t="inlineStr"/>
      <c r="I1764" s="9">
        <f>IF(H1764="", "", H1764 + (J1764/Config!$B$9))</f>
        <v/>
      </c>
      <c r="J1764" s="10">
        <f>IFERROR(XLOOKUP(E1764,Config!$D$6:$D$100,Config!$E$6:$E$100),0)</f>
        <v/>
      </c>
      <c r="K1764" s="10">
        <f>IF(F1764="Completed",100,IF(F1764="In Progress",50,IF(F1764="Blocked",0,IF(F1764="Pending",0,IF(F1764="Rework Required",0,IF(F1764="Pending Review",50,0))))))</f>
        <v/>
      </c>
      <c r="L1764" s="5" t="inlineStr"/>
      <c r="M1764" s="5" t="n"/>
    </row>
    <row r="1765">
      <c r="F1765" s="5" t="n"/>
      <c r="G1765" s="5" t="n"/>
      <c r="H1765" s="8" t="inlineStr"/>
      <c r="I1765" s="9">
        <f>IF(H1765="", "", H1765 + (J1765/Config!$B$9))</f>
        <v/>
      </c>
      <c r="J1765" s="10">
        <f>IFERROR(XLOOKUP(E1765,Config!$D$6:$D$100,Config!$E$6:$E$100),0)</f>
        <v/>
      </c>
      <c r="K1765" s="10">
        <f>IF(F1765="Completed",100,IF(F1765="In Progress",50,IF(F1765="Blocked",0,IF(F1765="Pending",0,IF(F1765="Rework Required",0,IF(F1765="Pending Review",50,0))))))</f>
        <v/>
      </c>
      <c r="L1765" s="5" t="inlineStr"/>
      <c r="M1765" s="5" t="n"/>
    </row>
    <row r="1766">
      <c r="F1766" s="5" t="n"/>
      <c r="G1766" s="5" t="n"/>
      <c r="H1766" s="8" t="inlineStr"/>
      <c r="I1766" s="9">
        <f>IF(H1766="", "", H1766 + (J1766/Config!$B$9))</f>
        <v/>
      </c>
      <c r="J1766" s="10">
        <f>IFERROR(XLOOKUP(E1766,Config!$D$6:$D$100,Config!$E$6:$E$100),0)</f>
        <v/>
      </c>
      <c r="K1766" s="10">
        <f>IF(F1766="Completed",100,IF(F1766="In Progress",50,IF(F1766="Blocked",0,IF(F1766="Pending",0,IF(F1766="Rework Required",0,IF(F1766="Pending Review",50,0))))))</f>
        <v/>
      </c>
      <c r="L1766" s="5" t="inlineStr"/>
      <c r="M1766" s="5" t="n"/>
    </row>
    <row r="1767">
      <c r="F1767" s="5" t="n"/>
      <c r="G1767" s="5" t="n"/>
      <c r="H1767" s="8" t="inlineStr"/>
      <c r="I1767" s="9">
        <f>IF(H1767="", "", H1767 + (J1767/Config!$B$9))</f>
        <v/>
      </c>
      <c r="J1767" s="10">
        <f>IFERROR(XLOOKUP(E1767,Config!$D$6:$D$100,Config!$E$6:$E$100),0)</f>
        <v/>
      </c>
      <c r="K1767" s="10">
        <f>IF(F1767="Completed",100,IF(F1767="In Progress",50,IF(F1767="Blocked",0,IF(F1767="Pending",0,IF(F1767="Rework Required",0,IF(F1767="Pending Review",50,0))))))</f>
        <v/>
      </c>
      <c r="L1767" s="5" t="inlineStr"/>
      <c r="M1767" s="5" t="n"/>
    </row>
    <row r="1768">
      <c r="F1768" s="5" t="n"/>
      <c r="G1768" s="5" t="n"/>
      <c r="H1768" s="8" t="inlineStr"/>
      <c r="I1768" s="9">
        <f>IF(H1768="", "", H1768 + (J1768/Config!$B$9))</f>
        <v/>
      </c>
      <c r="J1768" s="10">
        <f>IFERROR(XLOOKUP(E1768,Config!$D$6:$D$100,Config!$E$6:$E$100),0)</f>
        <v/>
      </c>
      <c r="K1768" s="10">
        <f>IF(F1768="Completed",100,IF(F1768="In Progress",50,IF(F1768="Blocked",0,IF(F1768="Pending",0,IF(F1768="Rework Required",0,IF(F1768="Pending Review",50,0))))))</f>
        <v/>
      </c>
      <c r="L1768" s="5" t="inlineStr"/>
      <c r="M1768" s="5" t="n"/>
    </row>
    <row r="1769">
      <c r="F1769" s="5" t="n"/>
      <c r="G1769" s="5" t="n"/>
      <c r="H1769" s="8" t="inlineStr"/>
      <c r="I1769" s="9">
        <f>IF(H1769="", "", H1769 + (J1769/Config!$B$9))</f>
        <v/>
      </c>
      <c r="J1769" s="10">
        <f>IFERROR(XLOOKUP(E1769,Config!$D$6:$D$100,Config!$E$6:$E$100),0)</f>
        <v/>
      </c>
      <c r="K1769" s="10">
        <f>IF(F1769="Completed",100,IF(F1769="In Progress",50,IF(F1769="Blocked",0,IF(F1769="Pending",0,IF(F1769="Rework Required",0,IF(F1769="Pending Review",50,0))))))</f>
        <v/>
      </c>
      <c r="L1769" s="5" t="inlineStr"/>
      <c r="M1769" s="5" t="n"/>
    </row>
    <row r="1770">
      <c r="F1770" s="5" t="n"/>
      <c r="G1770" s="5" t="n"/>
      <c r="H1770" s="8" t="inlineStr"/>
      <c r="I1770" s="9">
        <f>IF(H1770="", "", H1770 + (J1770/Config!$B$9))</f>
        <v/>
      </c>
      <c r="J1770" s="10">
        <f>IFERROR(XLOOKUP(E1770,Config!$D$6:$D$100,Config!$E$6:$E$100),0)</f>
        <v/>
      </c>
      <c r="K1770" s="10">
        <f>IF(F1770="Completed",100,IF(F1770="In Progress",50,IF(F1770="Blocked",0,IF(F1770="Pending",0,IF(F1770="Rework Required",0,IF(F1770="Pending Review",50,0))))))</f>
        <v/>
      </c>
      <c r="L1770" s="5" t="inlineStr"/>
      <c r="M1770" s="5" t="n"/>
    </row>
    <row r="1771">
      <c r="F1771" s="5" t="n"/>
      <c r="G1771" s="5" t="n"/>
      <c r="H1771" s="8" t="inlineStr"/>
      <c r="I1771" s="9">
        <f>IF(H1771="", "", H1771 + (J1771/Config!$B$9))</f>
        <v/>
      </c>
      <c r="J1771" s="10">
        <f>IFERROR(XLOOKUP(E1771,Config!$D$6:$D$100,Config!$E$6:$E$100),0)</f>
        <v/>
      </c>
      <c r="K1771" s="10">
        <f>IF(F1771="Completed",100,IF(F1771="In Progress",50,IF(F1771="Blocked",0,IF(F1771="Pending",0,IF(F1771="Rework Required",0,IF(F1771="Pending Review",50,0))))))</f>
        <v/>
      </c>
      <c r="L1771" s="5" t="inlineStr"/>
      <c r="M1771" s="5" t="n"/>
    </row>
    <row r="1772">
      <c r="F1772" s="5" t="n"/>
      <c r="G1772" s="5" t="n"/>
      <c r="H1772" s="8" t="inlineStr"/>
      <c r="I1772" s="9">
        <f>IF(H1772="", "", H1772 + (J1772/Config!$B$9))</f>
        <v/>
      </c>
      <c r="J1772" s="10">
        <f>IFERROR(XLOOKUP(E1772,Config!$D$6:$D$100,Config!$E$6:$E$100),0)</f>
        <v/>
      </c>
      <c r="K1772" s="10">
        <f>IF(F1772="Completed",100,IF(F1772="In Progress",50,IF(F1772="Blocked",0,IF(F1772="Pending",0,IF(F1772="Rework Required",0,IF(F1772="Pending Review",50,0))))))</f>
        <v/>
      </c>
      <c r="L1772" s="5" t="inlineStr"/>
      <c r="M1772" s="5" t="n"/>
    </row>
    <row r="1773">
      <c r="F1773" s="5" t="n"/>
      <c r="G1773" s="5" t="n"/>
      <c r="H1773" s="8" t="inlineStr"/>
      <c r="I1773" s="9">
        <f>IF(H1773="", "", H1773 + (J1773/Config!$B$9))</f>
        <v/>
      </c>
      <c r="J1773" s="10">
        <f>IFERROR(XLOOKUP(E1773,Config!$D$6:$D$100,Config!$E$6:$E$100),0)</f>
        <v/>
      </c>
      <c r="K1773" s="10">
        <f>IF(F1773="Completed",100,IF(F1773="In Progress",50,IF(F1773="Blocked",0,IF(F1773="Pending",0,IF(F1773="Rework Required",0,IF(F1773="Pending Review",50,0))))))</f>
        <v/>
      </c>
      <c r="L1773" s="5" t="inlineStr"/>
      <c r="M1773" s="5" t="n"/>
    </row>
    <row r="1774">
      <c r="F1774" s="5" t="n"/>
      <c r="G1774" s="5" t="n"/>
      <c r="H1774" s="8" t="inlineStr"/>
      <c r="I1774" s="9">
        <f>IF(H1774="", "", H1774 + (J1774/Config!$B$9))</f>
        <v/>
      </c>
      <c r="J1774" s="10">
        <f>IFERROR(XLOOKUP(E1774,Config!$D$6:$D$100,Config!$E$6:$E$100),0)</f>
        <v/>
      </c>
      <c r="K1774" s="10">
        <f>IF(F1774="Completed",100,IF(F1774="In Progress",50,IF(F1774="Blocked",0,IF(F1774="Pending",0,IF(F1774="Rework Required",0,IF(F1774="Pending Review",50,0))))))</f>
        <v/>
      </c>
      <c r="L1774" s="5" t="inlineStr"/>
      <c r="M1774" s="5" t="n"/>
    </row>
    <row r="1775">
      <c r="F1775" s="5" t="n"/>
      <c r="G1775" s="5" t="n"/>
      <c r="H1775" s="8" t="inlineStr"/>
      <c r="I1775" s="9">
        <f>IF(H1775="", "", H1775 + (J1775/Config!$B$9))</f>
        <v/>
      </c>
      <c r="J1775" s="10">
        <f>IFERROR(XLOOKUP(E1775,Config!$D$6:$D$100,Config!$E$6:$E$100),0)</f>
        <v/>
      </c>
      <c r="K1775" s="10">
        <f>IF(F1775="Completed",100,IF(F1775="In Progress",50,IF(F1775="Blocked",0,IF(F1775="Pending",0,IF(F1775="Rework Required",0,IF(F1775="Pending Review",50,0))))))</f>
        <v/>
      </c>
      <c r="L1775" s="5" t="inlineStr"/>
      <c r="M1775" s="5" t="n"/>
    </row>
    <row r="1776">
      <c r="F1776" s="5" t="n"/>
      <c r="G1776" s="5" t="n"/>
      <c r="H1776" s="8" t="inlineStr"/>
      <c r="I1776" s="9">
        <f>IF(H1776="", "", H1776 + (J1776/Config!$B$9))</f>
        <v/>
      </c>
      <c r="J1776" s="10">
        <f>IFERROR(XLOOKUP(E1776,Config!$D$6:$D$100,Config!$E$6:$E$100),0)</f>
        <v/>
      </c>
      <c r="K1776" s="10">
        <f>IF(F1776="Completed",100,IF(F1776="In Progress",50,IF(F1776="Blocked",0,IF(F1776="Pending",0,IF(F1776="Rework Required",0,IF(F1776="Pending Review",50,0))))))</f>
        <v/>
      </c>
      <c r="L1776" s="5" t="inlineStr"/>
      <c r="M1776" s="5" t="n"/>
    </row>
    <row r="1777">
      <c r="F1777" s="5" t="n"/>
      <c r="G1777" s="5" t="n"/>
      <c r="H1777" s="8" t="inlineStr"/>
      <c r="I1777" s="9">
        <f>IF(H1777="", "", H1777 + (J1777/Config!$B$9))</f>
        <v/>
      </c>
      <c r="J1777" s="10">
        <f>IFERROR(XLOOKUP(E1777,Config!$D$6:$D$100,Config!$E$6:$E$100),0)</f>
        <v/>
      </c>
      <c r="K1777" s="10">
        <f>IF(F1777="Completed",100,IF(F1777="In Progress",50,IF(F1777="Blocked",0,IF(F1777="Pending",0,IF(F1777="Rework Required",0,IF(F1777="Pending Review",50,0))))))</f>
        <v/>
      </c>
      <c r="L1777" s="5" t="inlineStr"/>
      <c r="M1777" s="5" t="n"/>
    </row>
    <row r="1778">
      <c r="F1778" s="5" t="n"/>
      <c r="G1778" s="5" t="n"/>
      <c r="H1778" s="8" t="inlineStr"/>
      <c r="I1778" s="9">
        <f>IF(H1778="", "", H1778 + (J1778/Config!$B$9))</f>
        <v/>
      </c>
      <c r="J1778" s="10">
        <f>IFERROR(XLOOKUP(E1778,Config!$D$6:$D$100,Config!$E$6:$E$100),0)</f>
        <v/>
      </c>
      <c r="K1778" s="10">
        <f>IF(F1778="Completed",100,IF(F1778="In Progress",50,IF(F1778="Blocked",0,IF(F1778="Pending",0,IF(F1778="Rework Required",0,IF(F1778="Pending Review",50,0))))))</f>
        <v/>
      </c>
      <c r="L1778" s="5" t="inlineStr"/>
      <c r="M1778" s="5" t="n"/>
    </row>
    <row r="1779">
      <c r="F1779" s="5" t="n"/>
      <c r="G1779" s="5" t="n"/>
      <c r="H1779" s="8" t="inlineStr"/>
      <c r="I1779" s="9">
        <f>IF(H1779="", "", H1779 + (J1779/Config!$B$9))</f>
        <v/>
      </c>
      <c r="J1779" s="10">
        <f>IFERROR(XLOOKUP(E1779,Config!$D$6:$D$100,Config!$E$6:$E$100),0)</f>
        <v/>
      </c>
      <c r="K1779" s="10">
        <f>IF(F1779="Completed",100,IF(F1779="In Progress",50,IF(F1779="Blocked",0,IF(F1779="Pending",0,IF(F1779="Rework Required",0,IF(F1779="Pending Review",50,0))))))</f>
        <v/>
      </c>
      <c r="L1779" s="5" t="inlineStr"/>
      <c r="M1779" s="5" t="n"/>
    </row>
    <row r="1780">
      <c r="F1780" s="5" t="n"/>
      <c r="G1780" s="5" t="n"/>
      <c r="H1780" s="8" t="inlineStr"/>
      <c r="I1780" s="9">
        <f>IF(H1780="", "", H1780 + (J1780/Config!$B$9))</f>
        <v/>
      </c>
      <c r="J1780" s="10">
        <f>IFERROR(XLOOKUP(E1780,Config!$D$6:$D$100,Config!$E$6:$E$100),0)</f>
        <v/>
      </c>
      <c r="K1780" s="10">
        <f>IF(F1780="Completed",100,IF(F1780="In Progress",50,IF(F1780="Blocked",0,IF(F1780="Pending",0,IF(F1780="Rework Required",0,IF(F1780="Pending Review",50,0))))))</f>
        <v/>
      </c>
      <c r="L1780" s="5" t="inlineStr"/>
      <c r="M1780" s="5" t="n"/>
    </row>
    <row r="1781">
      <c r="F1781" s="5" t="n"/>
      <c r="G1781" s="5" t="n"/>
      <c r="H1781" s="8" t="inlineStr"/>
      <c r="I1781" s="9">
        <f>IF(H1781="", "", H1781 + (J1781/Config!$B$9))</f>
        <v/>
      </c>
      <c r="J1781" s="10">
        <f>IFERROR(XLOOKUP(E1781,Config!$D$6:$D$100,Config!$E$6:$E$100),0)</f>
        <v/>
      </c>
      <c r="K1781" s="10">
        <f>IF(F1781="Completed",100,IF(F1781="In Progress",50,IF(F1781="Blocked",0,IF(F1781="Pending",0,IF(F1781="Rework Required",0,IF(F1781="Pending Review",50,0))))))</f>
        <v/>
      </c>
      <c r="L1781" s="5" t="inlineStr"/>
      <c r="M1781" s="5" t="n"/>
    </row>
    <row r="1782">
      <c r="F1782" s="5" t="n"/>
      <c r="G1782" s="5" t="n"/>
      <c r="H1782" s="8" t="inlineStr"/>
      <c r="I1782" s="9">
        <f>IF(H1782="", "", H1782 + (J1782/Config!$B$9))</f>
        <v/>
      </c>
      <c r="J1782" s="10">
        <f>IFERROR(XLOOKUP(E1782,Config!$D$6:$D$100,Config!$E$6:$E$100),0)</f>
        <v/>
      </c>
      <c r="K1782" s="10">
        <f>IF(F1782="Completed",100,IF(F1782="In Progress",50,IF(F1782="Blocked",0,IF(F1782="Pending",0,IF(F1782="Rework Required",0,IF(F1782="Pending Review",50,0))))))</f>
        <v/>
      </c>
      <c r="L1782" s="5" t="inlineStr"/>
      <c r="M1782" s="5" t="n"/>
    </row>
    <row r="1783">
      <c r="F1783" s="5" t="n"/>
      <c r="G1783" s="5" t="n"/>
      <c r="H1783" s="8" t="inlineStr"/>
      <c r="I1783" s="9">
        <f>IF(H1783="", "", H1783 + (J1783/Config!$B$9))</f>
        <v/>
      </c>
      <c r="J1783" s="10">
        <f>IFERROR(XLOOKUP(E1783,Config!$D$6:$D$100,Config!$E$6:$E$100),0)</f>
        <v/>
      </c>
      <c r="K1783" s="10">
        <f>IF(F1783="Completed",100,IF(F1783="In Progress",50,IF(F1783="Blocked",0,IF(F1783="Pending",0,IF(F1783="Rework Required",0,IF(F1783="Pending Review",50,0))))))</f>
        <v/>
      </c>
      <c r="L1783" s="5" t="inlineStr"/>
      <c r="M1783" s="5" t="n"/>
    </row>
    <row r="1784">
      <c r="F1784" s="5" t="n"/>
      <c r="G1784" s="5" t="n"/>
      <c r="H1784" s="8" t="inlineStr"/>
      <c r="I1784" s="9">
        <f>IF(H1784="", "", H1784 + (J1784/Config!$B$9))</f>
        <v/>
      </c>
      <c r="J1784" s="10">
        <f>IFERROR(XLOOKUP(E1784,Config!$D$6:$D$100,Config!$E$6:$E$100),0)</f>
        <v/>
      </c>
      <c r="K1784" s="10">
        <f>IF(F1784="Completed",100,IF(F1784="In Progress",50,IF(F1784="Blocked",0,IF(F1784="Pending",0,IF(F1784="Rework Required",0,IF(F1784="Pending Review",50,0))))))</f>
        <v/>
      </c>
      <c r="L1784" s="5" t="inlineStr"/>
      <c r="M1784" s="5" t="n"/>
    </row>
    <row r="1785">
      <c r="F1785" s="5" t="n"/>
      <c r="G1785" s="5" t="n"/>
      <c r="H1785" s="8" t="inlineStr"/>
      <c r="I1785" s="9">
        <f>IF(H1785="", "", H1785 + (J1785/Config!$B$9))</f>
        <v/>
      </c>
      <c r="J1785" s="10">
        <f>IFERROR(XLOOKUP(E1785,Config!$D$6:$D$100,Config!$E$6:$E$100),0)</f>
        <v/>
      </c>
      <c r="K1785" s="10">
        <f>IF(F1785="Completed",100,IF(F1785="In Progress",50,IF(F1785="Blocked",0,IF(F1785="Pending",0,IF(F1785="Rework Required",0,IF(F1785="Pending Review",50,0))))))</f>
        <v/>
      </c>
      <c r="L1785" s="5" t="inlineStr"/>
      <c r="M1785" s="5" t="n"/>
    </row>
    <row r="1786">
      <c r="F1786" s="5" t="n"/>
      <c r="G1786" s="5" t="n"/>
      <c r="H1786" s="8" t="inlineStr"/>
      <c r="I1786" s="9">
        <f>IF(H1786="", "", H1786 + (J1786/Config!$B$9))</f>
        <v/>
      </c>
      <c r="J1786" s="10">
        <f>IFERROR(XLOOKUP(E1786,Config!$D$6:$D$100,Config!$E$6:$E$100),0)</f>
        <v/>
      </c>
      <c r="K1786" s="10">
        <f>IF(F1786="Completed",100,IF(F1786="In Progress",50,IF(F1786="Blocked",0,IF(F1786="Pending",0,IF(F1786="Rework Required",0,IF(F1786="Pending Review",50,0))))))</f>
        <v/>
      </c>
      <c r="L1786" s="5" t="inlineStr"/>
      <c r="M1786" s="5" t="n"/>
    </row>
    <row r="1787">
      <c r="F1787" s="5" t="n"/>
      <c r="G1787" s="5" t="n"/>
      <c r="H1787" s="8" t="inlineStr"/>
      <c r="I1787" s="9">
        <f>IF(H1787="", "", H1787 + (J1787/Config!$B$9))</f>
        <v/>
      </c>
      <c r="J1787" s="10">
        <f>IFERROR(XLOOKUP(E1787,Config!$D$6:$D$100,Config!$E$6:$E$100),0)</f>
        <v/>
      </c>
      <c r="K1787" s="10">
        <f>IF(F1787="Completed",100,IF(F1787="In Progress",50,IF(F1787="Blocked",0,IF(F1787="Pending",0,IF(F1787="Rework Required",0,IF(F1787="Pending Review",50,0))))))</f>
        <v/>
      </c>
      <c r="L1787" s="5" t="inlineStr"/>
      <c r="M1787" s="5" t="n"/>
    </row>
    <row r="1788">
      <c r="F1788" s="5" t="n"/>
      <c r="G1788" s="5" t="n"/>
      <c r="H1788" s="8" t="inlineStr"/>
      <c r="I1788" s="9">
        <f>IF(H1788="", "", H1788 + (J1788/Config!$B$9))</f>
        <v/>
      </c>
      <c r="J1788" s="10">
        <f>IFERROR(XLOOKUP(E1788,Config!$D$6:$D$100,Config!$E$6:$E$100),0)</f>
        <v/>
      </c>
      <c r="K1788" s="10">
        <f>IF(F1788="Completed",100,IF(F1788="In Progress",50,IF(F1788="Blocked",0,IF(F1788="Pending",0,IF(F1788="Rework Required",0,IF(F1788="Pending Review",50,0))))))</f>
        <v/>
      </c>
      <c r="L1788" s="5" t="inlineStr"/>
      <c r="M1788" s="5" t="n"/>
    </row>
    <row r="1789">
      <c r="F1789" s="5" t="n"/>
      <c r="G1789" s="5" t="n"/>
      <c r="H1789" s="8" t="inlineStr"/>
      <c r="I1789" s="9">
        <f>IF(H1789="", "", H1789 + (J1789/Config!$B$9))</f>
        <v/>
      </c>
      <c r="J1789" s="10">
        <f>IFERROR(XLOOKUP(E1789,Config!$D$6:$D$100,Config!$E$6:$E$100),0)</f>
        <v/>
      </c>
      <c r="K1789" s="10">
        <f>IF(F1789="Completed",100,IF(F1789="In Progress",50,IF(F1789="Blocked",0,IF(F1789="Pending",0,IF(F1789="Rework Required",0,IF(F1789="Pending Review",50,0))))))</f>
        <v/>
      </c>
      <c r="L1789" s="5" t="inlineStr"/>
      <c r="M1789" s="5" t="n"/>
    </row>
    <row r="1790">
      <c r="F1790" s="5" t="n"/>
      <c r="G1790" s="5" t="n"/>
      <c r="H1790" s="8" t="inlineStr"/>
      <c r="I1790" s="9">
        <f>IF(H1790="", "", H1790 + (J1790/Config!$B$9))</f>
        <v/>
      </c>
      <c r="J1790" s="10">
        <f>IFERROR(XLOOKUP(E1790,Config!$D$6:$D$100,Config!$E$6:$E$100),0)</f>
        <v/>
      </c>
      <c r="K1790" s="10">
        <f>IF(F1790="Completed",100,IF(F1790="In Progress",50,IF(F1790="Blocked",0,IF(F1790="Pending",0,IF(F1790="Rework Required",0,IF(F1790="Pending Review",50,0))))))</f>
        <v/>
      </c>
      <c r="L1790" s="5" t="inlineStr"/>
      <c r="M1790" s="5" t="n"/>
    </row>
    <row r="1791">
      <c r="F1791" s="5" t="n"/>
      <c r="G1791" s="5" t="n"/>
      <c r="H1791" s="8" t="inlineStr"/>
      <c r="I1791" s="9">
        <f>IF(H1791="", "", H1791 + (J1791/Config!$B$9))</f>
        <v/>
      </c>
      <c r="J1791" s="10">
        <f>IFERROR(XLOOKUP(E1791,Config!$D$6:$D$100,Config!$E$6:$E$100),0)</f>
        <v/>
      </c>
      <c r="K1791" s="10">
        <f>IF(F1791="Completed",100,IF(F1791="In Progress",50,IF(F1791="Blocked",0,IF(F1791="Pending",0,IF(F1791="Rework Required",0,IF(F1791="Pending Review",50,0))))))</f>
        <v/>
      </c>
      <c r="L1791" s="5" t="inlineStr"/>
      <c r="M1791" s="5" t="n"/>
    </row>
    <row r="1792">
      <c r="F1792" s="5" t="n"/>
      <c r="G1792" s="5" t="n"/>
      <c r="H1792" s="8" t="inlineStr"/>
      <c r="I1792" s="9">
        <f>IF(H1792="", "", H1792 + (J1792/Config!$B$9))</f>
        <v/>
      </c>
      <c r="J1792" s="10">
        <f>IFERROR(XLOOKUP(E1792,Config!$D$6:$D$100,Config!$E$6:$E$100),0)</f>
        <v/>
      </c>
      <c r="K1792" s="10">
        <f>IF(F1792="Completed",100,IF(F1792="In Progress",50,IF(F1792="Blocked",0,IF(F1792="Pending",0,IF(F1792="Rework Required",0,IF(F1792="Pending Review",50,0))))))</f>
        <v/>
      </c>
      <c r="L1792" s="5" t="inlineStr"/>
      <c r="M1792" s="5" t="n"/>
    </row>
    <row r="1793">
      <c r="F1793" s="5" t="n"/>
      <c r="G1793" s="5" t="n"/>
      <c r="H1793" s="8" t="inlineStr"/>
      <c r="I1793" s="9">
        <f>IF(H1793="", "", H1793 + (J1793/Config!$B$9))</f>
        <v/>
      </c>
      <c r="J1793" s="10">
        <f>IFERROR(XLOOKUP(E1793,Config!$D$6:$D$100,Config!$E$6:$E$100),0)</f>
        <v/>
      </c>
      <c r="K1793" s="10">
        <f>IF(F1793="Completed",100,IF(F1793="In Progress",50,IF(F1793="Blocked",0,IF(F1793="Pending",0,IF(F1793="Rework Required",0,IF(F1793="Pending Review",50,0))))))</f>
        <v/>
      </c>
      <c r="L1793" s="5" t="inlineStr"/>
      <c r="M1793" s="5" t="n"/>
    </row>
    <row r="1794">
      <c r="F1794" s="5" t="n"/>
      <c r="G1794" s="5" t="n"/>
      <c r="H1794" s="8" t="inlineStr"/>
      <c r="I1794" s="9">
        <f>IF(H1794="", "", H1794 + (J1794/Config!$B$9))</f>
        <v/>
      </c>
      <c r="J1794" s="10">
        <f>IFERROR(XLOOKUP(E1794,Config!$D$6:$D$100,Config!$E$6:$E$100),0)</f>
        <v/>
      </c>
      <c r="K1794" s="10">
        <f>IF(F1794="Completed",100,IF(F1794="In Progress",50,IF(F1794="Blocked",0,IF(F1794="Pending",0,IF(F1794="Rework Required",0,IF(F1794="Pending Review",50,0))))))</f>
        <v/>
      </c>
      <c r="L1794" s="5" t="inlineStr"/>
      <c r="M1794" s="5" t="n"/>
    </row>
    <row r="1795">
      <c r="F1795" s="5" t="n"/>
      <c r="G1795" s="5" t="n"/>
      <c r="H1795" s="8" t="inlineStr"/>
      <c r="I1795" s="9">
        <f>IF(H1795="", "", H1795 + (J1795/Config!$B$9))</f>
        <v/>
      </c>
      <c r="J1795" s="10">
        <f>IFERROR(XLOOKUP(E1795,Config!$D$6:$D$100,Config!$E$6:$E$100),0)</f>
        <v/>
      </c>
      <c r="K1795" s="10">
        <f>IF(F1795="Completed",100,IF(F1795="In Progress",50,IF(F1795="Blocked",0,IF(F1795="Pending",0,IF(F1795="Rework Required",0,IF(F1795="Pending Review",50,0))))))</f>
        <v/>
      </c>
      <c r="L1795" s="5" t="inlineStr"/>
      <c r="M1795" s="5" t="n"/>
    </row>
    <row r="1796">
      <c r="F1796" s="5" t="n"/>
      <c r="G1796" s="5" t="n"/>
      <c r="H1796" s="8" t="inlineStr"/>
      <c r="I1796" s="9">
        <f>IF(H1796="", "", H1796 + (J1796/Config!$B$9))</f>
        <v/>
      </c>
      <c r="J1796" s="10">
        <f>IFERROR(XLOOKUP(E1796,Config!$D$6:$D$100,Config!$E$6:$E$100),0)</f>
        <v/>
      </c>
      <c r="K1796" s="10">
        <f>IF(F1796="Completed",100,IF(F1796="In Progress",50,IF(F1796="Blocked",0,IF(F1796="Pending",0,IF(F1796="Rework Required",0,IF(F1796="Pending Review",50,0))))))</f>
        <v/>
      </c>
      <c r="L1796" s="5" t="inlineStr"/>
      <c r="M1796" s="5" t="n"/>
    </row>
    <row r="1797">
      <c r="F1797" s="5" t="n"/>
      <c r="G1797" s="5" t="n"/>
      <c r="H1797" s="8" t="inlineStr"/>
      <c r="I1797" s="9">
        <f>IF(H1797="", "", H1797 + (J1797/Config!$B$9))</f>
        <v/>
      </c>
      <c r="J1797" s="10">
        <f>IFERROR(XLOOKUP(E1797,Config!$D$6:$D$100,Config!$E$6:$E$100),0)</f>
        <v/>
      </c>
      <c r="K1797" s="10">
        <f>IF(F1797="Completed",100,IF(F1797="In Progress",50,IF(F1797="Blocked",0,IF(F1797="Pending",0,IF(F1797="Rework Required",0,IF(F1797="Pending Review",50,0))))))</f>
        <v/>
      </c>
      <c r="L1797" s="5" t="inlineStr"/>
      <c r="M1797" s="5" t="n"/>
    </row>
    <row r="1798">
      <c r="F1798" s="5" t="n"/>
      <c r="G1798" s="5" t="n"/>
      <c r="H1798" s="8" t="inlineStr"/>
      <c r="I1798" s="9">
        <f>IF(H1798="", "", H1798 + (J1798/Config!$B$9))</f>
        <v/>
      </c>
      <c r="J1798" s="10">
        <f>IFERROR(XLOOKUP(E1798,Config!$D$6:$D$100,Config!$E$6:$E$100),0)</f>
        <v/>
      </c>
      <c r="K1798" s="10">
        <f>IF(F1798="Completed",100,IF(F1798="In Progress",50,IF(F1798="Blocked",0,IF(F1798="Pending",0,IF(F1798="Rework Required",0,IF(F1798="Pending Review",50,0))))))</f>
        <v/>
      </c>
      <c r="L1798" s="5" t="inlineStr"/>
      <c r="M1798" s="5" t="n"/>
    </row>
    <row r="1799">
      <c r="F1799" s="5" t="n"/>
      <c r="G1799" s="5" t="n"/>
      <c r="H1799" s="8" t="inlineStr"/>
      <c r="I1799" s="9">
        <f>IF(H1799="", "", H1799 + (J1799/Config!$B$9))</f>
        <v/>
      </c>
      <c r="J1799" s="10">
        <f>IFERROR(XLOOKUP(E1799,Config!$D$6:$D$100,Config!$E$6:$E$100),0)</f>
        <v/>
      </c>
      <c r="K1799" s="10">
        <f>IF(F1799="Completed",100,IF(F1799="In Progress",50,IF(F1799="Blocked",0,IF(F1799="Pending",0,IF(F1799="Rework Required",0,IF(F1799="Pending Review",50,0))))))</f>
        <v/>
      </c>
      <c r="L1799" s="5" t="inlineStr"/>
      <c r="M1799" s="5" t="n"/>
    </row>
    <row r="1800">
      <c r="F1800" s="5" t="n"/>
      <c r="G1800" s="5" t="n"/>
      <c r="H1800" s="8" t="inlineStr"/>
      <c r="I1800" s="9">
        <f>IF(H1800="", "", H1800 + (J1800/Config!$B$9))</f>
        <v/>
      </c>
      <c r="J1800" s="10">
        <f>IFERROR(XLOOKUP(E1800,Config!$D$6:$D$100,Config!$E$6:$E$100),0)</f>
        <v/>
      </c>
      <c r="K1800" s="10">
        <f>IF(F1800="Completed",100,IF(F1800="In Progress",50,IF(F1800="Blocked",0,IF(F1800="Pending",0,IF(F1800="Rework Required",0,IF(F1800="Pending Review",50,0))))))</f>
        <v/>
      </c>
      <c r="L1800" s="5" t="inlineStr"/>
      <c r="M1800" s="5" t="n"/>
    </row>
    <row r="1801">
      <c r="F1801" s="5" t="n"/>
      <c r="G1801" s="5" t="n"/>
      <c r="H1801" s="8" t="inlineStr"/>
      <c r="I1801" s="9">
        <f>IF(H1801="", "", H1801 + (J1801/Config!$B$9))</f>
        <v/>
      </c>
      <c r="J1801" s="10">
        <f>IFERROR(XLOOKUP(E1801,Config!$D$6:$D$100,Config!$E$6:$E$100),0)</f>
        <v/>
      </c>
      <c r="K1801" s="10">
        <f>IF(F1801="Completed",100,IF(F1801="In Progress",50,IF(F1801="Blocked",0,IF(F1801="Pending",0,IF(F1801="Rework Required",0,IF(F1801="Pending Review",50,0))))))</f>
        <v/>
      </c>
      <c r="L1801" s="5" t="inlineStr"/>
      <c r="M1801" s="5" t="n"/>
    </row>
    <row r="1802">
      <c r="F1802" s="5" t="n"/>
      <c r="G1802" s="5" t="n"/>
      <c r="H1802" s="8" t="inlineStr"/>
      <c r="I1802" s="9">
        <f>IF(H1802="", "", H1802 + (J1802/Config!$B$9))</f>
        <v/>
      </c>
      <c r="J1802" s="10">
        <f>IFERROR(XLOOKUP(E1802,Config!$D$6:$D$100,Config!$E$6:$E$100),0)</f>
        <v/>
      </c>
      <c r="K1802" s="10">
        <f>IF(F1802="Completed",100,IF(F1802="In Progress",50,IF(F1802="Blocked",0,IF(F1802="Pending",0,IF(F1802="Rework Required",0,IF(F1802="Pending Review",50,0))))))</f>
        <v/>
      </c>
      <c r="L1802" s="5" t="inlineStr"/>
      <c r="M1802" s="5" t="n"/>
    </row>
    <row r="1803">
      <c r="F1803" s="5" t="n"/>
      <c r="G1803" s="5" t="n"/>
      <c r="H1803" s="8" t="inlineStr"/>
      <c r="I1803" s="9">
        <f>IF(H1803="", "", H1803 + (J1803/Config!$B$9))</f>
        <v/>
      </c>
      <c r="J1803" s="10">
        <f>IFERROR(XLOOKUP(E1803,Config!$D$6:$D$100,Config!$E$6:$E$100),0)</f>
        <v/>
      </c>
      <c r="K1803" s="10">
        <f>IF(F1803="Completed",100,IF(F1803="In Progress",50,IF(F1803="Blocked",0,IF(F1803="Pending",0,IF(F1803="Rework Required",0,IF(F1803="Pending Review",50,0))))))</f>
        <v/>
      </c>
      <c r="L1803" s="5" t="inlineStr"/>
      <c r="M1803" s="5" t="n"/>
    </row>
    <row r="1804">
      <c r="F1804" s="5" t="n"/>
      <c r="G1804" s="5" t="n"/>
      <c r="H1804" s="8" t="inlineStr"/>
      <c r="I1804" s="9">
        <f>IF(H1804="", "", H1804 + (J1804/Config!$B$9))</f>
        <v/>
      </c>
      <c r="J1804" s="10">
        <f>IFERROR(XLOOKUP(E1804,Config!$D$6:$D$100,Config!$E$6:$E$100),0)</f>
        <v/>
      </c>
      <c r="K1804" s="10">
        <f>IF(F1804="Completed",100,IF(F1804="In Progress",50,IF(F1804="Blocked",0,IF(F1804="Pending",0,IF(F1804="Rework Required",0,IF(F1804="Pending Review",50,0))))))</f>
        <v/>
      </c>
      <c r="L1804" s="5" t="inlineStr"/>
      <c r="M1804" s="5" t="n"/>
    </row>
    <row r="1805">
      <c r="F1805" s="5" t="n"/>
      <c r="G1805" s="5" t="n"/>
      <c r="H1805" s="8" t="inlineStr"/>
      <c r="I1805" s="9">
        <f>IF(H1805="", "", H1805 + (J1805/Config!$B$9))</f>
        <v/>
      </c>
      <c r="J1805" s="10">
        <f>IFERROR(XLOOKUP(E1805,Config!$D$6:$D$100,Config!$E$6:$E$100),0)</f>
        <v/>
      </c>
      <c r="K1805" s="10">
        <f>IF(F1805="Completed",100,IF(F1805="In Progress",50,IF(F1805="Blocked",0,IF(F1805="Pending",0,IF(F1805="Rework Required",0,IF(F1805="Pending Review",50,0))))))</f>
        <v/>
      </c>
      <c r="L1805" s="5" t="inlineStr"/>
      <c r="M1805" s="5" t="n"/>
    </row>
    <row r="1806">
      <c r="F1806" s="5" t="n"/>
      <c r="G1806" s="5" t="n"/>
      <c r="H1806" s="8" t="inlineStr"/>
      <c r="I1806" s="9">
        <f>IF(H1806="", "", H1806 + (J1806/Config!$B$9))</f>
        <v/>
      </c>
      <c r="J1806" s="10">
        <f>IFERROR(XLOOKUP(E1806,Config!$D$6:$D$100,Config!$E$6:$E$100),0)</f>
        <v/>
      </c>
      <c r="K1806" s="10">
        <f>IF(F1806="Completed",100,IF(F1806="In Progress",50,IF(F1806="Blocked",0,IF(F1806="Pending",0,IF(F1806="Rework Required",0,IF(F1806="Pending Review",50,0))))))</f>
        <v/>
      </c>
      <c r="L1806" s="5" t="inlineStr"/>
      <c r="M1806" s="5" t="n"/>
    </row>
    <row r="1807">
      <c r="F1807" s="5" t="n"/>
      <c r="G1807" s="5" t="n"/>
      <c r="H1807" s="8" t="inlineStr"/>
      <c r="I1807" s="9">
        <f>IF(H1807="", "", H1807 + (J1807/Config!$B$9))</f>
        <v/>
      </c>
      <c r="J1807" s="10">
        <f>IFERROR(XLOOKUP(E1807,Config!$D$6:$D$100,Config!$E$6:$E$100),0)</f>
        <v/>
      </c>
      <c r="K1807" s="10">
        <f>IF(F1807="Completed",100,IF(F1807="In Progress",50,IF(F1807="Blocked",0,IF(F1807="Pending",0,IF(F1807="Rework Required",0,IF(F1807="Pending Review",50,0))))))</f>
        <v/>
      </c>
      <c r="L1807" s="5" t="inlineStr"/>
      <c r="M1807" s="5" t="n"/>
    </row>
    <row r="1808">
      <c r="F1808" s="5" t="n"/>
      <c r="G1808" s="5" t="n"/>
      <c r="H1808" s="8" t="inlineStr"/>
      <c r="I1808" s="9">
        <f>IF(H1808="", "", H1808 + (J1808/Config!$B$9))</f>
        <v/>
      </c>
      <c r="J1808" s="10">
        <f>IFERROR(XLOOKUP(E1808,Config!$D$6:$D$100,Config!$E$6:$E$100),0)</f>
        <v/>
      </c>
      <c r="K1808" s="10">
        <f>IF(F1808="Completed",100,IF(F1808="In Progress",50,IF(F1808="Blocked",0,IF(F1808="Pending",0,IF(F1808="Rework Required",0,IF(F1808="Pending Review",50,0))))))</f>
        <v/>
      </c>
      <c r="L1808" s="5" t="inlineStr"/>
      <c r="M1808" s="5" t="n"/>
    </row>
    <row r="1809">
      <c r="F1809" s="5" t="n"/>
      <c r="G1809" s="5" t="n"/>
      <c r="H1809" s="8" t="inlineStr"/>
      <c r="I1809" s="9">
        <f>IF(H1809="", "", H1809 + (J1809/Config!$B$9))</f>
        <v/>
      </c>
      <c r="J1809" s="10">
        <f>IFERROR(XLOOKUP(E1809,Config!$D$6:$D$100,Config!$E$6:$E$100),0)</f>
        <v/>
      </c>
      <c r="K1809" s="10">
        <f>IF(F1809="Completed",100,IF(F1809="In Progress",50,IF(F1809="Blocked",0,IF(F1809="Pending",0,IF(F1809="Rework Required",0,IF(F1809="Pending Review",50,0))))))</f>
        <v/>
      </c>
      <c r="L1809" s="5" t="inlineStr"/>
      <c r="M1809" s="5" t="n"/>
    </row>
    <row r="1810">
      <c r="F1810" s="5" t="n"/>
      <c r="G1810" s="5" t="n"/>
      <c r="H1810" s="8" t="inlineStr"/>
      <c r="I1810" s="9">
        <f>IF(H1810="", "", H1810 + (J1810/Config!$B$9))</f>
        <v/>
      </c>
      <c r="J1810" s="10">
        <f>IFERROR(XLOOKUP(E1810,Config!$D$6:$D$100,Config!$E$6:$E$100),0)</f>
        <v/>
      </c>
      <c r="K1810" s="10">
        <f>IF(F1810="Completed",100,IF(F1810="In Progress",50,IF(F1810="Blocked",0,IF(F1810="Pending",0,IF(F1810="Rework Required",0,IF(F1810="Pending Review",50,0))))))</f>
        <v/>
      </c>
      <c r="L1810" s="5" t="inlineStr"/>
      <c r="M1810" s="5" t="n"/>
    </row>
    <row r="1811">
      <c r="F1811" s="5" t="n"/>
      <c r="G1811" s="5" t="n"/>
      <c r="H1811" s="8" t="inlineStr"/>
      <c r="I1811" s="9">
        <f>IF(H1811="", "", H1811 + (J1811/Config!$B$9))</f>
        <v/>
      </c>
      <c r="J1811" s="10">
        <f>IFERROR(XLOOKUP(E1811,Config!$D$6:$D$100,Config!$E$6:$E$100),0)</f>
        <v/>
      </c>
      <c r="K1811" s="10">
        <f>IF(F1811="Completed",100,IF(F1811="In Progress",50,IF(F1811="Blocked",0,IF(F1811="Pending",0,IF(F1811="Rework Required",0,IF(F1811="Pending Review",50,0))))))</f>
        <v/>
      </c>
      <c r="L1811" s="5" t="inlineStr"/>
      <c r="M1811" s="5" t="n"/>
    </row>
    <row r="1812">
      <c r="F1812" s="5" t="n"/>
      <c r="G1812" s="5" t="n"/>
      <c r="H1812" s="8" t="inlineStr"/>
      <c r="I1812" s="9">
        <f>IF(H1812="", "", H1812 + (J1812/Config!$B$9))</f>
        <v/>
      </c>
      <c r="J1812" s="10">
        <f>IFERROR(XLOOKUP(E1812,Config!$D$6:$D$100,Config!$E$6:$E$100),0)</f>
        <v/>
      </c>
      <c r="K1812" s="10">
        <f>IF(F1812="Completed",100,IF(F1812="In Progress",50,IF(F1812="Blocked",0,IF(F1812="Pending",0,IF(F1812="Rework Required",0,IF(F1812="Pending Review",50,0))))))</f>
        <v/>
      </c>
      <c r="L1812" s="5" t="inlineStr"/>
      <c r="M1812" s="5" t="n"/>
    </row>
    <row r="1813">
      <c r="F1813" s="5" t="n"/>
      <c r="G1813" s="5" t="n"/>
      <c r="H1813" s="8" t="inlineStr"/>
      <c r="I1813" s="9">
        <f>IF(H1813="", "", H1813 + (J1813/Config!$B$9))</f>
        <v/>
      </c>
      <c r="J1813" s="10">
        <f>IFERROR(XLOOKUP(E1813,Config!$D$6:$D$100,Config!$E$6:$E$100),0)</f>
        <v/>
      </c>
      <c r="K1813" s="10">
        <f>IF(F1813="Completed",100,IF(F1813="In Progress",50,IF(F1813="Blocked",0,IF(F1813="Pending",0,IF(F1813="Rework Required",0,IF(F1813="Pending Review",50,0))))))</f>
        <v/>
      </c>
      <c r="L1813" s="5" t="inlineStr"/>
      <c r="M1813" s="5" t="n"/>
    </row>
    <row r="1814">
      <c r="F1814" s="5" t="n"/>
      <c r="G1814" s="5" t="n"/>
      <c r="H1814" s="8" t="inlineStr"/>
      <c r="I1814" s="9">
        <f>IF(H1814="", "", H1814 + (J1814/Config!$B$9))</f>
        <v/>
      </c>
      <c r="J1814" s="10">
        <f>IFERROR(XLOOKUP(E1814,Config!$D$6:$D$100,Config!$E$6:$E$100),0)</f>
        <v/>
      </c>
      <c r="K1814" s="10">
        <f>IF(F1814="Completed",100,IF(F1814="In Progress",50,IF(F1814="Blocked",0,IF(F1814="Pending",0,IF(F1814="Rework Required",0,IF(F1814="Pending Review",50,0))))))</f>
        <v/>
      </c>
      <c r="L1814" s="5" t="inlineStr"/>
      <c r="M1814" s="5" t="n"/>
    </row>
    <row r="1815">
      <c r="F1815" s="5" t="n"/>
      <c r="G1815" s="5" t="n"/>
      <c r="H1815" s="8" t="inlineStr"/>
      <c r="I1815" s="9">
        <f>IF(H1815="", "", H1815 + (J1815/Config!$B$9))</f>
        <v/>
      </c>
      <c r="J1815" s="10">
        <f>IFERROR(XLOOKUP(E1815,Config!$D$6:$D$100,Config!$E$6:$E$100),0)</f>
        <v/>
      </c>
      <c r="K1815" s="10">
        <f>IF(F1815="Completed",100,IF(F1815="In Progress",50,IF(F1815="Blocked",0,IF(F1815="Pending",0,IF(F1815="Rework Required",0,IF(F1815="Pending Review",50,0))))))</f>
        <v/>
      </c>
      <c r="L1815" s="5" t="inlineStr"/>
      <c r="M1815" s="5" t="n"/>
    </row>
    <row r="1816">
      <c r="F1816" s="5" t="n"/>
      <c r="G1816" s="5" t="n"/>
      <c r="H1816" s="8" t="inlineStr"/>
      <c r="I1816" s="9">
        <f>IF(H1816="", "", H1816 + (J1816/Config!$B$9))</f>
        <v/>
      </c>
      <c r="J1816" s="10">
        <f>IFERROR(XLOOKUP(E1816,Config!$D$6:$D$100,Config!$E$6:$E$100),0)</f>
        <v/>
      </c>
      <c r="K1816" s="10">
        <f>IF(F1816="Completed",100,IF(F1816="In Progress",50,IF(F1816="Blocked",0,IF(F1816="Pending",0,IF(F1816="Rework Required",0,IF(F1816="Pending Review",50,0))))))</f>
        <v/>
      </c>
      <c r="L1816" s="5" t="inlineStr"/>
      <c r="M1816" s="5" t="n"/>
    </row>
    <row r="1817">
      <c r="F1817" s="5" t="n"/>
      <c r="G1817" s="5" t="n"/>
      <c r="H1817" s="8" t="inlineStr"/>
      <c r="I1817" s="9">
        <f>IF(H1817="", "", H1817 + (J1817/Config!$B$9))</f>
        <v/>
      </c>
      <c r="J1817" s="10">
        <f>IFERROR(XLOOKUP(E1817,Config!$D$6:$D$100,Config!$E$6:$E$100),0)</f>
        <v/>
      </c>
      <c r="K1817" s="10">
        <f>IF(F1817="Completed",100,IF(F1817="In Progress",50,IF(F1817="Blocked",0,IF(F1817="Pending",0,IF(F1817="Rework Required",0,IF(F1817="Pending Review",50,0))))))</f>
        <v/>
      </c>
      <c r="L1817" s="5" t="inlineStr"/>
      <c r="M1817" s="5" t="n"/>
    </row>
    <row r="1818">
      <c r="F1818" s="5" t="n"/>
      <c r="G1818" s="5" t="n"/>
      <c r="H1818" s="8" t="inlineStr"/>
      <c r="I1818" s="9">
        <f>IF(H1818="", "", H1818 + (J1818/Config!$B$9))</f>
        <v/>
      </c>
      <c r="J1818" s="10">
        <f>IFERROR(XLOOKUP(E1818,Config!$D$6:$D$100,Config!$E$6:$E$100),0)</f>
        <v/>
      </c>
      <c r="K1818" s="10">
        <f>IF(F1818="Completed",100,IF(F1818="In Progress",50,IF(F1818="Blocked",0,IF(F1818="Pending",0,IF(F1818="Rework Required",0,IF(F1818="Pending Review",50,0))))))</f>
        <v/>
      </c>
      <c r="L1818" s="5" t="inlineStr"/>
      <c r="M1818" s="5" t="n"/>
    </row>
    <row r="1819">
      <c r="F1819" s="5" t="n"/>
      <c r="G1819" s="5" t="n"/>
      <c r="H1819" s="8" t="inlineStr"/>
      <c r="I1819" s="9">
        <f>IF(H1819="", "", H1819 + (J1819/Config!$B$9))</f>
        <v/>
      </c>
      <c r="J1819" s="10">
        <f>IFERROR(XLOOKUP(E1819,Config!$D$6:$D$100,Config!$E$6:$E$100),0)</f>
        <v/>
      </c>
      <c r="K1819" s="10">
        <f>IF(F1819="Completed",100,IF(F1819="In Progress",50,IF(F1819="Blocked",0,IF(F1819="Pending",0,IF(F1819="Rework Required",0,IF(F1819="Pending Review",50,0))))))</f>
        <v/>
      </c>
      <c r="L1819" s="5" t="inlineStr"/>
      <c r="M1819" s="5" t="n"/>
    </row>
    <row r="1820">
      <c r="F1820" s="5" t="n"/>
      <c r="G1820" s="5" t="n"/>
      <c r="H1820" s="8" t="inlineStr"/>
      <c r="I1820" s="9">
        <f>IF(H1820="", "", H1820 + (J1820/Config!$B$9))</f>
        <v/>
      </c>
      <c r="J1820" s="10">
        <f>IFERROR(XLOOKUP(E1820,Config!$D$6:$D$100,Config!$E$6:$E$100),0)</f>
        <v/>
      </c>
      <c r="K1820" s="10">
        <f>IF(F1820="Completed",100,IF(F1820="In Progress",50,IF(F1820="Blocked",0,IF(F1820="Pending",0,IF(F1820="Rework Required",0,IF(F1820="Pending Review",50,0))))))</f>
        <v/>
      </c>
      <c r="L1820" s="5" t="inlineStr"/>
      <c r="M1820" s="5" t="n"/>
    </row>
    <row r="1821">
      <c r="F1821" s="5" t="n"/>
      <c r="G1821" s="5" t="n"/>
      <c r="H1821" s="8" t="inlineStr"/>
      <c r="I1821" s="9">
        <f>IF(H1821="", "", H1821 + (J1821/Config!$B$9))</f>
        <v/>
      </c>
      <c r="J1821" s="10">
        <f>IFERROR(XLOOKUP(E1821,Config!$D$6:$D$100,Config!$E$6:$E$100),0)</f>
        <v/>
      </c>
      <c r="K1821" s="10">
        <f>IF(F1821="Completed",100,IF(F1821="In Progress",50,IF(F1821="Blocked",0,IF(F1821="Pending",0,IF(F1821="Rework Required",0,IF(F1821="Pending Review",50,0))))))</f>
        <v/>
      </c>
      <c r="L1821" s="5" t="inlineStr"/>
      <c r="M1821" s="5" t="n"/>
    </row>
    <row r="1822">
      <c r="F1822" s="5" t="n"/>
      <c r="G1822" s="5" t="n"/>
      <c r="H1822" s="8" t="inlineStr"/>
      <c r="I1822" s="9">
        <f>IF(H1822="", "", H1822 + (J1822/Config!$B$9))</f>
        <v/>
      </c>
      <c r="J1822" s="10">
        <f>IFERROR(XLOOKUP(E1822,Config!$D$6:$D$100,Config!$E$6:$E$100),0)</f>
        <v/>
      </c>
      <c r="K1822" s="10">
        <f>IF(F1822="Completed",100,IF(F1822="In Progress",50,IF(F1822="Blocked",0,IF(F1822="Pending",0,IF(F1822="Rework Required",0,IF(F1822="Pending Review",50,0))))))</f>
        <v/>
      </c>
      <c r="L1822" s="5" t="inlineStr"/>
      <c r="M1822" s="5" t="n"/>
    </row>
    <row r="1823">
      <c r="F1823" s="5" t="n"/>
      <c r="G1823" s="5" t="n"/>
      <c r="H1823" s="8" t="inlineStr"/>
      <c r="I1823" s="9">
        <f>IF(H1823="", "", H1823 + (J1823/Config!$B$9))</f>
        <v/>
      </c>
      <c r="J1823" s="10">
        <f>IFERROR(XLOOKUP(E1823,Config!$D$6:$D$100,Config!$E$6:$E$100),0)</f>
        <v/>
      </c>
      <c r="K1823" s="10">
        <f>IF(F1823="Completed",100,IF(F1823="In Progress",50,IF(F1823="Blocked",0,IF(F1823="Pending",0,IF(F1823="Rework Required",0,IF(F1823="Pending Review",50,0))))))</f>
        <v/>
      </c>
      <c r="L1823" s="5" t="inlineStr"/>
      <c r="M1823" s="5" t="n"/>
    </row>
    <row r="1824">
      <c r="F1824" s="5" t="n"/>
      <c r="G1824" s="5" t="n"/>
      <c r="H1824" s="8" t="inlineStr"/>
      <c r="I1824" s="9">
        <f>IF(H1824="", "", H1824 + (J1824/Config!$B$9))</f>
        <v/>
      </c>
      <c r="J1824" s="10">
        <f>IFERROR(XLOOKUP(E1824,Config!$D$6:$D$100,Config!$E$6:$E$100),0)</f>
        <v/>
      </c>
      <c r="K1824" s="10">
        <f>IF(F1824="Completed",100,IF(F1824="In Progress",50,IF(F1824="Blocked",0,IF(F1824="Pending",0,IF(F1824="Rework Required",0,IF(F1824="Pending Review",50,0))))))</f>
        <v/>
      </c>
      <c r="L1824" s="5" t="inlineStr"/>
      <c r="M1824" s="5" t="n"/>
    </row>
    <row r="1825">
      <c r="F1825" s="5" t="n"/>
      <c r="G1825" s="5" t="n"/>
      <c r="H1825" s="8" t="inlineStr"/>
      <c r="I1825" s="9">
        <f>IF(H1825="", "", H1825 + (J1825/Config!$B$9))</f>
        <v/>
      </c>
      <c r="J1825" s="10">
        <f>IFERROR(XLOOKUP(E1825,Config!$D$6:$D$100,Config!$E$6:$E$100),0)</f>
        <v/>
      </c>
      <c r="K1825" s="10">
        <f>IF(F1825="Completed",100,IF(F1825="In Progress",50,IF(F1825="Blocked",0,IF(F1825="Pending",0,IF(F1825="Rework Required",0,IF(F1825="Pending Review",50,0))))))</f>
        <v/>
      </c>
      <c r="L1825" s="5" t="inlineStr"/>
      <c r="M1825" s="5" t="n"/>
    </row>
    <row r="1826">
      <c r="F1826" s="5" t="n"/>
      <c r="G1826" s="5" t="n"/>
      <c r="H1826" s="8" t="inlineStr"/>
      <c r="I1826" s="9">
        <f>IF(H1826="", "", H1826 + (J1826/Config!$B$9))</f>
        <v/>
      </c>
      <c r="J1826" s="10">
        <f>IFERROR(XLOOKUP(E1826,Config!$D$6:$D$100,Config!$E$6:$E$100),0)</f>
        <v/>
      </c>
      <c r="K1826" s="10">
        <f>IF(F1826="Completed",100,IF(F1826="In Progress",50,IF(F1826="Blocked",0,IF(F1826="Pending",0,IF(F1826="Rework Required",0,IF(F1826="Pending Review",50,0))))))</f>
        <v/>
      </c>
      <c r="L1826" s="5" t="inlineStr"/>
      <c r="M1826" s="5" t="n"/>
    </row>
    <row r="1827">
      <c r="F1827" s="5" t="n"/>
      <c r="G1827" s="5" t="n"/>
      <c r="H1827" s="8" t="inlineStr"/>
      <c r="I1827" s="9">
        <f>IF(H1827="", "", H1827 + (J1827/Config!$B$9))</f>
        <v/>
      </c>
      <c r="J1827" s="10">
        <f>IFERROR(XLOOKUP(E1827,Config!$D$6:$D$100,Config!$E$6:$E$100),0)</f>
        <v/>
      </c>
      <c r="K1827" s="10">
        <f>IF(F1827="Completed",100,IF(F1827="In Progress",50,IF(F1827="Blocked",0,IF(F1827="Pending",0,IF(F1827="Rework Required",0,IF(F1827="Pending Review",50,0))))))</f>
        <v/>
      </c>
      <c r="L1827" s="5" t="inlineStr"/>
      <c r="M1827" s="5" t="n"/>
    </row>
    <row r="1828">
      <c r="F1828" s="5" t="n"/>
      <c r="G1828" s="5" t="n"/>
      <c r="H1828" s="8" t="inlineStr"/>
      <c r="I1828" s="9">
        <f>IF(H1828="", "", H1828 + (J1828/Config!$B$9))</f>
        <v/>
      </c>
      <c r="J1828" s="10">
        <f>IFERROR(XLOOKUP(E1828,Config!$D$6:$D$100,Config!$E$6:$E$100),0)</f>
        <v/>
      </c>
      <c r="K1828" s="10">
        <f>IF(F1828="Completed",100,IF(F1828="In Progress",50,IF(F1828="Blocked",0,IF(F1828="Pending",0,IF(F1828="Rework Required",0,IF(F1828="Pending Review",50,0))))))</f>
        <v/>
      </c>
      <c r="L1828" s="5" t="inlineStr"/>
      <c r="M1828" s="5" t="n"/>
    </row>
    <row r="1829">
      <c r="F1829" s="5" t="n"/>
      <c r="G1829" s="5" t="n"/>
      <c r="H1829" s="8" t="inlineStr"/>
      <c r="I1829" s="9">
        <f>IF(H1829="", "", H1829 + (J1829/Config!$B$9))</f>
        <v/>
      </c>
      <c r="J1829" s="10">
        <f>IFERROR(XLOOKUP(E1829,Config!$D$6:$D$100,Config!$E$6:$E$100),0)</f>
        <v/>
      </c>
      <c r="K1829" s="10">
        <f>IF(F1829="Completed",100,IF(F1829="In Progress",50,IF(F1829="Blocked",0,IF(F1829="Pending",0,IF(F1829="Rework Required",0,IF(F1829="Pending Review",50,0))))))</f>
        <v/>
      </c>
      <c r="L1829" s="5" t="inlineStr"/>
      <c r="M1829" s="5" t="n"/>
    </row>
    <row r="1830">
      <c r="F1830" s="5" t="n"/>
      <c r="G1830" s="5" t="n"/>
      <c r="H1830" s="8" t="inlineStr"/>
      <c r="I1830" s="9">
        <f>IF(H1830="", "", H1830 + (J1830/Config!$B$9))</f>
        <v/>
      </c>
      <c r="J1830" s="10">
        <f>IFERROR(XLOOKUP(E1830,Config!$D$6:$D$100,Config!$E$6:$E$100),0)</f>
        <v/>
      </c>
      <c r="K1830" s="10">
        <f>IF(F1830="Completed",100,IF(F1830="In Progress",50,IF(F1830="Blocked",0,IF(F1830="Pending",0,IF(F1830="Rework Required",0,IF(F1830="Pending Review",50,0))))))</f>
        <v/>
      </c>
      <c r="L1830" s="5" t="inlineStr"/>
      <c r="M1830" s="5" t="n"/>
    </row>
    <row r="1831">
      <c r="F1831" s="5" t="n"/>
      <c r="G1831" s="5" t="n"/>
      <c r="H1831" s="8" t="inlineStr"/>
      <c r="I1831" s="9">
        <f>IF(H1831="", "", H1831 + (J1831/Config!$B$9))</f>
        <v/>
      </c>
      <c r="J1831" s="10">
        <f>IFERROR(XLOOKUP(E1831,Config!$D$6:$D$100,Config!$E$6:$E$100),0)</f>
        <v/>
      </c>
      <c r="K1831" s="10">
        <f>IF(F1831="Completed",100,IF(F1831="In Progress",50,IF(F1831="Blocked",0,IF(F1831="Pending",0,IF(F1831="Rework Required",0,IF(F1831="Pending Review",50,0))))))</f>
        <v/>
      </c>
      <c r="L1831" s="5" t="inlineStr"/>
      <c r="M1831" s="5" t="n"/>
    </row>
    <row r="1832">
      <c r="F1832" s="5" t="n"/>
      <c r="G1832" s="5" t="n"/>
      <c r="H1832" s="8" t="inlineStr"/>
      <c r="I1832" s="9">
        <f>IF(H1832="", "", H1832 + (J1832/Config!$B$9))</f>
        <v/>
      </c>
      <c r="J1832" s="10">
        <f>IFERROR(XLOOKUP(E1832,Config!$D$6:$D$100,Config!$E$6:$E$100),0)</f>
        <v/>
      </c>
      <c r="K1832" s="10">
        <f>IF(F1832="Completed",100,IF(F1832="In Progress",50,IF(F1832="Blocked",0,IF(F1832="Pending",0,IF(F1832="Rework Required",0,IF(F1832="Pending Review",50,0))))))</f>
        <v/>
      </c>
      <c r="L1832" s="5" t="inlineStr"/>
      <c r="M1832" s="5" t="n"/>
    </row>
    <row r="1833">
      <c r="F1833" s="5" t="n"/>
      <c r="G1833" s="5" t="n"/>
      <c r="H1833" s="8" t="inlineStr"/>
      <c r="I1833" s="9">
        <f>IF(H1833="", "", H1833 + (J1833/Config!$B$9))</f>
        <v/>
      </c>
      <c r="J1833" s="10">
        <f>IFERROR(XLOOKUP(E1833,Config!$D$6:$D$100,Config!$E$6:$E$100),0)</f>
        <v/>
      </c>
      <c r="K1833" s="10">
        <f>IF(F1833="Completed",100,IF(F1833="In Progress",50,IF(F1833="Blocked",0,IF(F1833="Pending",0,IF(F1833="Rework Required",0,IF(F1833="Pending Review",50,0))))))</f>
        <v/>
      </c>
      <c r="L1833" s="5" t="inlineStr"/>
      <c r="M1833" s="5" t="n"/>
    </row>
    <row r="1834">
      <c r="F1834" s="5" t="n"/>
      <c r="G1834" s="5" t="n"/>
      <c r="H1834" s="8" t="inlineStr"/>
      <c r="I1834" s="9">
        <f>IF(H1834="", "", H1834 + (J1834/Config!$B$9))</f>
        <v/>
      </c>
      <c r="J1834" s="10">
        <f>IFERROR(XLOOKUP(E1834,Config!$D$6:$D$100,Config!$E$6:$E$100),0)</f>
        <v/>
      </c>
      <c r="K1834" s="10">
        <f>IF(F1834="Completed",100,IF(F1834="In Progress",50,IF(F1834="Blocked",0,IF(F1834="Pending",0,IF(F1834="Rework Required",0,IF(F1834="Pending Review",50,0))))))</f>
        <v/>
      </c>
      <c r="L1834" s="5" t="inlineStr"/>
      <c r="M1834" s="5" t="n"/>
    </row>
    <row r="1835">
      <c r="F1835" s="5" t="n"/>
      <c r="G1835" s="5" t="n"/>
      <c r="H1835" s="8" t="inlineStr"/>
      <c r="I1835" s="9">
        <f>IF(H1835="", "", H1835 + (J1835/Config!$B$9))</f>
        <v/>
      </c>
      <c r="J1835" s="10">
        <f>IFERROR(XLOOKUP(E1835,Config!$D$6:$D$100,Config!$E$6:$E$100),0)</f>
        <v/>
      </c>
      <c r="K1835" s="10">
        <f>IF(F1835="Completed",100,IF(F1835="In Progress",50,IF(F1835="Blocked",0,IF(F1835="Pending",0,IF(F1835="Rework Required",0,IF(F1835="Pending Review",50,0))))))</f>
        <v/>
      </c>
      <c r="L1835" s="5" t="inlineStr"/>
      <c r="M1835" s="5" t="n"/>
    </row>
    <row r="1836">
      <c r="F1836" s="5" t="n"/>
      <c r="G1836" s="5" t="n"/>
      <c r="H1836" s="8" t="inlineStr"/>
      <c r="I1836" s="9">
        <f>IF(H1836="", "", H1836 + (J1836/Config!$B$9))</f>
        <v/>
      </c>
      <c r="J1836" s="10">
        <f>IFERROR(XLOOKUP(E1836,Config!$D$6:$D$100,Config!$E$6:$E$100),0)</f>
        <v/>
      </c>
      <c r="K1836" s="10">
        <f>IF(F1836="Completed",100,IF(F1836="In Progress",50,IF(F1836="Blocked",0,IF(F1836="Pending",0,IF(F1836="Rework Required",0,IF(F1836="Pending Review",50,0))))))</f>
        <v/>
      </c>
      <c r="L1836" s="5" t="inlineStr"/>
      <c r="M1836" s="5" t="n"/>
    </row>
    <row r="1837">
      <c r="F1837" s="5" t="n"/>
      <c r="G1837" s="5" t="n"/>
      <c r="H1837" s="8" t="inlineStr"/>
      <c r="I1837" s="9">
        <f>IF(H1837="", "", H1837 + (J1837/Config!$B$9))</f>
        <v/>
      </c>
      <c r="J1837" s="10">
        <f>IFERROR(XLOOKUP(E1837,Config!$D$6:$D$100,Config!$E$6:$E$100),0)</f>
        <v/>
      </c>
      <c r="K1837" s="10">
        <f>IF(F1837="Completed",100,IF(F1837="In Progress",50,IF(F1837="Blocked",0,IF(F1837="Pending",0,IF(F1837="Rework Required",0,IF(F1837="Pending Review",50,0))))))</f>
        <v/>
      </c>
      <c r="L1837" s="5" t="inlineStr"/>
      <c r="M1837" s="5" t="n"/>
    </row>
    <row r="1838">
      <c r="F1838" s="5" t="n"/>
      <c r="G1838" s="5" t="n"/>
      <c r="H1838" s="8" t="inlineStr"/>
      <c r="I1838" s="9">
        <f>IF(H1838="", "", H1838 + (J1838/Config!$B$9))</f>
        <v/>
      </c>
      <c r="J1838" s="10">
        <f>IFERROR(XLOOKUP(E1838,Config!$D$6:$D$100,Config!$E$6:$E$100),0)</f>
        <v/>
      </c>
      <c r="K1838" s="10">
        <f>IF(F1838="Completed",100,IF(F1838="In Progress",50,IF(F1838="Blocked",0,IF(F1838="Pending",0,IF(F1838="Rework Required",0,IF(F1838="Pending Review",50,0))))))</f>
        <v/>
      </c>
      <c r="L1838" s="5" t="inlineStr"/>
      <c r="M1838" s="5" t="n"/>
    </row>
    <row r="1839">
      <c r="F1839" s="5" t="n"/>
      <c r="G1839" s="5" t="n"/>
      <c r="H1839" s="8" t="inlineStr"/>
      <c r="I1839" s="9">
        <f>IF(H1839="", "", H1839 + (J1839/Config!$B$9))</f>
        <v/>
      </c>
      <c r="J1839" s="10">
        <f>IFERROR(XLOOKUP(E1839,Config!$D$6:$D$100,Config!$E$6:$E$100),0)</f>
        <v/>
      </c>
      <c r="K1839" s="10">
        <f>IF(F1839="Completed",100,IF(F1839="In Progress",50,IF(F1839="Blocked",0,IF(F1839="Pending",0,IF(F1839="Rework Required",0,IF(F1839="Pending Review",50,0))))))</f>
        <v/>
      </c>
      <c r="L1839" s="5" t="inlineStr"/>
      <c r="M1839" s="5" t="n"/>
    </row>
    <row r="1840">
      <c r="F1840" s="5" t="n"/>
      <c r="G1840" s="5" t="n"/>
      <c r="H1840" s="8" t="inlineStr"/>
      <c r="I1840" s="9">
        <f>IF(H1840="", "", H1840 + (J1840/Config!$B$9))</f>
        <v/>
      </c>
      <c r="J1840" s="10">
        <f>IFERROR(XLOOKUP(E1840,Config!$D$6:$D$100,Config!$E$6:$E$100),0)</f>
        <v/>
      </c>
      <c r="K1840" s="10">
        <f>IF(F1840="Completed",100,IF(F1840="In Progress",50,IF(F1840="Blocked",0,IF(F1840="Pending",0,IF(F1840="Rework Required",0,IF(F1840="Pending Review",50,0))))))</f>
        <v/>
      </c>
      <c r="L1840" s="5" t="inlineStr"/>
      <c r="M1840" s="5" t="n"/>
    </row>
    <row r="1841">
      <c r="F1841" s="5" t="n"/>
      <c r="G1841" s="5" t="n"/>
      <c r="H1841" s="8" t="inlineStr"/>
      <c r="I1841" s="9">
        <f>IF(H1841="", "", H1841 + (J1841/Config!$B$9))</f>
        <v/>
      </c>
      <c r="J1841" s="10">
        <f>IFERROR(XLOOKUP(E1841,Config!$D$6:$D$100,Config!$E$6:$E$100),0)</f>
        <v/>
      </c>
      <c r="K1841" s="10">
        <f>IF(F1841="Completed",100,IF(F1841="In Progress",50,IF(F1841="Blocked",0,IF(F1841="Pending",0,IF(F1841="Rework Required",0,IF(F1841="Pending Review",50,0))))))</f>
        <v/>
      </c>
      <c r="L1841" s="5" t="inlineStr"/>
      <c r="M1841" s="5" t="n"/>
    </row>
    <row r="1842">
      <c r="F1842" s="5" t="n"/>
      <c r="G1842" s="5" t="n"/>
      <c r="H1842" s="8" t="inlineStr"/>
      <c r="I1842" s="9">
        <f>IF(H1842="", "", H1842 + (J1842/Config!$B$9))</f>
        <v/>
      </c>
      <c r="J1842" s="10">
        <f>IFERROR(XLOOKUP(E1842,Config!$D$6:$D$100,Config!$E$6:$E$100),0)</f>
        <v/>
      </c>
      <c r="K1842" s="10">
        <f>IF(F1842="Completed",100,IF(F1842="In Progress",50,IF(F1842="Blocked",0,IF(F1842="Pending",0,IF(F1842="Rework Required",0,IF(F1842="Pending Review",50,0))))))</f>
        <v/>
      </c>
      <c r="L1842" s="5" t="inlineStr"/>
      <c r="M1842" s="5" t="n"/>
    </row>
    <row r="1843">
      <c r="F1843" s="5" t="n"/>
      <c r="G1843" s="5" t="n"/>
      <c r="H1843" s="8" t="inlineStr"/>
      <c r="I1843" s="9">
        <f>IF(H1843="", "", H1843 + (J1843/Config!$B$9))</f>
        <v/>
      </c>
      <c r="J1843" s="10">
        <f>IFERROR(XLOOKUP(E1843,Config!$D$6:$D$100,Config!$E$6:$E$100),0)</f>
        <v/>
      </c>
      <c r="K1843" s="10">
        <f>IF(F1843="Completed",100,IF(F1843="In Progress",50,IF(F1843="Blocked",0,IF(F1843="Pending",0,IF(F1843="Rework Required",0,IF(F1843="Pending Review",50,0))))))</f>
        <v/>
      </c>
      <c r="L1843" s="5" t="inlineStr"/>
      <c r="M1843" s="5" t="n"/>
    </row>
    <row r="1844">
      <c r="F1844" s="5" t="n"/>
      <c r="G1844" s="5" t="n"/>
      <c r="H1844" s="8" t="inlineStr"/>
      <c r="I1844" s="9">
        <f>IF(H1844="", "", H1844 + (J1844/Config!$B$9))</f>
        <v/>
      </c>
      <c r="J1844" s="10">
        <f>IFERROR(XLOOKUP(E1844,Config!$D$6:$D$100,Config!$E$6:$E$100),0)</f>
        <v/>
      </c>
      <c r="K1844" s="10">
        <f>IF(F1844="Completed",100,IF(F1844="In Progress",50,IF(F1844="Blocked",0,IF(F1844="Pending",0,IF(F1844="Rework Required",0,IF(F1844="Pending Review",50,0))))))</f>
        <v/>
      </c>
      <c r="L1844" s="5" t="inlineStr"/>
      <c r="M1844" s="5" t="n"/>
    </row>
    <row r="1845">
      <c r="F1845" s="5" t="n"/>
      <c r="G1845" s="5" t="n"/>
      <c r="H1845" s="8" t="inlineStr"/>
      <c r="I1845" s="9">
        <f>IF(H1845="", "", H1845 + (J1845/Config!$B$9))</f>
        <v/>
      </c>
      <c r="J1845" s="10">
        <f>IFERROR(XLOOKUP(E1845,Config!$D$6:$D$100,Config!$E$6:$E$100),0)</f>
        <v/>
      </c>
      <c r="K1845" s="10">
        <f>IF(F1845="Completed",100,IF(F1845="In Progress",50,IF(F1845="Blocked",0,IF(F1845="Pending",0,IF(F1845="Rework Required",0,IF(F1845="Pending Review",50,0))))))</f>
        <v/>
      </c>
      <c r="L1845" s="5" t="inlineStr"/>
      <c r="M1845" s="5" t="n"/>
    </row>
    <row r="1846">
      <c r="F1846" s="5" t="n"/>
      <c r="G1846" s="5" t="n"/>
      <c r="H1846" s="8" t="inlineStr"/>
      <c r="I1846" s="9">
        <f>IF(H1846="", "", H1846 + (J1846/Config!$B$9))</f>
        <v/>
      </c>
      <c r="J1846" s="10">
        <f>IFERROR(XLOOKUP(E1846,Config!$D$6:$D$100,Config!$E$6:$E$100),0)</f>
        <v/>
      </c>
      <c r="K1846" s="10">
        <f>IF(F1846="Completed",100,IF(F1846="In Progress",50,IF(F1846="Blocked",0,IF(F1846="Pending",0,IF(F1846="Rework Required",0,IF(F1846="Pending Review",50,0))))))</f>
        <v/>
      </c>
      <c r="L1846" s="5" t="inlineStr"/>
      <c r="M1846" s="5" t="n"/>
    </row>
    <row r="1847">
      <c r="F1847" s="5" t="n"/>
      <c r="G1847" s="5" t="n"/>
      <c r="H1847" s="8" t="inlineStr"/>
      <c r="I1847" s="9">
        <f>IF(H1847="", "", H1847 + (J1847/Config!$B$9))</f>
        <v/>
      </c>
      <c r="J1847" s="10">
        <f>IFERROR(XLOOKUP(E1847,Config!$D$6:$D$100,Config!$E$6:$E$100),0)</f>
        <v/>
      </c>
      <c r="K1847" s="10">
        <f>IF(F1847="Completed",100,IF(F1847="In Progress",50,IF(F1847="Blocked",0,IF(F1847="Pending",0,IF(F1847="Rework Required",0,IF(F1847="Pending Review",50,0))))))</f>
        <v/>
      </c>
      <c r="L1847" s="5" t="inlineStr"/>
      <c r="M1847" s="5" t="n"/>
    </row>
    <row r="1848">
      <c r="F1848" s="5" t="n"/>
      <c r="G1848" s="5" t="n"/>
      <c r="H1848" s="8" t="inlineStr"/>
      <c r="I1848" s="9">
        <f>IF(H1848="", "", H1848 + (J1848/Config!$B$9))</f>
        <v/>
      </c>
      <c r="J1848" s="10">
        <f>IFERROR(XLOOKUP(E1848,Config!$D$6:$D$100,Config!$E$6:$E$100),0)</f>
        <v/>
      </c>
      <c r="K1848" s="10">
        <f>IF(F1848="Completed",100,IF(F1848="In Progress",50,IF(F1848="Blocked",0,IF(F1848="Pending",0,IF(F1848="Rework Required",0,IF(F1848="Pending Review",50,0))))))</f>
        <v/>
      </c>
      <c r="L1848" s="5" t="inlineStr"/>
      <c r="M1848" s="5" t="n"/>
    </row>
    <row r="1849">
      <c r="F1849" s="5" t="n"/>
      <c r="G1849" s="5" t="n"/>
      <c r="H1849" s="8" t="inlineStr"/>
      <c r="I1849" s="9">
        <f>IF(H1849="", "", H1849 + (J1849/Config!$B$9))</f>
        <v/>
      </c>
      <c r="J1849" s="10">
        <f>IFERROR(XLOOKUP(E1849,Config!$D$6:$D$100,Config!$E$6:$E$100),0)</f>
        <v/>
      </c>
      <c r="K1849" s="10">
        <f>IF(F1849="Completed",100,IF(F1849="In Progress",50,IF(F1849="Blocked",0,IF(F1849="Pending",0,IF(F1849="Rework Required",0,IF(F1849="Pending Review",50,0))))))</f>
        <v/>
      </c>
      <c r="L1849" s="5" t="inlineStr"/>
      <c r="M1849" s="5" t="n"/>
    </row>
    <row r="1850">
      <c r="F1850" s="5" t="n"/>
      <c r="G1850" s="5" t="n"/>
      <c r="H1850" s="8" t="inlineStr"/>
      <c r="I1850" s="9">
        <f>IF(H1850="", "", H1850 + (J1850/Config!$B$9))</f>
        <v/>
      </c>
      <c r="J1850" s="10">
        <f>IFERROR(XLOOKUP(E1850,Config!$D$6:$D$100,Config!$E$6:$E$100),0)</f>
        <v/>
      </c>
      <c r="K1850" s="10">
        <f>IF(F1850="Completed",100,IF(F1850="In Progress",50,IF(F1850="Blocked",0,IF(F1850="Pending",0,IF(F1850="Rework Required",0,IF(F1850="Pending Review",50,0))))))</f>
        <v/>
      </c>
      <c r="L1850" s="5" t="inlineStr"/>
      <c r="M1850" s="5" t="n"/>
    </row>
    <row r="1851">
      <c r="F1851" s="5" t="n"/>
      <c r="G1851" s="5" t="n"/>
      <c r="H1851" s="8" t="inlineStr"/>
      <c r="I1851" s="9">
        <f>IF(H1851="", "", H1851 + (J1851/Config!$B$9))</f>
        <v/>
      </c>
      <c r="J1851" s="10">
        <f>IFERROR(XLOOKUP(E1851,Config!$D$6:$D$100,Config!$E$6:$E$100),0)</f>
        <v/>
      </c>
      <c r="K1851" s="10">
        <f>IF(F1851="Completed",100,IF(F1851="In Progress",50,IF(F1851="Blocked",0,IF(F1851="Pending",0,IF(F1851="Rework Required",0,IF(F1851="Pending Review",50,0))))))</f>
        <v/>
      </c>
      <c r="L1851" s="5" t="inlineStr"/>
      <c r="M1851" s="5" t="n"/>
    </row>
    <row r="1852">
      <c r="F1852" s="5" t="n"/>
      <c r="G1852" s="5" t="n"/>
      <c r="H1852" s="8" t="inlineStr"/>
      <c r="I1852" s="9">
        <f>IF(H1852="", "", H1852 + (J1852/Config!$B$9))</f>
        <v/>
      </c>
      <c r="J1852" s="10">
        <f>IFERROR(XLOOKUP(E1852,Config!$D$6:$D$100,Config!$E$6:$E$100),0)</f>
        <v/>
      </c>
      <c r="K1852" s="10">
        <f>IF(F1852="Completed",100,IF(F1852="In Progress",50,IF(F1852="Blocked",0,IF(F1852="Pending",0,IF(F1852="Rework Required",0,IF(F1852="Pending Review",50,0))))))</f>
        <v/>
      </c>
      <c r="L1852" s="5" t="inlineStr"/>
      <c r="M1852" s="5" t="n"/>
    </row>
    <row r="1853">
      <c r="F1853" s="5" t="n"/>
      <c r="G1853" s="5" t="n"/>
      <c r="H1853" s="8" t="inlineStr"/>
      <c r="I1853" s="9">
        <f>IF(H1853="", "", H1853 + (J1853/Config!$B$9))</f>
        <v/>
      </c>
      <c r="J1853" s="10">
        <f>IFERROR(XLOOKUP(E1853,Config!$D$6:$D$100,Config!$E$6:$E$100),0)</f>
        <v/>
      </c>
      <c r="K1853" s="10">
        <f>IF(F1853="Completed",100,IF(F1853="In Progress",50,IF(F1853="Blocked",0,IF(F1853="Pending",0,IF(F1853="Rework Required",0,IF(F1853="Pending Review",50,0))))))</f>
        <v/>
      </c>
      <c r="L1853" s="5" t="inlineStr"/>
      <c r="M1853" s="5" t="n"/>
    </row>
    <row r="1854">
      <c r="F1854" s="5" t="n"/>
      <c r="G1854" s="5" t="n"/>
      <c r="H1854" s="8" t="inlineStr"/>
      <c r="I1854" s="9">
        <f>IF(H1854="", "", H1854 + (J1854/Config!$B$9))</f>
        <v/>
      </c>
      <c r="J1854" s="10">
        <f>IFERROR(XLOOKUP(E1854,Config!$D$6:$D$100,Config!$E$6:$E$100),0)</f>
        <v/>
      </c>
      <c r="K1854" s="10">
        <f>IF(F1854="Completed",100,IF(F1854="In Progress",50,IF(F1854="Blocked",0,IF(F1854="Pending",0,IF(F1854="Rework Required",0,IF(F1854="Pending Review",50,0))))))</f>
        <v/>
      </c>
      <c r="L1854" s="5" t="inlineStr"/>
      <c r="M1854" s="5" t="n"/>
    </row>
    <row r="1855">
      <c r="F1855" s="5" t="n"/>
      <c r="G1855" s="5" t="n"/>
      <c r="H1855" s="8" t="inlineStr"/>
      <c r="I1855" s="9">
        <f>IF(H1855="", "", H1855 + (J1855/Config!$B$9))</f>
        <v/>
      </c>
      <c r="J1855" s="10">
        <f>IFERROR(XLOOKUP(E1855,Config!$D$6:$D$100,Config!$E$6:$E$100),0)</f>
        <v/>
      </c>
      <c r="K1855" s="10">
        <f>IF(F1855="Completed",100,IF(F1855="In Progress",50,IF(F1855="Blocked",0,IF(F1855="Pending",0,IF(F1855="Rework Required",0,IF(F1855="Pending Review",50,0))))))</f>
        <v/>
      </c>
      <c r="L1855" s="5" t="inlineStr"/>
      <c r="M1855" s="5" t="n"/>
    </row>
    <row r="1856">
      <c r="F1856" s="5" t="n"/>
      <c r="G1856" s="5" t="n"/>
      <c r="H1856" s="8" t="inlineStr"/>
      <c r="I1856" s="9">
        <f>IF(H1856="", "", H1856 + (J1856/Config!$B$9))</f>
        <v/>
      </c>
      <c r="J1856" s="10">
        <f>IFERROR(XLOOKUP(E1856,Config!$D$6:$D$100,Config!$E$6:$E$100),0)</f>
        <v/>
      </c>
      <c r="K1856" s="10">
        <f>IF(F1856="Completed",100,IF(F1856="In Progress",50,IF(F1856="Blocked",0,IF(F1856="Pending",0,IF(F1856="Rework Required",0,IF(F1856="Pending Review",50,0))))))</f>
        <v/>
      </c>
      <c r="L1856" s="5" t="inlineStr"/>
      <c r="M1856" s="5" t="n"/>
    </row>
    <row r="1857">
      <c r="F1857" s="5" t="n"/>
      <c r="G1857" s="5" t="n"/>
      <c r="H1857" s="8" t="inlineStr"/>
      <c r="I1857" s="9">
        <f>IF(H1857="", "", H1857 + (J1857/Config!$B$9))</f>
        <v/>
      </c>
      <c r="J1857" s="10">
        <f>IFERROR(XLOOKUP(E1857,Config!$D$6:$D$100,Config!$E$6:$E$100),0)</f>
        <v/>
      </c>
      <c r="K1857" s="10">
        <f>IF(F1857="Completed",100,IF(F1857="In Progress",50,IF(F1857="Blocked",0,IF(F1857="Pending",0,IF(F1857="Rework Required",0,IF(F1857="Pending Review",50,0))))))</f>
        <v/>
      </c>
      <c r="L1857" s="5" t="inlineStr"/>
      <c r="M1857" s="5" t="n"/>
    </row>
    <row r="1858">
      <c r="F1858" s="5" t="n"/>
      <c r="G1858" s="5" t="n"/>
      <c r="H1858" s="8" t="inlineStr"/>
      <c r="I1858" s="9">
        <f>IF(H1858="", "", H1858 + (J1858/Config!$B$9))</f>
        <v/>
      </c>
      <c r="J1858" s="10">
        <f>IFERROR(XLOOKUP(E1858,Config!$D$6:$D$100,Config!$E$6:$E$100),0)</f>
        <v/>
      </c>
      <c r="K1858" s="10">
        <f>IF(F1858="Completed",100,IF(F1858="In Progress",50,IF(F1858="Blocked",0,IF(F1858="Pending",0,IF(F1858="Rework Required",0,IF(F1858="Pending Review",50,0))))))</f>
        <v/>
      </c>
      <c r="L1858" s="5" t="inlineStr"/>
      <c r="M1858" s="5" t="n"/>
    </row>
    <row r="1859">
      <c r="F1859" s="5" t="n"/>
      <c r="G1859" s="5" t="n"/>
      <c r="H1859" s="8" t="inlineStr"/>
      <c r="I1859" s="9">
        <f>IF(H1859="", "", H1859 + (J1859/Config!$B$9))</f>
        <v/>
      </c>
      <c r="J1859" s="10">
        <f>IFERROR(XLOOKUP(E1859,Config!$D$6:$D$100,Config!$E$6:$E$100),0)</f>
        <v/>
      </c>
      <c r="K1859" s="10">
        <f>IF(F1859="Completed",100,IF(F1859="In Progress",50,IF(F1859="Blocked",0,IF(F1859="Pending",0,IF(F1859="Rework Required",0,IF(F1859="Pending Review",50,0))))))</f>
        <v/>
      </c>
      <c r="L1859" s="5" t="inlineStr"/>
      <c r="M1859" s="5" t="n"/>
    </row>
    <row r="1860">
      <c r="F1860" s="5" t="n"/>
      <c r="G1860" s="5" t="n"/>
      <c r="H1860" s="8" t="inlineStr"/>
      <c r="I1860" s="9">
        <f>IF(H1860="", "", H1860 + (J1860/Config!$B$9))</f>
        <v/>
      </c>
      <c r="J1860" s="10">
        <f>IFERROR(XLOOKUP(E1860,Config!$D$6:$D$100,Config!$E$6:$E$100),0)</f>
        <v/>
      </c>
      <c r="K1860" s="10">
        <f>IF(F1860="Completed",100,IF(F1860="In Progress",50,IF(F1860="Blocked",0,IF(F1860="Pending",0,IF(F1860="Rework Required",0,IF(F1860="Pending Review",50,0))))))</f>
        <v/>
      </c>
      <c r="L1860" s="5" t="inlineStr"/>
      <c r="M1860" s="5" t="n"/>
    </row>
    <row r="1861">
      <c r="F1861" s="5" t="n"/>
      <c r="G1861" s="5" t="n"/>
      <c r="H1861" s="8" t="inlineStr"/>
      <c r="I1861" s="9">
        <f>IF(H1861="", "", H1861 + (J1861/Config!$B$9))</f>
        <v/>
      </c>
      <c r="J1861" s="10">
        <f>IFERROR(XLOOKUP(E1861,Config!$D$6:$D$100,Config!$E$6:$E$100),0)</f>
        <v/>
      </c>
      <c r="K1861" s="10">
        <f>IF(F1861="Completed",100,IF(F1861="In Progress",50,IF(F1861="Blocked",0,IF(F1861="Pending",0,IF(F1861="Rework Required",0,IF(F1861="Pending Review",50,0))))))</f>
        <v/>
      </c>
      <c r="L1861" s="5" t="inlineStr"/>
      <c r="M1861" s="5" t="n"/>
    </row>
    <row r="1862">
      <c r="F1862" s="5" t="n"/>
      <c r="G1862" s="5" t="n"/>
      <c r="H1862" s="8" t="inlineStr"/>
      <c r="I1862" s="9">
        <f>IF(H1862="", "", H1862 + (J1862/Config!$B$9))</f>
        <v/>
      </c>
      <c r="J1862" s="10">
        <f>IFERROR(XLOOKUP(E1862,Config!$D$6:$D$100,Config!$E$6:$E$100),0)</f>
        <v/>
      </c>
      <c r="K1862" s="10">
        <f>IF(F1862="Completed",100,IF(F1862="In Progress",50,IF(F1862="Blocked",0,IF(F1862="Pending",0,IF(F1862="Rework Required",0,IF(F1862="Pending Review",50,0))))))</f>
        <v/>
      </c>
      <c r="L1862" s="5" t="inlineStr"/>
      <c r="M1862" s="5" t="n"/>
    </row>
    <row r="1863">
      <c r="F1863" s="5" t="n"/>
      <c r="G1863" s="5" t="n"/>
      <c r="H1863" s="8" t="inlineStr"/>
      <c r="I1863" s="9">
        <f>IF(H1863="", "", H1863 + (J1863/Config!$B$9))</f>
        <v/>
      </c>
      <c r="J1863" s="10">
        <f>IFERROR(XLOOKUP(E1863,Config!$D$6:$D$100,Config!$E$6:$E$100),0)</f>
        <v/>
      </c>
      <c r="K1863" s="10">
        <f>IF(F1863="Completed",100,IF(F1863="In Progress",50,IF(F1863="Blocked",0,IF(F1863="Pending",0,IF(F1863="Rework Required",0,IF(F1863="Pending Review",50,0))))))</f>
        <v/>
      </c>
      <c r="L1863" s="5" t="inlineStr"/>
      <c r="M1863" s="5" t="n"/>
    </row>
    <row r="1864">
      <c r="F1864" s="5" t="n"/>
      <c r="G1864" s="5" t="n"/>
      <c r="H1864" s="8" t="inlineStr"/>
      <c r="I1864" s="9">
        <f>IF(H1864="", "", H1864 + (J1864/Config!$B$9))</f>
        <v/>
      </c>
      <c r="J1864" s="10">
        <f>IFERROR(XLOOKUP(E1864,Config!$D$6:$D$100,Config!$E$6:$E$100),0)</f>
        <v/>
      </c>
      <c r="K1864" s="10">
        <f>IF(F1864="Completed",100,IF(F1864="In Progress",50,IF(F1864="Blocked",0,IF(F1864="Pending",0,IF(F1864="Rework Required",0,IF(F1864="Pending Review",50,0))))))</f>
        <v/>
      </c>
      <c r="L1864" s="5" t="inlineStr"/>
      <c r="M1864" s="5" t="n"/>
    </row>
    <row r="1865">
      <c r="F1865" s="5" t="n"/>
      <c r="G1865" s="5" t="n"/>
      <c r="H1865" s="8" t="inlineStr"/>
      <c r="I1865" s="9">
        <f>IF(H1865="", "", H1865 + (J1865/Config!$B$9))</f>
        <v/>
      </c>
      <c r="J1865" s="10">
        <f>IFERROR(XLOOKUP(E1865,Config!$D$6:$D$100,Config!$E$6:$E$100),0)</f>
        <v/>
      </c>
      <c r="K1865" s="10">
        <f>IF(F1865="Completed",100,IF(F1865="In Progress",50,IF(F1865="Blocked",0,IF(F1865="Pending",0,IF(F1865="Rework Required",0,IF(F1865="Pending Review",50,0))))))</f>
        <v/>
      </c>
      <c r="L1865" s="5" t="inlineStr"/>
      <c r="M1865" s="5" t="n"/>
    </row>
    <row r="1866">
      <c r="F1866" s="5" t="n"/>
      <c r="G1866" s="5" t="n"/>
      <c r="H1866" s="8" t="inlineStr"/>
      <c r="I1866" s="9">
        <f>IF(H1866="", "", H1866 + (J1866/Config!$B$9))</f>
        <v/>
      </c>
      <c r="J1866" s="10">
        <f>IFERROR(XLOOKUP(E1866,Config!$D$6:$D$100,Config!$E$6:$E$100),0)</f>
        <v/>
      </c>
      <c r="K1866" s="10">
        <f>IF(F1866="Completed",100,IF(F1866="In Progress",50,IF(F1866="Blocked",0,IF(F1866="Pending",0,IF(F1866="Rework Required",0,IF(F1866="Pending Review",50,0))))))</f>
        <v/>
      </c>
      <c r="L1866" s="5" t="inlineStr"/>
      <c r="M1866" s="5" t="n"/>
    </row>
    <row r="1867">
      <c r="F1867" s="5" t="n"/>
      <c r="G1867" s="5" t="n"/>
      <c r="H1867" s="8" t="inlineStr"/>
      <c r="I1867" s="9">
        <f>IF(H1867="", "", H1867 + (J1867/Config!$B$9))</f>
        <v/>
      </c>
      <c r="J1867" s="10">
        <f>IFERROR(XLOOKUP(E1867,Config!$D$6:$D$100,Config!$E$6:$E$100),0)</f>
        <v/>
      </c>
      <c r="K1867" s="10">
        <f>IF(F1867="Completed",100,IF(F1867="In Progress",50,IF(F1867="Blocked",0,IF(F1867="Pending",0,IF(F1867="Rework Required",0,IF(F1867="Pending Review",50,0))))))</f>
        <v/>
      </c>
      <c r="L1867" s="5" t="inlineStr"/>
      <c r="M1867" s="5" t="n"/>
    </row>
    <row r="1868">
      <c r="F1868" s="5" t="n"/>
      <c r="G1868" s="5" t="n"/>
      <c r="H1868" s="8" t="inlineStr"/>
      <c r="I1868" s="9">
        <f>IF(H1868="", "", H1868 + (J1868/Config!$B$9))</f>
        <v/>
      </c>
      <c r="J1868" s="10">
        <f>IFERROR(XLOOKUP(E1868,Config!$D$6:$D$100,Config!$E$6:$E$100),0)</f>
        <v/>
      </c>
      <c r="K1868" s="10">
        <f>IF(F1868="Completed",100,IF(F1868="In Progress",50,IF(F1868="Blocked",0,IF(F1868="Pending",0,IF(F1868="Rework Required",0,IF(F1868="Pending Review",50,0))))))</f>
        <v/>
      </c>
      <c r="L1868" s="5" t="inlineStr"/>
      <c r="M1868" s="5" t="n"/>
    </row>
    <row r="1869">
      <c r="F1869" s="5" t="n"/>
      <c r="G1869" s="5" t="n"/>
      <c r="H1869" s="8" t="inlineStr"/>
      <c r="I1869" s="9">
        <f>IF(H1869="", "", H1869 + (J1869/Config!$B$9))</f>
        <v/>
      </c>
      <c r="J1869" s="10">
        <f>IFERROR(XLOOKUP(E1869,Config!$D$6:$D$100,Config!$E$6:$E$100),0)</f>
        <v/>
      </c>
      <c r="K1869" s="10">
        <f>IF(F1869="Completed",100,IF(F1869="In Progress",50,IF(F1869="Blocked",0,IF(F1869="Pending",0,IF(F1869="Rework Required",0,IF(F1869="Pending Review",50,0))))))</f>
        <v/>
      </c>
      <c r="L1869" s="5" t="inlineStr"/>
      <c r="M1869" s="5" t="n"/>
    </row>
    <row r="1870">
      <c r="F1870" s="5" t="n"/>
      <c r="G1870" s="5" t="n"/>
      <c r="H1870" s="8" t="inlineStr"/>
      <c r="I1870" s="9">
        <f>IF(H1870="", "", H1870 + (J1870/Config!$B$9))</f>
        <v/>
      </c>
      <c r="J1870" s="10">
        <f>IFERROR(XLOOKUP(E1870,Config!$D$6:$D$100,Config!$E$6:$E$100),0)</f>
        <v/>
      </c>
      <c r="K1870" s="10">
        <f>IF(F1870="Completed",100,IF(F1870="In Progress",50,IF(F1870="Blocked",0,IF(F1870="Pending",0,IF(F1870="Rework Required",0,IF(F1870="Pending Review",50,0))))))</f>
        <v/>
      </c>
      <c r="L1870" s="5" t="inlineStr"/>
      <c r="M1870" s="5" t="n"/>
    </row>
    <row r="1871">
      <c r="F1871" s="5" t="n"/>
      <c r="G1871" s="5" t="n"/>
      <c r="H1871" s="8" t="inlineStr"/>
      <c r="I1871" s="9">
        <f>IF(H1871="", "", H1871 + (J1871/Config!$B$9))</f>
        <v/>
      </c>
      <c r="J1871" s="10">
        <f>IFERROR(XLOOKUP(E1871,Config!$D$6:$D$100,Config!$E$6:$E$100),0)</f>
        <v/>
      </c>
      <c r="K1871" s="10">
        <f>IF(F1871="Completed",100,IF(F1871="In Progress",50,IF(F1871="Blocked",0,IF(F1871="Pending",0,IF(F1871="Rework Required",0,IF(F1871="Pending Review",50,0))))))</f>
        <v/>
      </c>
      <c r="L1871" s="5" t="inlineStr"/>
      <c r="M1871" s="5" t="n"/>
    </row>
    <row r="1872">
      <c r="F1872" s="5" t="n"/>
      <c r="G1872" s="5" t="n"/>
      <c r="H1872" s="8" t="inlineStr"/>
      <c r="I1872" s="9">
        <f>IF(H1872="", "", H1872 + (J1872/Config!$B$9))</f>
        <v/>
      </c>
      <c r="J1872" s="10">
        <f>IFERROR(XLOOKUP(E1872,Config!$D$6:$D$100,Config!$E$6:$E$100),0)</f>
        <v/>
      </c>
      <c r="K1872" s="10">
        <f>IF(F1872="Completed",100,IF(F1872="In Progress",50,IF(F1872="Blocked",0,IF(F1872="Pending",0,IF(F1872="Rework Required",0,IF(F1872="Pending Review",50,0))))))</f>
        <v/>
      </c>
      <c r="L1872" s="5" t="inlineStr"/>
      <c r="M1872" s="5" t="n"/>
    </row>
    <row r="1873">
      <c r="F1873" s="5" t="n"/>
      <c r="G1873" s="5" t="n"/>
      <c r="H1873" s="8" t="inlineStr"/>
      <c r="I1873" s="9">
        <f>IF(H1873="", "", H1873 + (J1873/Config!$B$9))</f>
        <v/>
      </c>
      <c r="J1873" s="10">
        <f>IFERROR(XLOOKUP(E1873,Config!$D$6:$D$100,Config!$E$6:$E$100),0)</f>
        <v/>
      </c>
      <c r="K1873" s="10">
        <f>IF(F1873="Completed",100,IF(F1873="In Progress",50,IF(F1873="Blocked",0,IF(F1873="Pending",0,IF(F1873="Rework Required",0,IF(F1873="Pending Review",50,0))))))</f>
        <v/>
      </c>
      <c r="L1873" s="5" t="inlineStr"/>
      <c r="M1873" s="5" t="n"/>
    </row>
    <row r="1874">
      <c r="F1874" s="5" t="n"/>
      <c r="G1874" s="5" t="n"/>
      <c r="H1874" s="8" t="inlineStr"/>
      <c r="I1874" s="9">
        <f>IF(H1874="", "", H1874 + (J1874/Config!$B$9))</f>
        <v/>
      </c>
      <c r="J1874" s="10">
        <f>IFERROR(XLOOKUP(E1874,Config!$D$6:$D$100,Config!$E$6:$E$100),0)</f>
        <v/>
      </c>
      <c r="K1874" s="10">
        <f>IF(F1874="Completed",100,IF(F1874="In Progress",50,IF(F1874="Blocked",0,IF(F1874="Pending",0,IF(F1874="Rework Required",0,IF(F1874="Pending Review",50,0))))))</f>
        <v/>
      </c>
      <c r="L1874" s="5" t="inlineStr"/>
      <c r="M1874" s="5" t="n"/>
    </row>
    <row r="1875">
      <c r="F1875" s="5" t="n"/>
      <c r="G1875" s="5" t="n"/>
      <c r="H1875" s="8" t="inlineStr"/>
      <c r="I1875" s="9">
        <f>IF(H1875="", "", H1875 + (J1875/Config!$B$9))</f>
        <v/>
      </c>
      <c r="J1875" s="10">
        <f>IFERROR(XLOOKUP(E1875,Config!$D$6:$D$100,Config!$E$6:$E$100),0)</f>
        <v/>
      </c>
      <c r="K1875" s="10">
        <f>IF(F1875="Completed",100,IF(F1875="In Progress",50,IF(F1875="Blocked",0,IF(F1875="Pending",0,IF(F1875="Rework Required",0,IF(F1875="Pending Review",50,0))))))</f>
        <v/>
      </c>
      <c r="L1875" s="5" t="inlineStr"/>
      <c r="M1875" s="5" t="n"/>
    </row>
    <row r="1876">
      <c r="F1876" s="5" t="n"/>
      <c r="G1876" s="5" t="n"/>
      <c r="H1876" s="8" t="inlineStr"/>
      <c r="I1876" s="9">
        <f>IF(H1876="", "", H1876 + (J1876/Config!$B$9))</f>
        <v/>
      </c>
      <c r="J1876" s="10">
        <f>IFERROR(XLOOKUP(E1876,Config!$D$6:$D$100,Config!$E$6:$E$100),0)</f>
        <v/>
      </c>
      <c r="K1876" s="10">
        <f>IF(F1876="Completed",100,IF(F1876="In Progress",50,IF(F1876="Blocked",0,IF(F1876="Pending",0,IF(F1876="Rework Required",0,IF(F1876="Pending Review",50,0))))))</f>
        <v/>
      </c>
      <c r="L1876" s="5" t="inlineStr"/>
      <c r="M1876" s="5" t="n"/>
    </row>
    <row r="1877">
      <c r="F1877" s="5" t="n"/>
      <c r="G1877" s="5" t="n"/>
      <c r="H1877" s="8" t="inlineStr"/>
      <c r="I1877" s="9">
        <f>IF(H1877="", "", H1877 + (J1877/Config!$B$9))</f>
        <v/>
      </c>
      <c r="J1877" s="10">
        <f>IFERROR(XLOOKUP(E1877,Config!$D$6:$D$100,Config!$E$6:$E$100),0)</f>
        <v/>
      </c>
      <c r="K1877" s="10">
        <f>IF(F1877="Completed",100,IF(F1877="In Progress",50,IF(F1877="Blocked",0,IF(F1877="Pending",0,IF(F1877="Rework Required",0,IF(F1877="Pending Review",50,0))))))</f>
        <v/>
      </c>
      <c r="L1877" s="5" t="inlineStr"/>
      <c r="M1877" s="5" t="n"/>
    </row>
    <row r="1878">
      <c r="F1878" s="5" t="n"/>
      <c r="G1878" s="5" t="n"/>
      <c r="H1878" s="8" t="inlineStr"/>
      <c r="I1878" s="9">
        <f>IF(H1878="", "", H1878 + (J1878/Config!$B$9))</f>
        <v/>
      </c>
      <c r="J1878" s="10">
        <f>IFERROR(XLOOKUP(E1878,Config!$D$6:$D$100,Config!$E$6:$E$100),0)</f>
        <v/>
      </c>
      <c r="K1878" s="10">
        <f>IF(F1878="Completed",100,IF(F1878="In Progress",50,IF(F1878="Blocked",0,IF(F1878="Pending",0,IF(F1878="Rework Required",0,IF(F1878="Pending Review",50,0))))))</f>
        <v/>
      </c>
      <c r="L1878" s="5" t="inlineStr"/>
      <c r="M1878" s="5" t="n"/>
    </row>
    <row r="1879">
      <c r="F1879" s="5" t="n"/>
      <c r="G1879" s="5" t="n"/>
      <c r="H1879" s="8" t="inlineStr"/>
      <c r="I1879" s="9">
        <f>IF(H1879="", "", H1879 + (J1879/Config!$B$9))</f>
        <v/>
      </c>
      <c r="J1879" s="10">
        <f>IFERROR(XLOOKUP(E1879,Config!$D$6:$D$100,Config!$E$6:$E$100),0)</f>
        <v/>
      </c>
      <c r="K1879" s="10">
        <f>IF(F1879="Completed",100,IF(F1879="In Progress",50,IF(F1879="Blocked",0,IF(F1879="Pending",0,IF(F1879="Rework Required",0,IF(F1879="Pending Review",50,0))))))</f>
        <v/>
      </c>
      <c r="L1879" s="5" t="inlineStr"/>
      <c r="M1879" s="5" t="n"/>
    </row>
    <row r="1880">
      <c r="F1880" s="5" t="n"/>
      <c r="G1880" s="5" t="n"/>
      <c r="H1880" s="8" t="inlineStr"/>
      <c r="I1880" s="9">
        <f>IF(H1880="", "", H1880 + (J1880/Config!$B$9))</f>
        <v/>
      </c>
      <c r="J1880" s="10">
        <f>IFERROR(XLOOKUP(E1880,Config!$D$6:$D$100,Config!$E$6:$E$100),0)</f>
        <v/>
      </c>
      <c r="K1880" s="10">
        <f>IF(F1880="Completed",100,IF(F1880="In Progress",50,IF(F1880="Blocked",0,IF(F1880="Pending",0,IF(F1880="Rework Required",0,IF(F1880="Pending Review",50,0))))))</f>
        <v/>
      </c>
      <c r="L1880" s="5" t="inlineStr"/>
      <c r="M1880" s="5" t="n"/>
    </row>
    <row r="1881">
      <c r="F1881" s="5" t="n"/>
      <c r="G1881" s="5" t="n"/>
      <c r="H1881" s="8" t="inlineStr"/>
      <c r="I1881" s="9">
        <f>IF(H1881="", "", H1881 + (J1881/Config!$B$9))</f>
        <v/>
      </c>
      <c r="J1881" s="10">
        <f>IFERROR(XLOOKUP(E1881,Config!$D$6:$D$100,Config!$E$6:$E$100),0)</f>
        <v/>
      </c>
      <c r="K1881" s="10">
        <f>IF(F1881="Completed",100,IF(F1881="In Progress",50,IF(F1881="Blocked",0,IF(F1881="Pending",0,IF(F1881="Rework Required",0,IF(F1881="Pending Review",50,0))))))</f>
        <v/>
      </c>
      <c r="L1881" s="5" t="inlineStr"/>
      <c r="M1881" s="5" t="n"/>
    </row>
    <row r="1882">
      <c r="F1882" s="5" t="n"/>
      <c r="G1882" s="5" t="n"/>
      <c r="H1882" s="8" t="inlineStr"/>
      <c r="I1882" s="9">
        <f>IF(H1882="", "", H1882 + (J1882/Config!$B$9))</f>
        <v/>
      </c>
      <c r="J1882" s="10">
        <f>IFERROR(XLOOKUP(E1882,Config!$D$6:$D$100,Config!$E$6:$E$100),0)</f>
        <v/>
      </c>
      <c r="K1882" s="10">
        <f>IF(F1882="Completed",100,IF(F1882="In Progress",50,IF(F1882="Blocked",0,IF(F1882="Pending",0,IF(F1882="Rework Required",0,IF(F1882="Pending Review",50,0))))))</f>
        <v/>
      </c>
      <c r="L1882" s="5" t="inlineStr"/>
      <c r="M1882" s="5" t="n"/>
    </row>
    <row r="1883">
      <c r="F1883" s="5" t="n"/>
      <c r="G1883" s="5" t="n"/>
      <c r="H1883" s="8" t="inlineStr"/>
      <c r="I1883" s="9">
        <f>IF(H1883="", "", H1883 + (J1883/Config!$B$9))</f>
        <v/>
      </c>
      <c r="J1883" s="10">
        <f>IFERROR(XLOOKUP(E1883,Config!$D$6:$D$100,Config!$E$6:$E$100),0)</f>
        <v/>
      </c>
      <c r="K1883" s="10">
        <f>IF(F1883="Completed",100,IF(F1883="In Progress",50,IF(F1883="Blocked",0,IF(F1883="Pending",0,IF(F1883="Rework Required",0,IF(F1883="Pending Review",50,0))))))</f>
        <v/>
      </c>
      <c r="L1883" s="5" t="inlineStr"/>
      <c r="M1883" s="5" t="n"/>
    </row>
    <row r="1884">
      <c r="F1884" s="5" t="n"/>
      <c r="G1884" s="5" t="n"/>
      <c r="H1884" s="8" t="inlineStr"/>
      <c r="I1884" s="9">
        <f>IF(H1884="", "", H1884 + (J1884/Config!$B$9))</f>
        <v/>
      </c>
      <c r="J1884" s="10">
        <f>IFERROR(XLOOKUP(E1884,Config!$D$6:$D$100,Config!$E$6:$E$100),0)</f>
        <v/>
      </c>
      <c r="K1884" s="10">
        <f>IF(F1884="Completed",100,IF(F1884="In Progress",50,IF(F1884="Blocked",0,IF(F1884="Pending",0,IF(F1884="Rework Required",0,IF(F1884="Pending Review",50,0))))))</f>
        <v/>
      </c>
      <c r="L1884" s="5" t="inlineStr"/>
      <c r="M1884" s="5" t="n"/>
    </row>
    <row r="1885">
      <c r="F1885" s="5" t="n"/>
      <c r="G1885" s="5" t="n"/>
      <c r="H1885" s="8" t="inlineStr"/>
      <c r="I1885" s="9">
        <f>IF(H1885="", "", H1885 + (J1885/Config!$B$9))</f>
        <v/>
      </c>
      <c r="J1885" s="10">
        <f>IFERROR(XLOOKUP(E1885,Config!$D$6:$D$100,Config!$E$6:$E$100),0)</f>
        <v/>
      </c>
      <c r="K1885" s="10">
        <f>IF(F1885="Completed",100,IF(F1885="In Progress",50,IF(F1885="Blocked",0,IF(F1885="Pending",0,IF(F1885="Rework Required",0,IF(F1885="Pending Review",50,0))))))</f>
        <v/>
      </c>
      <c r="L1885" s="5" t="inlineStr"/>
      <c r="M1885" s="5" t="n"/>
    </row>
    <row r="1886">
      <c r="F1886" s="5" t="n"/>
      <c r="G1886" s="5" t="n"/>
      <c r="H1886" s="8" t="inlineStr"/>
      <c r="I1886" s="9">
        <f>IF(H1886="", "", H1886 + (J1886/Config!$B$9))</f>
        <v/>
      </c>
      <c r="J1886" s="10">
        <f>IFERROR(XLOOKUP(E1886,Config!$D$6:$D$100,Config!$E$6:$E$100),0)</f>
        <v/>
      </c>
      <c r="K1886" s="10">
        <f>IF(F1886="Completed",100,IF(F1886="In Progress",50,IF(F1886="Blocked",0,IF(F1886="Pending",0,IF(F1886="Rework Required",0,IF(F1886="Pending Review",50,0))))))</f>
        <v/>
      </c>
      <c r="L1886" s="5" t="inlineStr"/>
      <c r="M1886" s="5" t="n"/>
    </row>
    <row r="1887">
      <c r="F1887" s="5" t="n"/>
      <c r="G1887" s="5" t="n"/>
      <c r="H1887" s="8" t="inlineStr"/>
      <c r="I1887" s="9">
        <f>IF(H1887="", "", H1887 + (J1887/Config!$B$9))</f>
        <v/>
      </c>
      <c r="J1887" s="10">
        <f>IFERROR(XLOOKUP(E1887,Config!$D$6:$D$100,Config!$E$6:$E$100),0)</f>
        <v/>
      </c>
      <c r="K1887" s="10">
        <f>IF(F1887="Completed",100,IF(F1887="In Progress",50,IF(F1887="Blocked",0,IF(F1887="Pending",0,IF(F1887="Rework Required",0,IF(F1887="Pending Review",50,0))))))</f>
        <v/>
      </c>
      <c r="L1887" s="5" t="inlineStr"/>
      <c r="M1887" s="5" t="n"/>
    </row>
    <row r="1888">
      <c r="F1888" s="5" t="n"/>
      <c r="G1888" s="5" t="n"/>
      <c r="H1888" s="8" t="inlineStr"/>
      <c r="I1888" s="9">
        <f>IF(H1888="", "", H1888 + (J1888/Config!$B$9))</f>
        <v/>
      </c>
      <c r="J1888" s="10">
        <f>IFERROR(XLOOKUP(E1888,Config!$D$6:$D$100,Config!$E$6:$E$100),0)</f>
        <v/>
      </c>
      <c r="K1888" s="10">
        <f>IF(F1888="Completed",100,IF(F1888="In Progress",50,IF(F1888="Blocked",0,IF(F1888="Pending",0,IF(F1888="Rework Required",0,IF(F1888="Pending Review",50,0))))))</f>
        <v/>
      </c>
      <c r="L1888" s="5" t="inlineStr"/>
      <c r="M1888" s="5" t="n"/>
    </row>
    <row r="1889">
      <c r="F1889" s="5" t="n"/>
      <c r="G1889" s="5" t="n"/>
      <c r="H1889" s="8" t="inlineStr"/>
      <c r="I1889" s="9">
        <f>IF(H1889="", "", H1889 + (J1889/Config!$B$9))</f>
        <v/>
      </c>
      <c r="J1889" s="10">
        <f>IFERROR(XLOOKUP(E1889,Config!$D$6:$D$100,Config!$E$6:$E$100),0)</f>
        <v/>
      </c>
      <c r="K1889" s="10">
        <f>IF(F1889="Completed",100,IF(F1889="In Progress",50,IF(F1889="Blocked",0,IF(F1889="Pending",0,IF(F1889="Rework Required",0,IF(F1889="Pending Review",50,0))))))</f>
        <v/>
      </c>
      <c r="L1889" s="5" t="inlineStr"/>
      <c r="M1889" s="5" t="n"/>
    </row>
    <row r="1890">
      <c r="F1890" s="5" t="n"/>
      <c r="G1890" s="5" t="n"/>
      <c r="H1890" s="8" t="inlineStr"/>
      <c r="I1890" s="9">
        <f>IF(H1890="", "", H1890 + (J1890/Config!$B$9))</f>
        <v/>
      </c>
      <c r="J1890" s="10">
        <f>IFERROR(XLOOKUP(E1890,Config!$D$6:$D$100,Config!$E$6:$E$100),0)</f>
        <v/>
      </c>
      <c r="K1890" s="10">
        <f>IF(F1890="Completed",100,IF(F1890="In Progress",50,IF(F1890="Blocked",0,IF(F1890="Pending",0,IF(F1890="Rework Required",0,IF(F1890="Pending Review",50,0))))))</f>
        <v/>
      </c>
      <c r="L1890" s="5" t="inlineStr"/>
      <c r="M1890" s="5" t="n"/>
    </row>
    <row r="1891">
      <c r="F1891" s="5" t="n"/>
      <c r="G1891" s="5" t="n"/>
      <c r="H1891" s="8" t="inlineStr"/>
      <c r="I1891" s="9">
        <f>IF(H1891="", "", H1891 + (J1891/Config!$B$9))</f>
        <v/>
      </c>
      <c r="J1891" s="10">
        <f>IFERROR(XLOOKUP(E1891,Config!$D$6:$D$100,Config!$E$6:$E$100),0)</f>
        <v/>
      </c>
      <c r="K1891" s="10">
        <f>IF(F1891="Completed",100,IF(F1891="In Progress",50,IF(F1891="Blocked",0,IF(F1891="Pending",0,IF(F1891="Rework Required",0,IF(F1891="Pending Review",50,0))))))</f>
        <v/>
      </c>
      <c r="L1891" s="5" t="inlineStr"/>
      <c r="M1891" s="5" t="n"/>
    </row>
    <row r="1892">
      <c r="F1892" s="5" t="n"/>
      <c r="G1892" s="5" t="n"/>
      <c r="H1892" s="8" t="inlineStr"/>
      <c r="I1892" s="9">
        <f>IF(H1892="", "", H1892 + (J1892/Config!$B$9))</f>
        <v/>
      </c>
      <c r="J1892" s="10">
        <f>IFERROR(XLOOKUP(E1892,Config!$D$6:$D$100,Config!$E$6:$E$100),0)</f>
        <v/>
      </c>
      <c r="K1892" s="10">
        <f>IF(F1892="Completed",100,IF(F1892="In Progress",50,IF(F1892="Blocked",0,IF(F1892="Pending",0,IF(F1892="Rework Required",0,IF(F1892="Pending Review",50,0))))))</f>
        <v/>
      </c>
      <c r="L1892" s="5" t="inlineStr"/>
      <c r="M1892" s="5" t="n"/>
    </row>
    <row r="1893">
      <c r="F1893" s="5" t="n"/>
      <c r="G1893" s="5" t="n"/>
      <c r="H1893" s="8" t="inlineStr"/>
      <c r="I1893" s="9">
        <f>IF(H1893="", "", H1893 + (J1893/Config!$B$9))</f>
        <v/>
      </c>
      <c r="J1893" s="10">
        <f>IFERROR(XLOOKUP(E1893,Config!$D$6:$D$100,Config!$E$6:$E$100),0)</f>
        <v/>
      </c>
      <c r="K1893" s="10">
        <f>IF(F1893="Completed",100,IF(F1893="In Progress",50,IF(F1893="Blocked",0,IF(F1893="Pending",0,IF(F1893="Rework Required",0,IF(F1893="Pending Review",50,0))))))</f>
        <v/>
      </c>
      <c r="L1893" s="5" t="inlineStr"/>
      <c r="M1893" s="5" t="n"/>
    </row>
    <row r="1894">
      <c r="F1894" s="5" t="n"/>
      <c r="G1894" s="5" t="n"/>
      <c r="H1894" s="8" t="inlineStr"/>
      <c r="I1894" s="9">
        <f>IF(H1894="", "", H1894 + (J1894/Config!$B$9))</f>
        <v/>
      </c>
      <c r="J1894" s="10">
        <f>IFERROR(XLOOKUP(E1894,Config!$D$6:$D$100,Config!$E$6:$E$100),0)</f>
        <v/>
      </c>
      <c r="K1894" s="10">
        <f>IF(F1894="Completed",100,IF(F1894="In Progress",50,IF(F1894="Blocked",0,IF(F1894="Pending",0,IF(F1894="Rework Required",0,IF(F1894="Pending Review",50,0))))))</f>
        <v/>
      </c>
      <c r="L1894" s="5" t="inlineStr"/>
      <c r="M1894" s="5" t="n"/>
    </row>
    <row r="1895">
      <c r="F1895" s="5" t="n"/>
      <c r="G1895" s="5" t="n"/>
      <c r="H1895" s="8" t="inlineStr"/>
      <c r="I1895" s="9">
        <f>IF(H1895="", "", H1895 + (J1895/Config!$B$9))</f>
        <v/>
      </c>
      <c r="J1895" s="10">
        <f>IFERROR(XLOOKUP(E1895,Config!$D$6:$D$100,Config!$E$6:$E$100),0)</f>
        <v/>
      </c>
      <c r="K1895" s="10">
        <f>IF(F1895="Completed",100,IF(F1895="In Progress",50,IF(F1895="Blocked",0,IF(F1895="Pending",0,IF(F1895="Rework Required",0,IF(F1895="Pending Review",50,0))))))</f>
        <v/>
      </c>
      <c r="L1895" s="5" t="inlineStr"/>
      <c r="M1895" s="5" t="n"/>
    </row>
    <row r="1896">
      <c r="F1896" s="5" t="n"/>
      <c r="G1896" s="5" t="n"/>
      <c r="H1896" s="8" t="inlineStr"/>
      <c r="I1896" s="9">
        <f>IF(H1896="", "", H1896 + (J1896/Config!$B$9))</f>
        <v/>
      </c>
      <c r="J1896" s="10">
        <f>IFERROR(XLOOKUP(E1896,Config!$D$6:$D$100,Config!$E$6:$E$100),0)</f>
        <v/>
      </c>
      <c r="K1896" s="10">
        <f>IF(F1896="Completed",100,IF(F1896="In Progress",50,IF(F1896="Blocked",0,IF(F1896="Pending",0,IF(F1896="Rework Required",0,IF(F1896="Pending Review",50,0))))))</f>
        <v/>
      </c>
      <c r="L1896" s="5" t="inlineStr"/>
      <c r="M1896" s="5" t="n"/>
    </row>
    <row r="1897">
      <c r="F1897" s="5" t="n"/>
      <c r="G1897" s="5" t="n"/>
      <c r="H1897" s="8" t="inlineStr"/>
      <c r="I1897" s="9">
        <f>IF(H1897="", "", H1897 + (J1897/Config!$B$9))</f>
        <v/>
      </c>
      <c r="J1897" s="10">
        <f>IFERROR(XLOOKUP(E1897,Config!$D$6:$D$100,Config!$E$6:$E$100),0)</f>
        <v/>
      </c>
      <c r="K1897" s="10">
        <f>IF(F1897="Completed",100,IF(F1897="In Progress",50,IF(F1897="Blocked",0,IF(F1897="Pending",0,IF(F1897="Rework Required",0,IF(F1897="Pending Review",50,0))))))</f>
        <v/>
      </c>
      <c r="L1897" s="5" t="inlineStr"/>
      <c r="M1897" s="5" t="n"/>
    </row>
    <row r="1898">
      <c r="F1898" s="5" t="n"/>
      <c r="G1898" s="5" t="n"/>
      <c r="H1898" s="8" t="inlineStr"/>
      <c r="I1898" s="9">
        <f>IF(H1898="", "", H1898 + (J1898/Config!$B$9))</f>
        <v/>
      </c>
      <c r="J1898" s="10">
        <f>IFERROR(XLOOKUP(E1898,Config!$D$6:$D$100,Config!$E$6:$E$100),0)</f>
        <v/>
      </c>
      <c r="K1898" s="10">
        <f>IF(F1898="Completed",100,IF(F1898="In Progress",50,IF(F1898="Blocked",0,IF(F1898="Pending",0,IF(F1898="Rework Required",0,IF(F1898="Pending Review",50,0))))))</f>
        <v/>
      </c>
      <c r="L1898" s="5" t="inlineStr"/>
      <c r="M1898" s="5" t="n"/>
    </row>
    <row r="1899">
      <c r="F1899" s="5" t="n"/>
      <c r="G1899" s="5" t="n"/>
      <c r="H1899" s="8" t="inlineStr"/>
      <c r="I1899" s="9">
        <f>IF(H1899="", "", H1899 + (J1899/Config!$B$9))</f>
        <v/>
      </c>
      <c r="J1899" s="10">
        <f>IFERROR(XLOOKUP(E1899,Config!$D$6:$D$100,Config!$E$6:$E$100),0)</f>
        <v/>
      </c>
      <c r="K1899" s="10">
        <f>IF(F1899="Completed",100,IF(F1899="In Progress",50,IF(F1899="Blocked",0,IF(F1899="Pending",0,IF(F1899="Rework Required",0,IF(F1899="Pending Review",50,0))))))</f>
        <v/>
      </c>
      <c r="L1899" s="5" t="inlineStr"/>
      <c r="M1899" s="5" t="n"/>
    </row>
    <row r="1900">
      <c r="F1900" s="5" t="n"/>
      <c r="G1900" s="5" t="n"/>
      <c r="H1900" s="8" t="inlineStr"/>
      <c r="I1900" s="9">
        <f>IF(H1900="", "", H1900 + (J1900/Config!$B$9))</f>
        <v/>
      </c>
      <c r="J1900" s="10">
        <f>IFERROR(XLOOKUP(E1900,Config!$D$6:$D$100,Config!$E$6:$E$100),0)</f>
        <v/>
      </c>
      <c r="K1900" s="10">
        <f>IF(F1900="Completed",100,IF(F1900="In Progress",50,IF(F1900="Blocked",0,IF(F1900="Pending",0,IF(F1900="Rework Required",0,IF(F1900="Pending Review",50,0))))))</f>
        <v/>
      </c>
      <c r="L1900" s="5" t="inlineStr"/>
      <c r="M1900" s="5" t="n"/>
    </row>
    <row r="1901">
      <c r="F1901" s="5" t="n"/>
      <c r="G1901" s="5" t="n"/>
      <c r="H1901" s="8" t="inlineStr"/>
      <c r="I1901" s="9">
        <f>IF(H1901="", "", H1901 + (J1901/Config!$B$9))</f>
        <v/>
      </c>
      <c r="J1901" s="10">
        <f>IFERROR(XLOOKUP(E1901,Config!$D$6:$D$100,Config!$E$6:$E$100),0)</f>
        <v/>
      </c>
      <c r="K1901" s="10">
        <f>IF(F1901="Completed",100,IF(F1901="In Progress",50,IF(F1901="Blocked",0,IF(F1901="Pending",0,IF(F1901="Rework Required",0,IF(F1901="Pending Review",50,0))))))</f>
        <v/>
      </c>
      <c r="L1901" s="5" t="inlineStr"/>
      <c r="M1901" s="5" t="n"/>
    </row>
    <row r="1902">
      <c r="F1902" s="5" t="n"/>
      <c r="G1902" s="5" t="n"/>
      <c r="H1902" s="8" t="inlineStr"/>
      <c r="I1902" s="9">
        <f>IF(H1902="", "", H1902 + (J1902/Config!$B$9))</f>
        <v/>
      </c>
      <c r="J1902" s="10">
        <f>IFERROR(XLOOKUP(E1902,Config!$D$6:$D$100,Config!$E$6:$E$100),0)</f>
        <v/>
      </c>
      <c r="K1902" s="10">
        <f>IF(F1902="Completed",100,IF(F1902="In Progress",50,IF(F1902="Blocked",0,IF(F1902="Pending",0,IF(F1902="Rework Required",0,IF(F1902="Pending Review",50,0))))))</f>
        <v/>
      </c>
      <c r="L1902" s="5" t="inlineStr"/>
      <c r="M1902" s="5" t="n"/>
    </row>
    <row r="1903">
      <c r="F1903" s="5" t="n"/>
      <c r="G1903" s="5" t="n"/>
      <c r="H1903" s="8" t="inlineStr"/>
      <c r="I1903" s="9">
        <f>IF(H1903="", "", H1903 + (J1903/Config!$B$9))</f>
        <v/>
      </c>
      <c r="J1903" s="10">
        <f>IFERROR(XLOOKUP(E1903,Config!$D$6:$D$100,Config!$E$6:$E$100),0)</f>
        <v/>
      </c>
      <c r="K1903" s="10">
        <f>IF(F1903="Completed",100,IF(F1903="In Progress",50,IF(F1903="Blocked",0,IF(F1903="Pending",0,IF(F1903="Rework Required",0,IF(F1903="Pending Review",50,0))))))</f>
        <v/>
      </c>
      <c r="L1903" s="5" t="inlineStr"/>
      <c r="M1903" s="5" t="n"/>
    </row>
    <row r="1904">
      <c r="F1904" s="5" t="n"/>
      <c r="G1904" s="5" t="n"/>
      <c r="H1904" s="8" t="inlineStr"/>
      <c r="I1904" s="9">
        <f>IF(H1904="", "", H1904 + (J1904/Config!$B$9))</f>
        <v/>
      </c>
      <c r="J1904" s="10">
        <f>IFERROR(XLOOKUP(E1904,Config!$D$6:$D$100,Config!$E$6:$E$100),0)</f>
        <v/>
      </c>
      <c r="K1904" s="10">
        <f>IF(F1904="Completed",100,IF(F1904="In Progress",50,IF(F1904="Blocked",0,IF(F1904="Pending",0,IF(F1904="Rework Required",0,IF(F1904="Pending Review",50,0))))))</f>
        <v/>
      </c>
      <c r="L1904" s="5" t="inlineStr"/>
      <c r="M1904" s="5" t="n"/>
    </row>
    <row r="1905">
      <c r="F1905" s="5" t="n"/>
      <c r="G1905" s="5" t="n"/>
      <c r="H1905" s="8" t="inlineStr"/>
      <c r="I1905" s="9">
        <f>IF(H1905="", "", H1905 + (J1905/Config!$B$9))</f>
        <v/>
      </c>
      <c r="J1905" s="10">
        <f>IFERROR(XLOOKUP(E1905,Config!$D$6:$D$100,Config!$E$6:$E$100),0)</f>
        <v/>
      </c>
      <c r="K1905" s="10">
        <f>IF(F1905="Completed",100,IF(F1905="In Progress",50,IF(F1905="Blocked",0,IF(F1905="Pending",0,IF(F1905="Rework Required",0,IF(F1905="Pending Review",50,0))))))</f>
        <v/>
      </c>
      <c r="L1905" s="5" t="inlineStr"/>
      <c r="M1905" s="5" t="n"/>
    </row>
    <row r="1906">
      <c r="F1906" s="5" t="n"/>
      <c r="G1906" s="5" t="n"/>
      <c r="H1906" s="8" t="inlineStr"/>
      <c r="I1906" s="9">
        <f>IF(H1906="", "", H1906 + (J1906/Config!$B$9))</f>
        <v/>
      </c>
      <c r="J1906" s="10">
        <f>IFERROR(XLOOKUP(E1906,Config!$D$6:$D$100,Config!$E$6:$E$100),0)</f>
        <v/>
      </c>
      <c r="K1906" s="10">
        <f>IF(F1906="Completed",100,IF(F1906="In Progress",50,IF(F1906="Blocked",0,IF(F1906="Pending",0,IF(F1906="Rework Required",0,IF(F1906="Pending Review",50,0))))))</f>
        <v/>
      </c>
      <c r="L1906" s="5" t="inlineStr"/>
      <c r="M1906" s="5" t="n"/>
    </row>
    <row r="1907">
      <c r="F1907" s="5" t="n"/>
      <c r="G1907" s="5" t="n"/>
      <c r="H1907" s="8" t="inlineStr"/>
      <c r="I1907" s="9">
        <f>IF(H1907="", "", H1907 + (J1907/Config!$B$9))</f>
        <v/>
      </c>
      <c r="J1907" s="10">
        <f>IFERROR(XLOOKUP(E1907,Config!$D$6:$D$100,Config!$E$6:$E$100),0)</f>
        <v/>
      </c>
      <c r="K1907" s="10">
        <f>IF(F1907="Completed",100,IF(F1907="In Progress",50,IF(F1907="Blocked",0,IF(F1907="Pending",0,IF(F1907="Rework Required",0,IF(F1907="Pending Review",50,0))))))</f>
        <v/>
      </c>
      <c r="L1907" s="5" t="inlineStr"/>
      <c r="M1907" s="5" t="n"/>
    </row>
    <row r="1908">
      <c r="F1908" s="5" t="n"/>
      <c r="G1908" s="5" t="n"/>
      <c r="H1908" s="8" t="inlineStr"/>
      <c r="I1908" s="9">
        <f>IF(H1908="", "", H1908 + (J1908/Config!$B$9))</f>
        <v/>
      </c>
      <c r="J1908" s="10">
        <f>IFERROR(XLOOKUP(E1908,Config!$D$6:$D$100,Config!$E$6:$E$100),0)</f>
        <v/>
      </c>
      <c r="K1908" s="10">
        <f>IF(F1908="Completed",100,IF(F1908="In Progress",50,IF(F1908="Blocked",0,IF(F1908="Pending",0,IF(F1908="Rework Required",0,IF(F1908="Pending Review",50,0))))))</f>
        <v/>
      </c>
      <c r="L1908" s="5" t="inlineStr"/>
      <c r="M1908" s="5" t="n"/>
    </row>
    <row r="1909">
      <c r="F1909" s="5" t="n"/>
      <c r="G1909" s="5" t="n"/>
      <c r="H1909" s="8" t="inlineStr"/>
      <c r="I1909" s="9">
        <f>IF(H1909="", "", H1909 + (J1909/Config!$B$9))</f>
        <v/>
      </c>
      <c r="J1909" s="10">
        <f>IFERROR(XLOOKUP(E1909,Config!$D$6:$D$100,Config!$E$6:$E$100),0)</f>
        <v/>
      </c>
      <c r="K1909" s="10">
        <f>IF(F1909="Completed",100,IF(F1909="In Progress",50,IF(F1909="Blocked",0,IF(F1909="Pending",0,IF(F1909="Rework Required",0,IF(F1909="Pending Review",50,0))))))</f>
        <v/>
      </c>
      <c r="L1909" s="5" t="inlineStr"/>
      <c r="M1909" s="5" t="n"/>
    </row>
    <row r="1910">
      <c r="F1910" s="5" t="n"/>
      <c r="G1910" s="5" t="n"/>
      <c r="H1910" s="8" t="inlineStr"/>
      <c r="I1910" s="9">
        <f>IF(H1910="", "", H1910 + (J1910/Config!$B$9))</f>
        <v/>
      </c>
      <c r="J1910" s="10">
        <f>IFERROR(XLOOKUP(E1910,Config!$D$6:$D$100,Config!$E$6:$E$100),0)</f>
        <v/>
      </c>
      <c r="K1910" s="10">
        <f>IF(F1910="Completed",100,IF(F1910="In Progress",50,IF(F1910="Blocked",0,IF(F1910="Pending",0,IF(F1910="Rework Required",0,IF(F1910="Pending Review",50,0))))))</f>
        <v/>
      </c>
      <c r="L1910" s="5" t="inlineStr"/>
      <c r="M1910" s="5" t="n"/>
    </row>
    <row r="1911">
      <c r="F1911" s="5" t="n"/>
      <c r="G1911" s="5" t="n"/>
      <c r="H1911" s="8" t="inlineStr"/>
      <c r="I1911" s="9">
        <f>IF(H1911="", "", H1911 + (J1911/Config!$B$9))</f>
        <v/>
      </c>
      <c r="J1911" s="10">
        <f>IFERROR(XLOOKUP(E1911,Config!$D$6:$D$100,Config!$E$6:$E$100),0)</f>
        <v/>
      </c>
      <c r="K1911" s="10">
        <f>IF(F1911="Completed",100,IF(F1911="In Progress",50,IF(F1911="Blocked",0,IF(F1911="Pending",0,IF(F1911="Rework Required",0,IF(F1911="Pending Review",50,0))))))</f>
        <v/>
      </c>
      <c r="L1911" s="5" t="inlineStr"/>
      <c r="M1911" s="5" t="n"/>
    </row>
    <row r="1912">
      <c r="F1912" s="5" t="n"/>
      <c r="G1912" s="5" t="n"/>
      <c r="H1912" s="8" t="inlineStr"/>
      <c r="I1912" s="9">
        <f>IF(H1912="", "", H1912 + (J1912/Config!$B$9))</f>
        <v/>
      </c>
      <c r="J1912" s="10">
        <f>IFERROR(XLOOKUP(E1912,Config!$D$6:$D$100,Config!$E$6:$E$100),0)</f>
        <v/>
      </c>
      <c r="K1912" s="10">
        <f>IF(F1912="Completed",100,IF(F1912="In Progress",50,IF(F1912="Blocked",0,IF(F1912="Pending",0,IF(F1912="Rework Required",0,IF(F1912="Pending Review",50,0))))))</f>
        <v/>
      </c>
      <c r="L1912" s="5" t="inlineStr"/>
      <c r="M1912" s="5" t="n"/>
    </row>
    <row r="1913">
      <c r="F1913" s="5" t="n"/>
      <c r="G1913" s="5" t="n"/>
      <c r="H1913" s="8" t="inlineStr"/>
      <c r="I1913" s="9">
        <f>IF(H1913="", "", H1913 + (J1913/Config!$B$9))</f>
        <v/>
      </c>
      <c r="J1913" s="10">
        <f>IFERROR(XLOOKUP(E1913,Config!$D$6:$D$100,Config!$E$6:$E$100),0)</f>
        <v/>
      </c>
      <c r="K1913" s="10">
        <f>IF(F1913="Completed",100,IF(F1913="In Progress",50,IF(F1913="Blocked",0,IF(F1913="Pending",0,IF(F1913="Rework Required",0,IF(F1913="Pending Review",50,0))))))</f>
        <v/>
      </c>
      <c r="L1913" s="5" t="inlineStr"/>
      <c r="M1913" s="5" t="n"/>
    </row>
    <row r="1914">
      <c r="F1914" s="5" t="n"/>
      <c r="G1914" s="5" t="n"/>
      <c r="H1914" s="8" t="inlineStr"/>
      <c r="I1914" s="9">
        <f>IF(H1914="", "", H1914 + (J1914/Config!$B$9))</f>
        <v/>
      </c>
      <c r="J1914" s="10">
        <f>IFERROR(XLOOKUP(E1914,Config!$D$6:$D$100,Config!$E$6:$E$100),0)</f>
        <v/>
      </c>
      <c r="K1914" s="10">
        <f>IF(F1914="Completed",100,IF(F1914="In Progress",50,IF(F1914="Blocked",0,IF(F1914="Pending",0,IF(F1914="Rework Required",0,IF(F1914="Pending Review",50,0))))))</f>
        <v/>
      </c>
      <c r="L1914" s="5" t="inlineStr"/>
      <c r="M1914" s="5" t="n"/>
    </row>
    <row r="1915">
      <c r="F1915" s="5" t="n"/>
      <c r="G1915" s="5" t="n"/>
      <c r="H1915" s="8" t="inlineStr"/>
      <c r="I1915" s="9">
        <f>IF(H1915="", "", H1915 + (J1915/Config!$B$9))</f>
        <v/>
      </c>
      <c r="J1915" s="10">
        <f>IFERROR(XLOOKUP(E1915,Config!$D$6:$D$100,Config!$E$6:$E$100),0)</f>
        <v/>
      </c>
      <c r="K1915" s="10">
        <f>IF(F1915="Completed",100,IF(F1915="In Progress",50,IF(F1915="Blocked",0,IF(F1915="Pending",0,IF(F1915="Rework Required",0,IF(F1915="Pending Review",50,0))))))</f>
        <v/>
      </c>
      <c r="L1915" s="5" t="inlineStr"/>
      <c r="M1915" s="5" t="n"/>
    </row>
    <row r="1916">
      <c r="F1916" s="5" t="n"/>
      <c r="G1916" s="5" t="n"/>
      <c r="H1916" s="8" t="inlineStr"/>
      <c r="I1916" s="9">
        <f>IF(H1916="", "", H1916 + (J1916/Config!$B$9))</f>
        <v/>
      </c>
      <c r="J1916" s="10">
        <f>IFERROR(XLOOKUP(E1916,Config!$D$6:$D$100,Config!$E$6:$E$100),0)</f>
        <v/>
      </c>
      <c r="K1916" s="10">
        <f>IF(F1916="Completed",100,IF(F1916="In Progress",50,IF(F1916="Blocked",0,IF(F1916="Pending",0,IF(F1916="Rework Required",0,IF(F1916="Pending Review",50,0))))))</f>
        <v/>
      </c>
      <c r="L1916" s="5" t="inlineStr"/>
      <c r="M1916" s="5" t="n"/>
    </row>
    <row r="1917">
      <c r="F1917" s="5" t="n"/>
      <c r="G1917" s="5" t="n"/>
      <c r="H1917" s="8" t="inlineStr"/>
      <c r="I1917" s="9">
        <f>IF(H1917="", "", H1917 + (J1917/Config!$B$9))</f>
        <v/>
      </c>
      <c r="J1917" s="10">
        <f>IFERROR(XLOOKUP(E1917,Config!$D$6:$D$100,Config!$E$6:$E$100),0)</f>
        <v/>
      </c>
      <c r="K1917" s="10">
        <f>IF(F1917="Completed",100,IF(F1917="In Progress",50,IF(F1917="Blocked",0,IF(F1917="Pending",0,IF(F1917="Rework Required",0,IF(F1917="Pending Review",50,0))))))</f>
        <v/>
      </c>
      <c r="L1917" s="5" t="inlineStr"/>
      <c r="M1917" s="5" t="n"/>
    </row>
    <row r="1918">
      <c r="F1918" s="5" t="n"/>
      <c r="G1918" s="5" t="n"/>
      <c r="H1918" s="8" t="inlineStr"/>
      <c r="I1918" s="9">
        <f>IF(H1918="", "", H1918 + (J1918/Config!$B$9))</f>
        <v/>
      </c>
      <c r="J1918" s="10">
        <f>IFERROR(XLOOKUP(E1918,Config!$D$6:$D$100,Config!$E$6:$E$100),0)</f>
        <v/>
      </c>
      <c r="K1918" s="10">
        <f>IF(F1918="Completed",100,IF(F1918="In Progress",50,IF(F1918="Blocked",0,IF(F1918="Pending",0,IF(F1918="Rework Required",0,IF(F1918="Pending Review",50,0))))))</f>
        <v/>
      </c>
      <c r="L1918" s="5" t="inlineStr"/>
      <c r="M1918" s="5" t="n"/>
    </row>
    <row r="1919">
      <c r="F1919" s="5" t="n"/>
      <c r="G1919" s="5" t="n"/>
      <c r="H1919" s="8" t="inlineStr"/>
      <c r="I1919" s="9">
        <f>IF(H1919="", "", H1919 + (J1919/Config!$B$9))</f>
        <v/>
      </c>
      <c r="J1919" s="10">
        <f>IFERROR(XLOOKUP(E1919,Config!$D$6:$D$100,Config!$E$6:$E$100),0)</f>
        <v/>
      </c>
      <c r="K1919" s="10">
        <f>IF(F1919="Completed",100,IF(F1919="In Progress",50,IF(F1919="Blocked",0,IF(F1919="Pending",0,IF(F1919="Rework Required",0,IF(F1919="Pending Review",50,0))))))</f>
        <v/>
      </c>
      <c r="L1919" s="5" t="inlineStr"/>
      <c r="M1919" s="5" t="n"/>
    </row>
    <row r="1920">
      <c r="F1920" s="5" t="n"/>
      <c r="G1920" s="5" t="n"/>
      <c r="H1920" s="8" t="inlineStr"/>
      <c r="I1920" s="9">
        <f>IF(H1920="", "", H1920 + (J1920/Config!$B$9))</f>
        <v/>
      </c>
      <c r="J1920" s="10">
        <f>IFERROR(XLOOKUP(E1920,Config!$D$6:$D$100,Config!$E$6:$E$100),0)</f>
        <v/>
      </c>
      <c r="K1920" s="10">
        <f>IF(F1920="Completed",100,IF(F1920="In Progress",50,IF(F1920="Blocked",0,IF(F1920="Pending",0,IF(F1920="Rework Required",0,IF(F1920="Pending Review",50,0))))))</f>
        <v/>
      </c>
      <c r="L1920" s="5" t="inlineStr"/>
      <c r="M1920" s="5" t="n"/>
    </row>
    <row r="1921">
      <c r="F1921" s="5" t="n"/>
      <c r="G1921" s="5" t="n"/>
      <c r="H1921" s="8" t="inlineStr"/>
      <c r="I1921" s="9">
        <f>IF(H1921="", "", H1921 + (J1921/Config!$B$9))</f>
        <v/>
      </c>
      <c r="J1921" s="10">
        <f>IFERROR(XLOOKUP(E1921,Config!$D$6:$D$100,Config!$E$6:$E$100),0)</f>
        <v/>
      </c>
      <c r="K1921" s="10">
        <f>IF(F1921="Completed",100,IF(F1921="In Progress",50,IF(F1921="Blocked",0,IF(F1921="Pending",0,IF(F1921="Rework Required",0,IF(F1921="Pending Review",50,0))))))</f>
        <v/>
      </c>
      <c r="L1921" s="5" t="inlineStr"/>
      <c r="M1921" s="5" t="n"/>
    </row>
    <row r="1922">
      <c r="F1922" s="5" t="n"/>
      <c r="G1922" s="5" t="n"/>
      <c r="H1922" s="8" t="inlineStr"/>
      <c r="I1922" s="9">
        <f>IF(H1922="", "", H1922 + (J1922/Config!$B$9))</f>
        <v/>
      </c>
      <c r="J1922" s="10">
        <f>IFERROR(XLOOKUP(E1922,Config!$D$6:$D$100,Config!$E$6:$E$100),0)</f>
        <v/>
      </c>
      <c r="K1922" s="10">
        <f>IF(F1922="Completed",100,IF(F1922="In Progress",50,IF(F1922="Blocked",0,IF(F1922="Pending",0,IF(F1922="Rework Required",0,IF(F1922="Pending Review",50,0))))))</f>
        <v/>
      </c>
      <c r="L1922" s="5" t="inlineStr"/>
      <c r="M1922" s="5" t="n"/>
    </row>
    <row r="1923">
      <c r="F1923" s="5" t="n"/>
      <c r="G1923" s="5" t="n"/>
      <c r="H1923" s="8" t="inlineStr"/>
      <c r="I1923" s="9">
        <f>IF(H1923="", "", H1923 + (J1923/Config!$B$9))</f>
        <v/>
      </c>
      <c r="J1923" s="10">
        <f>IFERROR(XLOOKUP(E1923,Config!$D$6:$D$100,Config!$E$6:$E$100),0)</f>
        <v/>
      </c>
      <c r="K1923" s="10">
        <f>IF(F1923="Completed",100,IF(F1923="In Progress",50,IF(F1923="Blocked",0,IF(F1923="Pending",0,IF(F1923="Rework Required",0,IF(F1923="Pending Review",50,0))))))</f>
        <v/>
      </c>
      <c r="L1923" s="5" t="inlineStr"/>
      <c r="M1923" s="5" t="n"/>
    </row>
    <row r="1924">
      <c r="F1924" s="5" t="n"/>
      <c r="G1924" s="5" t="n"/>
      <c r="H1924" s="8" t="inlineStr"/>
      <c r="I1924" s="9">
        <f>IF(H1924="", "", H1924 + (J1924/Config!$B$9))</f>
        <v/>
      </c>
      <c r="J1924" s="10">
        <f>IFERROR(XLOOKUP(E1924,Config!$D$6:$D$100,Config!$E$6:$E$100),0)</f>
        <v/>
      </c>
      <c r="K1924" s="10">
        <f>IF(F1924="Completed",100,IF(F1924="In Progress",50,IF(F1924="Blocked",0,IF(F1924="Pending",0,IF(F1924="Rework Required",0,IF(F1924="Pending Review",50,0))))))</f>
        <v/>
      </c>
      <c r="L1924" s="5" t="inlineStr"/>
      <c r="M1924" s="5" t="n"/>
    </row>
    <row r="1925">
      <c r="F1925" s="5" t="n"/>
      <c r="G1925" s="5" t="n"/>
      <c r="H1925" s="8" t="inlineStr"/>
      <c r="I1925" s="9">
        <f>IF(H1925="", "", H1925 + (J1925/Config!$B$9))</f>
        <v/>
      </c>
      <c r="J1925" s="10">
        <f>IFERROR(XLOOKUP(E1925,Config!$D$6:$D$100,Config!$E$6:$E$100),0)</f>
        <v/>
      </c>
      <c r="K1925" s="10">
        <f>IF(F1925="Completed",100,IF(F1925="In Progress",50,IF(F1925="Blocked",0,IF(F1925="Pending",0,IF(F1925="Rework Required",0,IF(F1925="Pending Review",50,0))))))</f>
        <v/>
      </c>
      <c r="L1925" s="5" t="inlineStr"/>
      <c r="M1925" s="5" t="n"/>
    </row>
    <row r="1926">
      <c r="F1926" s="5" t="n"/>
      <c r="G1926" s="5" t="n"/>
      <c r="H1926" s="8" t="inlineStr"/>
      <c r="I1926" s="9">
        <f>IF(H1926="", "", H1926 + (J1926/Config!$B$9))</f>
        <v/>
      </c>
      <c r="J1926" s="10">
        <f>IFERROR(XLOOKUP(E1926,Config!$D$6:$D$100,Config!$E$6:$E$100),0)</f>
        <v/>
      </c>
      <c r="K1926" s="10">
        <f>IF(F1926="Completed",100,IF(F1926="In Progress",50,IF(F1926="Blocked",0,IF(F1926="Pending",0,IF(F1926="Rework Required",0,IF(F1926="Pending Review",50,0))))))</f>
        <v/>
      </c>
      <c r="L1926" s="5" t="inlineStr"/>
      <c r="M1926" s="5" t="n"/>
    </row>
    <row r="1927">
      <c r="F1927" s="5" t="n"/>
      <c r="G1927" s="5" t="n"/>
      <c r="H1927" s="8" t="inlineStr"/>
      <c r="I1927" s="9">
        <f>IF(H1927="", "", H1927 + (J1927/Config!$B$9))</f>
        <v/>
      </c>
      <c r="J1927" s="10">
        <f>IFERROR(XLOOKUP(E1927,Config!$D$6:$D$100,Config!$E$6:$E$100),0)</f>
        <v/>
      </c>
      <c r="K1927" s="10">
        <f>IF(F1927="Completed",100,IF(F1927="In Progress",50,IF(F1927="Blocked",0,IF(F1927="Pending",0,IF(F1927="Rework Required",0,IF(F1927="Pending Review",50,0))))))</f>
        <v/>
      </c>
      <c r="L1927" s="5" t="inlineStr"/>
      <c r="M1927" s="5" t="n"/>
    </row>
    <row r="1928">
      <c r="F1928" s="5" t="n"/>
      <c r="G1928" s="5" t="n"/>
      <c r="H1928" s="8" t="inlineStr"/>
      <c r="I1928" s="9">
        <f>IF(H1928="", "", H1928 + (J1928/Config!$B$9))</f>
        <v/>
      </c>
      <c r="J1928" s="10">
        <f>IFERROR(XLOOKUP(E1928,Config!$D$6:$D$100,Config!$E$6:$E$100),0)</f>
        <v/>
      </c>
      <c r="K1928" s="10">
        <f>IF(F1928="Completed",100,IF(F1928="In Progress",50,IF(F1928="Blocked",0,IF(F1928="Pending",0,IF(F1928="Rework Required",0,IF(F1928="Pending Review",50,0))))))</f>
        <v/>
      </c>
      <c r="L1928" s="5" t="inlineStr"/>
      <c r="M1928" s="5" t="n"/>
    </row>
    <row r="1929">
      <c r="F1929" s="5" t="n"/>
      <c r="G1929" s="5" t="n"/>
      <c r="H1929" s="8" t="inlineStr"/>
      <c r="I1929" s="9">
        <f>IF(H1929="", "", H1929 + (J1929/Config!$B$9))</f>
        <v/>
      </c>
      <c r="J1929" s="10">
        <f>IFERROR(XLOOKUP(E1929,Config!$D$6:$D$100,Config!$E$6:$E$100),0)</f>
        <v/>
      </c>
      <c r="K1929" s="10">
        <f>IF(F1929="Completed",100,IF(F1929="In Progress",50,IF(F1929="Blocked",0,IF(F1929="Pending",0,IF(F1929="Rework Required",0,IF(F1929="Pending Review",50,0))))))</f>
        <v/>
      </c>
      <c r="L1929" s="5" t="inlineStr"/>
      <c r="M1929" s="5" t="n"/>
    </row>
    <row r="1930">
      <c r="F1930" s="5" t="n"/>
      <c r="G1930" s="5" t="n"/>
      <c r="H1930" s="8" t="inlineStr"/>
      <c r="I1930" s="9">
        <f>IF(H1930="", "", H1930 + (J1930/Config!$B$9))</f>
        <v/>
      </c>
      <c r="J1930" s="10">
        <f>IFERROR(XLOOKUP(E1930,Config!$D$6:$D$100,Config!$E$6:$E$100),0)</f>
        <v/>
      </c>
      <c r="K1930" s="10">
        <f>IF(F1930="Completed",100,IF(F1930="In Progress",50,IF(F1930="Blocked",0,IF(F1930="Pending",0,IF(F1930="Rework Required",0,IF(F1930="Pending Review",50,0))))))</f>
        <v/>
      </c>
      <c r="L1930" s="5" t="inlineStr"/>
      <c r="M1930" s="5" t="n"/>
    </row>
    <row r="1931">
      <c r="F1931" s="5" t="n"/>
      <c r="G1931" s="5" t="n"/>
      <c r="H1931" s="8" t="inlineStr"/>
      <c r="I1931" s="9">
        <f>IF(H1931="", "", H1931 + (J1931/Config!$B$9))</f>
        <v/>
      </c>
      <c r="J1931" s="10">
        <f>IFERROR(XLOOKUP(E1931,Config!$D$6:$D$100,Config!$E$6:$E$100),0)</f>
        <v/>
      </c>
      <c r="K1931" s="10">
        <f>IF(F1931="Completed",100,IF(F1931="In Progress",50,IF(F1931="Blocked",0,IF(F1931="Pending",0,IF(F1931="Rework Required",0,IF(F1931="Pending Review",50,0))))))</f>
        <v/>
      </c>
      <c r="L1931" s="5" t="inlineStr"/>
      <c r="M1931" s="5" t="n"/>
    </row>
    <row r="1932">
      <c r="F1932" s="5" t="n"/>
      <c r="G1932" s="5" t="n"/>
      <c r="H1932" s="8" t="inlineStr"/>
      <c r="I1932" s="9">
        <f>IF(H1932="", "", H1932 + (J1932/Config!$B$9))</f>
        <v/>
      </c>
      <c r="J1932" s="10">
        <f>IFERROR(XLOOKUP(E1932,Config!$D$6:$D$100,Config!$E$6:$E$100),0)</f>
        <v/>
      </c>
      <c r="K1932" s="10">
        <f>IF(F1932="Completed",100,IF(F1932="In Progress",50,IF(F1932="Blocked",0,IF(F1932="Pending",0,IF(F1932="Rework Required",0,IF(F1932="Pending Review",50,0))))))</f>
        <v/>
      </c>
      <c r="L1932" s="5" t="inlineStr"/>
      <c r="M1932" s="5" t="n"/>
    </row>
    <row r="1933">
      <c r="F1933" s="5" t="n"/>
      <c r="G1933" s="5" t="n"/>
      <c r="H1933" s="8" t="inlineStr"/>
      <c r="I1933" s="9">
        <f>IF(H1933="", "", H1933 + (J1933/Config!$B$9))</f>
        <v/>
      </c>
      <c r="J1933" s="10">
        <f>IFERROR(XLOOKUP(E1933,Config!$D$6:$D$100,Config!$E$6:$E$100),0)</f>
        <v/>
      </c>
      <c r="K1933" s="10">
        <f>IF(F1933="Completed",100,IF(F1933="In Progress",50,IF(F1933="Blocked",0,IF(F1933="Pending",0,IF(F1933="Rework Required",0,IF(F1933="Pending Review",50,0))))))</f>
        <v/>
      </c>
      <c r="L1933" s="5" t="inlineStr"/>
      <c r="M1933" s="5" t="n"/>
    </row>
    <row r="1934">
      <c r="F1934" s="5" t="n"/>
      <c r="G1934" s="5" t="n"/>
      <c r="H1934" s="8" t="inlineStr"/>
      <c r="I1934" s="9">
        <f>IF(H1934="", "", H1934 + (J1934/Config!$B$9))</f>
        <v/>
      </c>
      <c r="J1934" s="10">
        <f>IFERROR(XLOOKUP(E1934,Config!$D$6:$D$100,Config!$E$6:$E$100),0)</f>
        <v/>
      </c>
      <c r="K1934" s="10">
        <f>IF(F1934="Completed",100,IF(F1934="In Progress",50,IF(F1934="Blocked",0,IF(F1934="Pending",0,IF(F1934="Rework Required",0,IF(F1934="Pending Review",50,0))))))</f>
        <v/>
      </c>
      <c r="L1934" s="5" t="inlineStr"/>
      <c r="M1934" s="5" t="n"/>
    </row>
    <row r="1935">
      <c r="F1935" s="5" t="n"/>
      <c r="G1935" s="5" t="n"/>
      <c r="H1935" s="8" t="inlineStr"/>
      <c r="I1935" s="9">
        <f>IF(H1935="", "", H1935 + (J1935/Config!$B$9))</f>
        <v/>
      </c>
      <c r="J1935" s="10">
        <f>IFERROR(XLOOKUP(E1935,Config!$D$6:$D$100,Config!$E$6:$E$100),0)</f>
        <v/>
      </c>
      <c r="K1935" s="10">
        <f>IF(F1935="Completed",100,IF(F1935="In Progress",50,IF(F1935="Blocked",0,IF(F1935="Pending",0,IF(F1935="Rework Required",0,IF(F1935="Pending Review",50,0))))))</f>
        <v/>
      </c>
      <c r="L1935" s="5" t="inlineStr"/>
      <c r="M1935" s="5" t="n"/>
    </row>
    <row r="1936">
      <c r="F1936" s="5" t="n"/>
      <c r="G1936" s="5" t="n"/>
      <c r="H1936" s="8" t="inlineStr"/>
      <c r="I1936" s="9">
        <f>IF(H1936="", "", H1936 + (J1936/Config!$B$9))</f>
        <v/>
      </c>
      <c r="J1936" s="10">
        <f>IFERROR(XLOOKUP(E1936,Config!$D$6:$D$100,Config!$E$6:$E$100),0)</f>
        <v/>
      </c>
      <c r="K1936" s="10">
        <f>IF(F1936="Completed",100,IF(F1936="In Progress",50,IF(F1936="Blocked",0,IF(F1936="Pending",0,IF(F1936="Rework Required",0,IF(F1936="Pending Review",50,0))))))</f>
        <v/>
      </c>
      <c r="L1936" s="5" t="inlineStr"/>
      <c r="M1936" s="5" t="n"/>
    </row>
    <row r="1937">
      <c r="F1937" s="5" t="n"/>
      <c r="G1937" s="5" t="n"/>
      <c r="H1937" s="8" t="inlineStr"/>
      <c r="I1937" s="9">
        <f>IF(H1937="", "", H1937 + (J1937/Config!$B$9))</f>
        <v/>
      </c>
      <c r="J1937" s="10">
        <f>IFERROR(XLOOKUP(E1937,Config!$D$6:$D$100,Config!$E$6:$E$100),0)</f>
        <v/>
      </c>
      <c r="K1937" s="10">
        <f>IF(F1937="Completed",100,IF(F1937="In Progress",50,IF(F1937="Blocked",0,IF(F1937="Pending",0,IF(F1937="Rework Required",0,IF(F1937="Pending Review",50,0))))))</f>
        <v/>
      </c>
      <c r="L1937" s="5" t="inlineStr"/>
      <c r="M1937" s="5" t="n"/>
    </row>
    <row r="1938">
      <c r="F1938" s="5" t="n"/>
      <c r="G1938" s="5" t="n"/>
      <c r="H1938" s="8" t="inlineStr"/>
      <c r="I1938" s="9">
        <f>IF(H1938="", "", H1938 + (J1938/Config!$B$9))</f>
        <v/>
      </c>
      <c r="J1938" s="10">
        <f>IFERROR(XLOOKUP(E1938,Config!$D$6:$D$100,Config!$E$6:$E$100),0)</f>
        <v/>
      </c>
      <c r="K1938" s="10">
        <f>IF(F1938="Completed",100,IF(F1938="In Progress",50,IF(F1938="Blocked",0,IF(F1938="Pending",0,IF(F1938="Rework Required",0,IF(F1938="Pending Review",50,0))))))</f>
        <v/>
      </c>
      <c r="L1938" s="5" t="inlineStr"/>
      <c r="M1938" s="5" t="n"/>
    </row>
    <row r="1939">
      <c r="F1939" s="5" t="n"/>
      <c r="G1939" s="5" t="n"/>
      <c r="H1939" s="8" t="inlineStr"/>
      <c r="I1939" s="9">
        <f>IF(H1939="", "", H1939 + (J1939/Config!$B$9))</f>
        <v/>
      </c>
      <c r="J1939" s="10">
        <f>IFERROR(XLOOKUP(E1939,Config!$D$6:$D$100,Config!$E$6:$E$100),0)</f>
        <v/>
      </c>
      <c r="K1939" s="10">
        <f>IF(F1939="Completed",100,IF(F1939="In Progress",50,IF(F1939="Blocked",0,IF(F1939="Pending",0,IF(F1939="Rework Required",0,IF(F1939="Pending Review",50,0))))))</f>
        <v/>
      </c>
      <c r="L1939" s="5" t="inlineStr"/>
      <c r="M1939" s="5" t="n"/>
    </row>
    <row r="1940">
      <c r="F1940" s="5" t="n"/>
      <c r="G1940" s="5" t="n"/>
      <c r="H1940" s="8" t="inlineStr"/>
      <c r="I1940" s="9">
        <f>IF(H1940="", "", H1940 + (J1940/Config!$B$9))</f>
        <v/>
      </c>
      <c r="J1940" s="10">
        <f>IFERROR(XLOOKUP(E1940,Config!$D$6:$D$100,Config!$E$6:$E$100),0)</f>
        <v/>
      </c>
      <c r="K1940" s="10">
        <f>IF(F1940="Completed",100,IF(F1940="In Progress",50,IF(F1940="Blocked",0,IF(F1940="Pending",0,IF(F1940="Rework Required",0,IF(F1940="Pending Review",50,0))))))</f>
        <v/>
      </c>
      <c r="L1940" s="5" t="inlineStr"/>
      <c r="M1940" s="5" t="n"/>
    </row>
    <row r="1941">
      <c r="F1941" s="5" t="n"/>
      <c r="G1941" s="5" t="n"/>
      <c r="H1941" s="8" t="inlineStr"/>
      <c r="I1941" s="9">
        <f>IF(H1941="", "", H1941 + (J1941/Config!$B$9))</f>
        <v/>
      </c>
      <c r="J1941" s="10">
        <f>IFERROR(XLOOKUP(E1941,Config!$D$6:$D$100,Config!$E$6:$E$100),0)</f>
        <v/>
      </c>
      <c r="K1941" s="10">
        <f>IF(F1941="Completed",100,IF(F1941="In Progress",50,IF(F1941="Blocked",0,IF(F1941="Pending",0,IF(F1941="Rework Required",0,IF(F1941="Pending Review",50,0))))))</f>
        <v/>
      </c>
      <c r="L1941" s="5" t="inlineStr"/>
      <c r="M1941" s="5" t="n"/>
    </row>
    <row r="1942">
      <c r="F1942" s="5" t="n"/>
      <c r="G1942" s="5" t="n"/>
      <c r="H1942" s="8" t="inlineStr"/>
      <c r="I1942" s="9">
        <f>IF(H1942="", "", H1942 + (J1942/Config!$B$9))</f>
        <v/>
      </c>
      <c r="J1942" s="10">
        <f>IFERROR(XLOOKUP(E1942,Config!$D$6:$D$100,Config!$E$6:$E$100),0)</f>
        <v/>
      </c>
      <c r="K1942" s="10">
        <f>IF(F1942="Completed",100,IF(F1942="In Progress",50,IF(F1942="Blocked",0,IF(F1942="Pending",0,IF(F1942="Rework Required",0,IF(F1942="Pending Review",50,0))))))</f>
        <v/>
      </c>
      <c r="L1942" s="5" t="inlineStr"/>
      <c r="M1942" s="5" t="n"/>
    </row>
    <row r="1943">
      <c r="F1943" s="5" t="n"/>
      <c r="G1943" s="5" t="n"/>
      <c r="H1943" s="8" t="inlineStr"/>
      <c r="I1943" s="9">
        <f>IF(H1943="", "", H1943 + (J1943/Config!$B$9))</f>
        <v/>
      </c>
      <c r="J1943" s="10">
        <f>IFERROR(XLOOKUP(E1943,Config!$D$6:$D$100,Config!$E$6:$E$100),0)</f>
        <v/>
      </c>
      <c r="K1943" s="10">
        <f>IF(F1943="Completed",100,IF(F1943="In Progress",50,IF(F1943="Blocked",0,IF(F1943="Pending",0,IF(F1943="Rework Required",0,IF(F1943="Pending Review",50,0))))))</f>
        <v/>
      </c>
      <c r="L1943" s="5" t="inlineStr"/>
      <c r="M1943" s="5" t="n"/>
    </row>
    <row r="1944">
      <c r="F1944" s="5" t="n"/>
      <c r="G1944" s="5" t="n"/>
      <c r="H1944" s="8" t="inlineStr"/>
      <c r="I1944" s="9">
        <f>IF(H1944="", "", H1944 + (J1944/Config!$B$9))</f>
        <v/>
      </c>
      <c r="J1944" s="10">
        <f>IFERROR(XLOOKUP(E1944,Config!$D$6:$D$100,Config!$E$6:$E$100),0)</f>
        <v/>
      </c>
      <c r="K1944" s="10">
        <f>IF(F1944="Completed",100,IF(F1944="In Progress",50,IF(F1944="Blocked",0,IF(F1944="Pending",0,IF(F1944="Rework Required",0,IF(F1944="Pending Review",50,0))))))</f>
        <v/>
      </c>
      <c r="L1944" s="5" t="inlineStr"/>
      <c r="M1944" s="5" t="n"/>
    </row>
    <row r="1945">
      <c r="F1945" s="5" t="n"/>
      <c r="G1945" s="5" t="n"/>
      <c r="H1945" s="8" t="inlineStr"/>
      <c r="I1945" s="9">
        <f>IF(H1945="", "", H1945 + (J1945/Config!$B$9))</f>
        <v/>
      </c>
      <c r="J1945" s="10">
        <f>IFERROR(XLOOKUP(E1945,Config!$D$6:$D$100,Config!$E$6:$E$100),0)</f>
        <v/>
      </c>
      <c r="K1945" s="10">
        <f>IF(F1945="Completed",100,IF(F1945="In Progress",50,IF(F1945="Blocked",0,IF(F1945="Pending",0,IF(F1945="Rework Required",0,IF(F1945="Pending Review",50,0))))))</f>
        <v/>
      </c>
      <c r="L1945" s="5" t="inlineStr"/>
      <c r="M1945" s="5" t="n"/>
    </row>
    <row r="1946">
      <c r="F1946" s="5" t="n"/>
      <c r="G1946" s="5" t="n"/>
      <c r="H1946" s="8" t="inlineStr"/>
      <c r="I1946" s="9">
        <f>IF(H1946="", "", H1946 + (J1946/Config!$B$9))</f>
        <v/>
      </c>
      <c r="J1946" s="10">
        <f>IFERROR(XLOOKUP(E1946,Config!$D$6:$D$100,Config!$E$6:$E$100),0)</f>
        <v/>
      </c>
      <c r="K1946" s="10">
        <f>IF(F1946="Completed",100,IF(F1946="In Progress",50,IF(F1946="Blocked",0,IF(F1946="Pending",0,IF(F1946="Rework Required",0,IF(F1946="Pending Review",50,0))))))</f>
        <v/>
      </c>
      <c r="L1946" s="5" t="inlineStr"/>
      <c r="M1946" s="5" t="n"/>
    </row>
    <row r="1947">
      <c r="F1947" s="5" t="n"/>
      <c r="G1947" s="5" t="n"/>
      <c r="H1947" s="8" t="inlineStr"/>
      <c r="I1947" s="9">
        <f>IF(H1947="", "", H1947 + (J1947/Config!$B$9))</f>
        <v/>
      </c>
      <c r="J1947" s="10">
        <f>IFERROR(XLOOKUP(E1947,Config!$D$6:$D$100,Config!$E$6:$E$100),0)</f>
        <v/>
      </c>
      <c r="K1947" s="10">
        <f>IF(F1947="Completed",100,IF(F1947="In Progress",50,IF(F1947="Blocked",0,IF(F1947="Pending",0,IF(F1947="Rework Required",0,IF(F1947="Pending Review",50,0))))))</f>
        <v/>
      </c>
      <c r="L1947" s="5" t="inlineStr"/>
      <c r="M1947" s="5" t="n"/>
    </row>
    <row r="1948">
      <c r="F1948" s="5" t="n"/>
      <c r="G1948" s="5" t="n"/>
      <c r="H1948" s="8" t="inlineStr"/>
      <c r="I1948" s="9">
        <f>IF(H1948="", "", H1948 + (J1948/Config!$B$9))</f>
        <v/>
      </c>
      <c r="J1948" s="10">
        <f>IFERROR(XLOOKUP(E1948,Config!$D$6:$D$100,Config!$E$6:$E$100),0)</f>
        <v/>
      </c>
      <c r="K1948" s="10">
        <f>IF(F1948="Completed",100,IF(F1948="In Progress",50,IF(F1948="Blocked",0,IF(F1948="Pending",0,IF(F1948="Rework Required",0,IF(F1948="Pending Review",50,0))))))</f>
        <v/>
      </c>
      <c r="L1948" s="5" t="inlineStr"/>
      <c r="M1948" s="5" t="n"/>
    </row>
    <row r="1949">
      <c r="F1949" s="5" t="n"/>
      <c r="G1949" s="5" t="n"/>
      <c r="H1949" s="8" t="inlineStr"/>
      <c r="I1949" s="9">
        <f>IF(H1949="", "", H1949 + (J1949/Config!$B$9))</f>
        <v/>
      </c>
      <c r="J1949" s="10">
        <f>IFERROR(XLOOKUP(E1949,Config!$D$6:$D$100,Config!$E$6:$E$100),0)</f>
        <v/>
      </c>
      <c r="K1949" s="10">
        <f>IF(F1949="Completed",100,IF(F1949="In Progress",50,IF(F1949="Blocked",0,IF(F1949="Pending",0,IF(F1949="Rework Required",0,IF(F1949="Pending Review",50,0))))))</f>
        <v/>
      </c>
      <c r="L1949" s="5" t="inlineStr"/>
      <c r="M1949" s="5" t="n"/>
    </row>
    <row r="1950">
      <c r="F1950" s="5" t="n"/>
      <c r="G1950" s="5" t="n"/>
      <c r="H1950" s="8" t="inlineStr"/>
      <c r="I1950" s="9">
        <f>IF(H1950="", "", H1950 + (J1950/Config!$B$9))</f>
        <v/>
      </c>
      <c r="J1950" s="10">
        <f>IFERROR(XLOOKUP(E1950,Config!$D$6:$D$100,Config!$E$6:$E$100),0)</f>
        <v/>
      </c>
      <c r="K1950" s="10">
        <f>IF(F1950="Completed",100,IF(F1950="In Progress",50,IF(F1950="Blocked",0,IF(F1950="Pending",0,IF(F1950="Rework Required",0,IF(F1950="Pending Review",50,0))))))</f>
        <v/>
      </c>
      <c r="L1950" s="5" t="inlineStr"/>
      <c r="M1950" s="5" t="n"/>
    </row>
    <row r="1951">
      <c r="F1951" s="5" t="n"/>
      <c r="G1951" s="5" t="n"/>
      <c r="H1951" s="8" t="inlineStr"/>
      <c r="I1951" s="9">
        <f>IF(H1951="", "", H1951 + (J1951/Config!$B$9))</f>
        <v/>
      </c>
      <c r="J1951" s="10">
        <f>IFERROR(XLOOKUP(E1951,Config!$D$6:$D$100,Config!$E$6:$E$100),0)</f>
        <v/>
      </c>
      <c r="K1951" s="10">
        <f>IF(F1951="Completed",100,IF(F1951="In Progress",50,IF(F1951="Blocked",0,IF(F1951="Pending",0,IF(F1951="Rework Required",0,IF(F1951="Pending Review",50,0))))))</f>
        <v/>
      </c>
      <c r="L1951" s="5" t="inlineStr"/>
      <c r="M1951" s="5" t="n"/>
    </row>
    <row r="1952">
      <c r="F1952" s="5" t="n"/>
      <c r="G1952" s="5" t="n"/>
      <c r="H1952" s="8" t="inlineStr"/>
      <c r="I1952" s="9">
        <f>IF(H1952="", "", H1952 + (J1952/Config!$B$9))</f>
        <v/>
      </c>
      <c r="J1952" s="10">
        <f>IFERROR(XLOOKUP(E1952,Config!$D$6:$D$100,Config!$E$6:$E$100),0)</f>
        <v/>
      </c>
      <c r="K1952" s="10">
        <f>IF(F1952="Completed",100,IF(F1952="In Progress",50,IF(F1952="Blocked",0,IF(F1952="Pending",0,IF(F1952="Rework Required",0,IF(F1952="Pending Review",50,0))))))</f>
        <v/>
      </c>
      <c r="L1952" s="5" t="inlineStr"/>
      <c r="M1952" s="5" t="n"/>
    </row>
    <row r="1953">
      <c r="F1953" s="5" t="n"/>
      <c r="G1953" s="5" t="n"/>
      <c r="H1953" s="8" t="inlineStr"/>
      <c r="I1953" s="9">
        <f>IF(H1953="", "", H1953 + (J1953/Config!$B$9))</f>
        <v/>
      </c>
      <c r="J1953" s="10">
        <f>IFERROR(XLOOKUP(E1953,Config!$D$6:$D$100,Config!$E$6:$E$100),0)</f>
        <v/>
      </c>
      <c r="K1953" s="10">
        <f>IF(F1953="Completed",100,IF(F1953="In Progress",50,IF(F1953="Blocked",0,IF(F1953="Pending",0,IF(F1953="Rework Required",0,IF(F1953="Pending Review",50,0))))))</f>
        <v/>
      </c>
      <c r="L1953" s="5" t="inlineStr"/>
      <c r="M1953" s="5" t="n"/>
    </row>
    <row r="1954">
      <c r="F1954" s="5" t="n"/>
      <c r="G1954" s="5" t="n"/>
      <c r="H1954" s="8" t="inlineStr"/>
      <c r="I1954" s="9">
        <f>IF(H1954="", "", H1954 + (J1954/Config!$B$9))</f>
        <v/>
      </c>
      <c r="J1954" s="10">
        <f>IFERROR(XLOOKUP(E1954,Config!$D$6:$D$100,Config!$E$6:$E$100),0)</f>
        <v/>
      </c>
      <c r="K1954" s="10">
        <f>IF(F1954="Completed",100,IF(F1954="In Progress",50,IF(F1954="Blocked",0,IF(F1954="Pending",0,IF(F1954="Rework Required",0,IF(F1954="Pending Review",50,0))))))</f>
        <v/>
      </c>
      <c r="L1954" s="5" t="inlineStr"/>
      <c r="M1954" s="5" t="n"/>
    </row>
    <row r="1955">
      <c r="F1955" s="5" t="n"/>
      <c r="G1955" s="5" t="n"/>
      <c r="H1955" s="8" t="inlineStr"/>
      <c r="I1955" s="9">
        <f>IF(H1955="", "", H1955 + (J1955/Config!$B$9))</f>
        <v/>
      </c>
      <c r="J1955" s="10">
        <f>IFERROR(XLOOKUP(E1955,Config!$D$6:$D$100,Config!$E$6:$E$100),0)</f>
        <v/>
      </c>
      <c r="K1955" s="10">
        <f>IF(F1955="Completed",100,IF(F1955="In Progress",50,IF(F1955="Blocked",0,IF(F1955="Pending",0,IF(F1955="Rework Required",0,IF(F1955="Pending Review",50,0))))))</f>
        <v/>
      </c>
      <c r="L1955" s="5" t="inlineStr"/>
      <c r="M1955" s="5" t="n"/>
    </row>
    <row r="1956">
      <c r="F1956" s="5" t="n"/>
      <c r="G1956" s="5" t="n"/>
      <c r="H1956" s="8" t="inlineStr"/>
      <c r="I1956" s="9">
        <f>IF(H1956="", "", H1956 + (J1956/Config!$B$9))</f>
        <v/>
      </c>
      <c r="J1956" s="10">
        <f>IFERROR(XLOOKUP(E1956,Config!$D$6:$D$100,Config!$E$6:$E$100),0)</f>
        <v/>
      </c>
      <c r="K1956" s="10">
        <f>IF(F1956="Completed",100,IF(F1956="In Progress",50,IF(F1956="Blocked",0,IF(F1956="Pending",0,IF(F1956="Rework Required",0,IF(F1956="Pending Review",50,0))))))</f>
        <v/>
      </c>
      <c r="L1956" s="5" t="inlineStr"/>
      <c r="M1956" s="5" t="n"/>
    </row>
    <row r="1957">
      <c r="F1957" s="5" t="n"/>
      <c r="G1957" s="5" t="n"/>
      <c r="H1957" s="8" t="inlineStr"/>
      <c r="I1957" s="9">
        <f>IF(H1957="", "", H1957 + (J1957/Config!$B$9))</f>
        <v/>
      </c>
      <c r="J1957" s="10">
        <f>IFERROR(XLOOKUP(E1957,Config!$D$6:$D$100,Config!$E$6:$E$100),0)</f>
        <v/>
      </c>
      <c r="K1957" s="10">
        <f>IF(F1957="Completed",100,IF(F1957="In Progress",50,IF(F1957="Blocked",0,IF(F1957="Pending",0,IF(F1957="Rework Required",0,IF(F1957="Pending Review",50,0))))))</f>
        <v/>
      </c>
      <c r="L1957" s="5" t="inlineStr"/>
      <c r="M1957" s="5" t="n"/>
    </row>
    <row r="1958">
      <c r="F1958" s="5" t="n"/>
      <c r="G1958" s="5" t="n"/>
      <c r="H1958" s="8" t="inlineStr"/>
      <c r="I1958" s="9">
        <f>IF(H1958="", "", H1958 + (J1958/Config!$B$9))</f>
        <v/>
      </c>
      <c r="J1958" s="10">
        <f>IFERROR(XLOOKUP(E1958,Config!$D$6:$D$100,Config!$E$6:$E$100),0)</f>
        <v/>
      </c>
      <c r="K1958" s="10">
        <f>IF(F1958="Completed",100,IF(F1958="In Progress",50,IF(F1958="Blocked",0,IF(F1958="Pending",0,IF(F1958="Rework Required",0,IF(F1958="Pending Review",50,0))))))</f>
        <v/>
      </c>
      <c r="L1958" s="5" t="inlineStr"/>
      <c r="M1958" s="5" t="n"/>
    </row>
    <row r="1959">
      <c r="F1959" s="5" t="n"/>
      <c r="G1959" s="5" t="n"/>
      <c r="H1959" s="8" t="inlineStr"/>
      <c r="I1959" s="9">
        <f>IF(H1959="", "", H1959 + (J1959/Config!$B$9))</f>
        <v/>
      </c>
      <c r="J1959" s="10">
        <f>IFERROR(XLOOKUP(E1959,Config!$D$6:$D$100,Config!$E$6:$E$100),0)</f>
        <v/>
      </c>
      <c r="K1959" s="10">
        <f>IF(F1959="Completed",100,IF(F1959="In Progress",50,IF(F1959="Blocked",0,IF(F1959="Pending",0,IF(F1959="Rework Required",0,IF(F1959="Pending Review",50,0))))))</f>
        <v/>
      </c>
      <c r="L1959" s="5" t="inlineStr"/>
      <c r="M1959" s="5" t="n"/>
    </row>
    <row r="1960">
      <c r="F1960" s="5" t="n"/>
      <c r="G1960" s="5" t="n"/>
      <c r="H1960" s="8" t="inlineStr"/>
      <c r="I1960" s="9">
        <f>IF(H1960="", "", H1960 + (J1960/Config!$B$9))</f>
        <v/>
      </c>
      <c r="J1960" s="10">
        <f>IFERROR(XLOOKUP(E1960,Config!$D$6:$D$100,Config!$E$6:$E$100),0)</f>
        <v/>
      </c>
      <c r="K1960" s="10">
        <f>IF(F1960="Completed",100,IF(F1960="In Progress",50,IF(F1960="Blocked",0,IF(F1960="Pending",0,IF(F1960="Rework Required",0,IF(F1960="Pending Review",50,0))))))</f>
        <v/>
      </c>
      <c r="L1960" s="5" t="inlineStr"/>
      <c r="M1960" s="5" t="n"/>
    </row>
    <row r="1961">
      <c r="F1961" s="5" t="n"/>
      <c r="G1961" s="5" t="n"/>
      <c r="H1961" s="8" t="inlineStr"/>
      <c r="I1961" s="9">
        <f>IF(H1961="", "", H1961 + (J1961/Config!$B$9))</f>
        <v/>
      </c>
      <c r="J1961" s="10">
        <f>IFERROR(XLOOKUP(E1961,Config!$D$6:$D$100,Config!$E$6:$E$100),0)</f>
        <v/>
      </c>
      <c r="K1961" s="10">
        <f>IF(F1961="Completed",100,IF(F1961="In Progress",50,IF(F1961="Blocked",0,IF(F1961="Pending",0,IF(F1961="Rework Required",0,IF(F1961="Pending Review",50,0))))))</f>
        <v/>
      </c>
      <c r="L1961" s="5" t="inlineStr"/>
      <c r="M1961" s="5" t="n"/>
    </row>
    <row r="1962">
      <c r="F1962" s="5" t="n"/>
      <c r="G1962" s="5" t="n"/>
      <c r="H1962" s="8" t="inlineStr"/>
      <c r="I1962" s="9">
        <f>IF(H1962="", "", H1962 + (J1962/Config!$B$9))</f>
        <v/>
      </c>
      <c r="J1962" s="10">
        <f>IFERROR(XLOOKUP(E1962,Config!$D$6:$D$100,Config!$E$6:$E$100),0)</f>
        <v/>
      </c>
      <c r="K1962" s="10">
        <f>IF(F1962="Completed",100,IF(F1962="In Progress",50,IF(F1962="Blocked",0,IF(F1962="Pending",0,IF(F1962="Rework Required",0,IF(F1962="Pending Review",50,0))))))</f>
        <v/>
      </c>
      <c r="L1962" s="5" t="inlineStr"/>
      <c r="M1962" s="5" t="n"/>
    </row>
    <row r="1963">
      <c r="F1963" s="5" t="n"/>
      <c r="G1963" s="5" t="n"/>
      <c r="H1963" s="8" t="inlineStr"/>
      <c r="I1963" s="9">
        <f>IF(H1963="", "", H1963 + (J1963/Config!$B$9))</f>
        <v/>
      </c>
      <c r="J1963" s="10">
        <f>IFERROR(XLOOKUP(E1963,Config!$D$6:$D$100,Config!$E$6:$E$100),0)</f>
        <v/>
      </c>
      <c r="K1963" s="10">
        <f>IF(F1963="Completed",100,IF(F1963="In Progress",50,IF(F1963="Blocked",0,IF(F1963="Pending",0,IF(F1963="Rework Required",0,IF(F1963="Pending Review",50,0))))))</f>
        <v/>
      </c>
      <c r="L1963" s="5" t="inlineStr"/>
      <c r="M1963" s="5" t="n"/>
    </row>
    <row r="1964">
      <c r="F1964" s="5" t="n"/>
      <c r="G1964" s="5" t="n"/>
      <c r="H1964" s="8" t="inlineStr"/>
      <c r="I1964" s="9">
        <f>IF(H1964="", "", H1964 + (J1964/Config!$B$9))</f>
        <v/>
      </c>
      <c r="J1964" s="10">
        <f>IFERROR(XLOOKUP(E1964,Config!$D$6:$D$100,Config!$E$6:$E$100),0)</f>
        <v/>
      </c>
      <c r="K1964" s="10">
        <f>IF(F1964="Completed",100,IF(F1964="In Progress",50,IF(F1964="Blocked",0,IF(F1964="Pending",0,IF(F1964="Rework Required",0,IF(F1964="Pending Review",50,0))))))</f>
        <v/>
      </c>
      <c r="L1964" s="5" t="inlineStr"/>
      <c r="M1964" s="5" t="n"/>
    </row>
    <row r="1965">
      <c r="F1965" s="5" t="n"/>
      <c r="G1965" s="5" t="n"/>
      <c r="H1965" s="8" t="inlineStr"/>
      <c r="I1965" s="9">
        <f>IF(H1965="", "", H1965 + (J1965/Config!$B$9))</f>
        <v/>
      </c>
      <c r="J1965" s="10">
        <f>IFERROR(XLOOKUP(E1965,Config!$D$6:$D$100,Config!$E$6:$E$100),0)</f>
        <v/>
      </c>
      <c r="K1965" s="10">
        <f>IF(F1965="Completed",100,IF(F1965="In Progress",50,IF(F1965="Blocked",0,IF(F1965="Pending",0,IF(F1965="Rework Required",0,IF(F1965="Pending Review",50,0))))))</f>
        <v/>
      </c>
      <c r="L1965" s="5" t="inlineStr"/>
      <c r="M1965" s="5" t="n"/>
    </row>
    <row r="1966">
      <c r="F1966" s="5" t="n"/>
      <c r="G1966" s="5" t="n"/>
      <c r="H1966" s="8" t="inlineStr"/>
      <c r="I1966" s="9">
        <f>IF(H1966="", "", H1966 + (J1966/Config!$B$9))</f>
        <v/>
      </c>
      <c r="J1966" s="10">
        <f>IFERROR(XLOOKUP(E1966,Config!$D$6:$D$100,Config!$E$6:$E$100),0)</f>
        <v/>
      </c>
      <c r="K1966" s="10">
        <f>IF(F1966="Completed",100,IF(F1966="In Progress",50,IF(F1966="Blocked",0,IF(F1966="Pending",0,IF(F1966="Rework Required",0,IF(F1966="Pending Review",50,0))))))</f>
        <v/>
      </c>
      <c r="L1966" s="5" t="inlineStr"/>
      <c r="M1966" s="5" t="n"/>
    </row>
    <row r="1967">
      <c r="F1967" s="5" t="n"/>
      <c r="G1967" s="5" t="n"/>
      <c r="H1967" s="8" t="inlineStr"/>
      <c r="I1967" s="9">
        <f>IF(H1967="", "", H1967 + (J1967/Config!$B$9))</f>
        <v/>
      </c>
      <c r="J1967" s="10">
        <f>IFERROR(XLOOKUP(E1967,Config!$D$6:$D$100,Config!$E$6:$E$100),0)</f>
        <v/>
      </c>
      <c r="K1967" s="10">
        <f>IF(F1967="Completed",100,IF(F1967="In Progress",50,IF(F1967="Blocked",0,IF(F1967="Pending",0,IF(F1967="Rework Required",0,IF(F1967="Pending Review",50,0))))))</f>
        <v/>
      </c>
      <c r="L1967" s="5" t="inlineStr"/>
      <c r="M1967" s="5" t="n"/>
    </row>
    <row r="1968">
      <c r="F1968" s="5" t="n"/>
      <c r="G1968" s="5" t="n"/>
      <c r="H1968" s="8" t="inlineStr"/>
      <c r="I1968" s="9">
        <f>IF(H1968="", "", H1968 + (J1968/Config!$B$9))</f>
        <v/>
      </c>
      <c r="J1968" s="10">
        <f>IFERROR(XLOOKUP(E1968,Config!$D$6:$D$100,Config!$E$6:$E$100),0)</f>
        <v/>
      </c>
      <c r="K1968" s="10">
        <f>IF(F1968="Completed",100,IF(F1968="In Progress",50,IF(F1968="Blocked",0,IF(F1968="Pending",0,IF(F1968="Rework Required",0,IF(F1968="Pending Review",50,0))))))</f>
        <v/>
      </c>
      <c r="L1968" s="5" t="inlineStr"/>
      <c r="M1968" s="5" t="n"/>
    </row>
    <row r="1969">
      <c r="F1969" s="5" t="n"/>
      <c r="G1969" s="5" t="n"/>
      <c r="H1969" s="8" t="inlineStr"/>
      <c r="I1969" s="9">
        <f>IF(H1969="", "", H1969 + (J1969/Config!$B$9))</f>
        <v/>
      </c>
      <c r="J1969" s="10">
        <f>IFERROR(XLOOKUP(E1969,Config!$D$6:$D$100,Config!$E$6:$E$100),0)</f>
        <v/>
      </c>
      <c r="K1969" s="10">
        <f>IF(F1969="Completed",100,IF(F1969="In Progress",50,IF(F1969="Blocked",0,IF(F1969="Pending",0,IF(F1969="Rework Required",0,IF(F1969="Pending Review",50,0))))))</f>
        <v/>
      </c>
      <c r="L1969" s="5" t="inlineStr"/>
      <c r="M1969" s="5" t="n"/>
    </row>
    <row r="1970">
      <c r="F1970" s="5" t="n"/>
      <c r="G1970" s="5" t="n"/>
      <c r="H1970" s="8" t="inlineStr"/>
      <c r="I1970" s="9">
        <f>IF(H1970="", "", H1970 + (J1970/Config!$B$9))</f>
        <v/>
      </c>
      <c r="J1970" s="10">
        <f>IFERROR(XLOOKUP(E1970,Config!$D$6:$D$100,Config!$E$6:$E$100),0)</f>
        <v/>
      </c>
      <c r="K1970" s="10">
        <f>IF(F1970="Completed",100,IF(F1970="In Progress",50,IF(F1970="Blocked",0,IF(F1970="Pending",0,IF(F1970="Rework Required",0,IF(F1970="Pending Review",50,0))))))</f>
        <v/>
      </c>
      <c r="L1970" s="5" t="inlineStr"/>
      <c r="M1970" s="5" t="n"/>
    </row>
    <row r="1971">
      <c r="F1971" s="5" t="n"/>
      <c r="G1971" s="5" t="n"/>
      <c r="H1971" s="8" t="inlineStr"/>
      <c r="I1971" s="9">
        <f>IF(H1971="", "", H1971 + (J1971/Config!$B$9))</f>
        <v/>
      </c>
      <c r="J1971" s="10">
        <f>IFERROR(XLOOKUP(E1971,Config!$D$6:$D$100,Config!$E$6:$E$100),0)</f>
        <v/>
      </c>
      <c r="K1971" s="10">
        <f>IF(F1971="Completed",100,IF(F1971="In Progress",50,IF(F1971="Blocked",0,IF(F1971="Pending",0,IF(F1971="Rework Required",0,IF(F1971="Pending Review",50,0))))))</f>
        <v/>
      </c>
      <c r="L1971" s="5" t="inlineStr"/>
      <c r="M1971" s="5" t="n"/>
    </row>
    <row r="1972">
      <c r="F1972" s="5" t="n"/>
      <c r="G1972" s="5" t="n"/>
      <c r="H1972" s="8" t="inlineStr"/>
      <c r="I1972" s="9">
        <f>IF(H1972="", "", H1972 + (J1972/Config!$B$9))</f>
        <v/>
      </c>
      <c r="J1972" s="10">
        <f>IFERROR(XLOOKUP(E1972,Config!$D$6:$D$100,Config!$E$6:$E$100),0)</f>
        <v/>
      </c>
      <c r="K1972" s="10">
        <f>IF(F1972="Completed",100,IF(F1972="In Progress",50,IF(F1972="Blocked",0,IF(F1972="Pending",0,IF(F1972="Rework Required",0,IF(F1972="Pending Review",50,0))))))</f>
        <v/>
      </c>
      <c r="L1972" s="5" t="inlineStr"/>
      <c r="M1972" s="5" t="n"/>
    </row>
    <row r="1973">
      <c r="F1973" s="5" t="n"/>
      <c r="G1973" s="5" t="n"/>
      <c r="H1973" s="8" t="inlineStr"/>
      <c r="I1973" s="9">
        <f>IF(H1973="", "", H1973 + (J1973/Config!$B$9))</f>
        <v/>
      </c>
      <c r="J1973" s="10">
        <f>IFERROR(XLOOKUP(E1973,Config!$D$6:$D$100,Config!$E$6:$E$100),0)</f>
        <v/>
      </c>
      <c r="K1973" s="10">
        <f>IF(F1973="Completed",100,IF(F1973="In Progress",50,IF(F1973="Blocked",0,IF(F1973="Pending",0,IF(F1973="Rework Required",0,IF(F1973="Pending Review",50,0))))))</f>
        <v/>
      </c>
      <c r="L1973" s="5" t="inlineStr"/>
      <c r="M1973" s="5" t="n"/>
    </row>
    <row r="1974">
      <c r="F1974" s="5" t="n"/>
      <c r="G1974" s="5" t="n"/>
      <c r="H1974" s="8" t="inlineStr"/>
      <c r="I1974" s="9">
        <f>IF(H1974="", "", H1974 + (J1974/Config!$B$9))</f>
        <v/>
      </c>
      <c r="J1974" s="10">
        <f>IFERROR(XLOOKUP(E1974,Config!$D$6:$D$100,Config!$E$6:$E$100),0)</f>
        <v/>
      </c>
      <c r="K1974" s="10">
        <f>IF(F1974="Completed",100,IF(F1974="In Progress",50,IF(F1974="Blocked",0,IF(F1974="Pending",0,IF(F1974="Rework Required",0,IF(F1974="Pending Review",50,0))))))</f>
        <v/>
      </c>
      <c r="L1974" s="5" t="inlineStr"/>
      <c r="M1974" s="5" t="n"/>
    </row>
    <row r="1975">
      <c r="F1975" s="5" t="n"/>
      <c r="G1975" s="5" t="n"/>
      <c r="H1975" s="8" t="inlineStr"/>
      <c r="I1975" s="9">
        <f>IF(H1975="", "", H1975 + (J1975/Config!$B$9))</f>
        <v/>
      </c>
      <c r="J1975" s="10">
        <f>IFERROR(XLOOKUP(E1975,Config!$D$6:$D$100,Config!$E$6:$E$100),0)</f>
        <v/>
      </c>
      <c r="K1975" s="10">
        <f>IF(F1975="Completed",100,IF(F1975="In Progress",50,IF(F1975="Blocked",0,IF(F1975="Pending",0,IF(F1975="Rework Required",0,IF(F1975="Pending Review",50,0))))))</f>
        <v/>
      </c>
      <c r="L1975" s="5" t="inlineStr"/>
      <c r="M1975" s="5" t="n"/>
    </row>
    <row r="1976">
      <c r="F1976" s="5" t="n"/>
      <c r="G1976" s="5" t="n"/>
      <c r="H1976" s="8" t="inlineStr"/>
      <c r="I1976" s="9">
        <f>IF(H1976="", "", H1976 + (J1976/Config!$B$9))</f>
        <v/>
      </c>
      <c r="J1976" s="10">
        <f>IFERROR(XLOOKUP(E1976,Config!$D$6:$D$100,Config!$E$6:$E$100),0)</f>
        <v/>
      </c>
      <c r="K1976" s="10">
        <f>IF(F1976="Completed",100,IF(F1976="In Progress",50,IF(F1976="Blocked",0,IF(F1976="Pending",0,IF(F1976="Rework Required",0,IF(F1976="Pending Review",50,0))))))</f>
        <v/>
      </c>
      <c r="L1976" s="5" t="inlineStr"/>
      <c r="M1976" s="5" t="n"/>
    </row>
    <row r="1977">
      <c r="F1977" s="5" t="n"/>
      <c r="G1977" s="5" t="n"/>
      <c r="H1977" s="8" t="inlineStr"/>
      <c r="I1977" s="9">
        <f>IF(H1977="", "", H1977 + (J1977/Config!$B$9))</f>
        <v/>
      </c>
      <c r="J1977" s="10">
        <f>IFERROR(XLOOKUP(E1977,Config!$D$6:$D$100,Config!$E$6:$E$100),0)</f>
        <v/>
      </c>
      <c r="K1977" s="10">
        <f>IF(F1977="Completed",100,IF(F1977="In Progress",50,IF(F1977="Blocked",0,IF(F1977="Pending",0,IF(F1977="Rework Required",0,IF(F1977="Pending Review",50,0))))))</f>
        <v/>
      </c>
      <c r="L1977" s="5" t="inlineStr"/>
      <c r="M1977" s="5" t="n"/>
    </row>
    <row r="1978">
      <c r="F1978" s="5" t="n"/>
      <c r="G1978" s="5" t="n"/>
      <c r="H1978" s="8" t="inlineStr"/>
      <c r="I1978" s="9">
        <f>IF(H1978="", "", H1978 + (J1978/Config!$B$9))</f>
        <v/>
      </c>
      <c r="J1978" s="10">
        <f>IFERROR(XLOOKUP(E1978,Config!$D$6:$D$100,Config!$E$6:$E$100),0)</f>
        <v/>
      </c>
      <c r="K1978" s="10">
        <f>IF(F1978="Completed",100,IF(F1978="In Progress",50,IF(F1978="Blocked",0,IF(F1978="Pending",0,IF(F1978="Rework Required",0,IF(F1978="Pending Review",50,0))))))</f>
        <v/>
      </c>
      <c r="L1978" s="5" t="inlineStr"/>
      <c r="M1978" s="5" t="n"/>
    </row>
    <row r="1979">
      <c r="F1979" s="5" t="n"/>
      <c r="G1979" s="5" t="n"/>
      <c r="H1979" s="8" t="inlineStr"/>
      <c r="I1979" s="9">
        <f>IF(H1979="", "", H1979 + (J1979/Config!$B$9))</f>
        <v/>
      </c>
      <c r="J1979" s="10">
        <f>IFERROR(XLOOKUP(E1979,Config!$D$6:$D$100,Config!$E$6:$E$100),0)</f>
        <v/>
      </c>
      <c r="K1979" s="10">
        <f>IF(F1979="Completed",100,IF(F1979="In Progress",50,IF(F1979="Blocked",0,IF(F1979="Pending",0,IF(F1979="Rework Required",0,IF(F1979="Pending Review",50,0))))))</f>
        <v/>
      </c>
      <c r="L1979" s="5" t="inlineStr"/>
      <c r="M1979" s="5" t="n"/>
    </row>
    <row r="1980">
      <c r="F1980" s="5" t="n"/>
      <c r="G1980" s="5" t="n"/>
      <c r="H1980" s="8" t="inlineStr"/>
      <c r="I1980" s="9">
        <f>IF(H1980="", "", H1980 + (J1980/Config!$B$9))</f>
        <v/>
      </c>
      <c r="J1980" s="10">
        <f>IFERROR(XLOOKUP(E1980,Config!$D$6:$D$100,Config!$E$6:$E$100),0)</f>
        <v/>
      </c>
      <c r="K1980" s="10">
        <f>IF(F1980="Completed",100,IF(F1980="In Progress",50,IF(F1980="Blocked",0,IF(F1980="Pending",0,IF(F1980="Rework Required",0,IF(F1980="Pending Review",50,0))))))</f>
        <v/>
      </c>
      <c r="L1980" s="5" t="inlineStr"/>
      <c r="M1980" s="5" t="n"/>
    </row>
    <row r="1981">
      <c r="F1981" s="5" t="n"/>
      <c r="G1981" s="5" t="n"/>
      <c r="H1981" s="8" t="inlineStr"/>
      <c r="I1981" s="9">
        <f>IF(H1981="", "", H1981 + (J1981/Config!$B$9))</f>
        <v/>
      </c>
      <c r="J1981" s="10">
        <f>IFERROR(XLOOKUP(E1981,Config!$D$6:$D$100,Config!$E$6:$E$100),0)</f>
        <v/>
      </c>
      <c r="K1981" s="10">
        <f>IF(F1981="Completed",100,IF(F1981="In Progress",50,IF(F1981="Blocked",0,IF(F1981="Pending",0,IF(F1981="Rework Required",0,IF(F1981="Pending Review",50,0))))))</f>
        <v/>
      </c>
      <c r="L1981" s="5" t="inlineStr"/>
      <c r="M1981" s="5" t="n"/>
    </row>
    <row r="1982">
      <c r="F1982" s="5" t="n"/>
      <c r="G1982" s="5" t="n"/>
      <c r="H1982" s="8" t="inlineStr"/>
      <c r="I1982" s="9">
        <f>IF(H1982="", "", H1982 + (J1982/Config!$B$9))</f>
        <v/>
      </c>
      <c r="J1982" s="10">
        <f>IFERROR(XLOOKUP(E1982,Config!$D$6:$D$100,Config!$E$6:$E$100),0)</f>
        <v/>
      </c>
      <c r="K1982" s="10">
        <f>IF(F1982="Completed",100,IF(F1982="In Progress",50,IF(F1982="Blocked",0,IF(F1982="Pending",0,IF(F1982="Rework Required",0,IF(F1982="Pending Review",50,0))))))</f>
        <v/>
      </c>
      <c r="L1982" s="5" t="inlineStr"/>
      <c r="M1982" s="5" t="n"/>
    </row>
    <row r="1983">
      <c r="F1983" s="5" t="n"/>
      <c r="G1983" s="5" t="n"/>
      <c r="H1983" s="8" t="inlineStr"/>
      <c r="I1983" s="9">
        <f>IF(H1983="", "", H1983 + (J1983/Config!$B$9))</f>
        <v/>
      </c>
      <c r="J1983" s="10">
        <f>IFERROR(XLOOKUP(E1983,Config!$D$6:$D$100,Config!$E$6:$E$100),0)</f>
        <v/>
      </c>
      <c r="K1983" s="10">
        <f>IF(F1983="Completed",100,IF(F1983="In Progress",50,IF(F1983="Blocked",0,IF(F1983="Pending",0,IF(F1983="Rework Required",0,IF(F1983="Pending Review",50,0))))))</f>
        <v/>
      </c>
      <c r="L1983" s="5" t="inlineStr"/>
      <c r="M1983" s="5" t="n"/>
    </row>
    <row r="1984">
      <c r="F1984" s="5" t="n"/>
      <c r="G1984" s="5" t="n"/>
      <c r="H1984" s="8" t="inlineStr"/>
      <c r="I1984" s="9">
        <f>IF(H1984="", "", H1984 + (J1984/Config!$B$9))</f>
        <v/>
      </c>
      <c r="J1984" s="10">
        <f>IFERROR(XLOOKUP(E1984,Config!$D$6:$D$100,Config!$E$6:$E$100),0)</f>
        <v/>
      </c>
      <c r="K1984" s="10">
        <f>IF(F1984="Completed",100,IF(F1984="In Progress",50,IF(F1984="Blocked",0,IF(F1984="Pending",0,IF(F1984="Rework Required",0,IF(F1984="Pending Review",50,0))))))</f>
        <v/>
      </c>
      <c r="L1984" s="5" t="inlineStr"/>
      <c r="M1984" s="5" t="n"/>
    </row>
    <row r="1985">
      <c r="F1985" s="5" t="n"/>
      <c r="G1985" s="5" t="n"/>
      <c r="H1985" s="8" t="inlineStr"/>
      <c r="I1985" s="9">
        <f>IF(H1985="", "", H1985 + (J1985/Config!$B$9))</f>
        <v/>
      </c>
      <c r="J1985" s="10">
        <f>IFERROR(XLOOKUP(E1985,Config!$D$6:$D$100,Config!$E$6:$E$100),0)</f>
        <v/>
      </c>
      <c r="K1985" s="10">
        <f>IF(F1985="Completed",100,IF(F1985="In Progress",50,IF(F1985="Blocked",0,IF(F1985="Pending",0,IF(F1985="Rework Required",0,IF(F1985="Pending Review",50,0))))))</f>
        <v/>
      </c>
      <c r="L1985" s="5" t="inlineStr"/>
      <c r="M1985" s="5" t="n"/>
    </row>
    <row r="1986">
      <c r="F1986" s="5" t="n"/>
      <c r="G1986" s="5" t="n"/>
      <c r="H1986" s="8" t="inlineStr"/>
      <c r="I1986" s="9">
        <f>IF(H1986="", "", H1986 + (J1986/Config!$B$9))</f>
        <v/>
      </c>
      <c r="J1986" s="10">
        <f>IFERROR(XLOOKUP(E1986,Config!$D$6:$D$100,Config!$E$6:$E$100),0)</f>
        <v/>
      </c>
      <c r="K1986" s="10">
        <f>IF(F1986="Completed",100,IF(F1986="In Progress",50,IF(F1986="Blocked",0,IF(F1986="Pending",0,IF(F1986="Rework Required",0,IF(F1986="Pending Review",50,0))))))</f>
        <v/>
      </c>
      <c r="L1986" s="5" t="inlineStr"/>
      <c r="M1986" s="5" t="n"/>
    </row>
    <row r="1987">
      <c r="F1987" s="5" t="n"/>
      <c r="G1987" s="5" t="n"/>
      <c r="H1987" s="8" t="inlineStr"/>
      <c r="I1987" s="9">
        <f>IF(H1987="", "", H1987 + (J1987/Config!$B$9))</f>
        <v/>
      </c>
      <c r="J1987" s="10">
        <f>IFERROR(XLOOKUP(E1987,Config!$D$6:$D$100,Config!$E$6:$E$100),0)</f>
        <v/>
      </c>
      <c r="K1987" s="10">
        <f>IF(F1987="Completed",100,IF(F1987="In Progress",50,IF(F1987="Blocked",0,IF(F1987="Pending",0,IF(F1987="Rework Required",0,IF(F1987="Pending Review",50,0))))))</f>
        <v/>
      </c>
      <c r="L1987" s="5" t="inlineStr"/>
      <c r="M1987" s="5" t="n"/>
    </row>
    <row r="1988">
      <c r="F1988" s="5" t="n"/>
      <c r="G1988" s="5" t="n"/>
      <c r="H1988" s="8" t="inlineStr"/>
      <c r="I1988" s="9">
        <f>IF(H1988="", "", H1988 + (J1988/Config!$B$9))</f>
        <v/>
      </c>
      <c r="J1988" s="10">
        <f>IFERROR(XLOOKUP(E1988,Config!$D$6:$D$100,Config!$E$6:$E$100),0)</f>
        <v/>
      </c>
      <c r="K1988" s="10">
        <f>IF(F1988="Completed",100,IF(F1988="In Progress",50,IF(F1988="Blocked",0,IF(F1988="Pending",0,IF(F1988="Rework Required",0,IF(F1988="Pending Review",50,0))))))</f>
        <v/>
      </c>
      <c r="L1988" s="5" t="inlineStr"/>
      <c r="M1988" s="5" t="n"/>
    </row>
    <row r="1989">
      <c r="F1989" s="5" t="n"/>
      <c r="G1989" s="5" t="n"/>
      <c r="H1989" s="8" t="inlineStr"/>
      <c r="I1989" s="9">
        <f>IF(H1989="", "", H1989 + (J1989/Config!$B$9))</f>
        <v/>
      </c>
      <c r="J1989" s="10">
        <f>IFERROR(XLOOKUP(E1989,Config!$D$6:$D$100,Config!$E$6:$E$100),0)</f>
        <v/>
      </c>
      <c r="K1989" s="10">
        <f>IF(F1989="Completed",100,IF(F1989="In Progress",50,IF(F1989="Blocked",0,IF(F1989="Pending",0,IF(F1989="Rework Required",0,IF(F1989="Pending Review",50,0))))))</f>
        <v/>
      </c>
      <c r="L1989" s="5" t="inlineStr"/>
      <c r="M1989" s="5" t="n"/>
    </row>
    <row r="1990">
      <c r="F1990" s="5" t="n"/>
      <c r="G1990" s="5" t="n"/>
      <c r="H1990" s="8" t="inlineStr"/>
      <c r="I1990" s="9">
        <f>IF(H1990="", "", H1990 + (J1990/Config!$B$9))</f>
        <v/>
      </c>
      <c r="J1990" s="10">
        <f>IFERROR(XLOOKUP(E1990,Config!$D$6:$D$100,Config!$E$6:$E$100),0)</f>
        <v/>
      </c>
      <c r="K1990" s="10">
        <f>IF(F1990="Completed",100,IF(F1990="In Progress",50,IF(F1990="Blocked",0,IF(F1990="Pending",0,IF(F1990="Rework Required",0,IF(F1990="Pending Review",50,0))))))</f>
        <v/>
      </c>
      <c r="L1990" s="5" t="inlineStr"/>
      <c r="M1990" s="5" t="n"/>
    </row>
    <row r="1991">
      <c r="F1991" s="5" t="n"/>
      <c r="G1991" s="5" t="n"/>
      <c r="H1991" s="8" t="inlineStr"/>
      <c r="I1991" s="9">
        <f>IF(H1991="", "", H1991 + (J1991/Config!$B$9))</f>
        <v/>
      </c>
      <c r="J1991" s="10">
        <f>IFERROR(XLOOKUP(E1991,Config!$D$6:$D$100,Config!$E$6:$E$100),0)</f>
        <v/>
      </c>
      <c r="K1991" s="10">
        <f>IF(F1991="Completed",100,IF(F1991="In Progress",50,IF(F1991="Blocked",0,IF(F1991="Pending",0,IF(F1991="Rework Required",0,IF(F1991="Pending Review",50,0))))))</f>
        <v/>
      </c>
      <c r="L1991" s="5" t="inlineStr"/>
      <c r="M1991" s="5" t="n"/>
    </row>
    <row r="1992">
      <c r="F1992" s="5" t="n"/>
      <c r="G1992" s="5" t="n"/>
      <c r="H1992" s="8" t="inlineStr"/>
      <c r="I1992" s="9">
        <f>IF(H1992="", "", H1992 + (J1992/Config!$B$9))</f>
        <v/>
      </c>
      <c r="J1992" s="10">
        <f>IFERROR(XLOOKUP(E1992,Config!$D$6:$D$100,Config!$E$6:$E$100),0)</f>
        <v/>
      </c>
      <c r="K1992" s="10">
        <f>IF(F1992="Completed",100,IF(F1992="In Progress",50,IF(F1992="Blocked",0,IF(F1992="Pending",0,IF(F1992="Rework Required",0,IF(F1992="Pending Review",50,0))))))</f>
        <v/>
      </c>
      <c r="L1992" s="5" t="inlineStr"/>
      <c r="M1992" s="5" t="n"/>
    </row>
    <row r="1993">
      <c r="F1993" s="5" t="n"/>
      <c r="G1993" s="5" t="n"/>
      <c r="H1993" s="8" t="inlineStr"/>
      <c r="I1993" s="9">
        <f>IF(H1993="", "", H1993 + (J1993/Config!$B$9))</f>
        <v/>
      </c>
      <c r="J1993" s="10">
        <f>IFERROR(XLOOKUP(E1993,Config!$D$6:$D$100,Config!$E$6:$E$100),0)</f>
        <v/>
      </c>
      <c r="K1993" s="10">
        <f>IF(F1993="Completed",100,IF(F1993="In Progress",50,IF(F1993="Blocked",0,IF(F1993="Pending",0,IF(F1993="Rework Required",0,IF(F1993="Pending Review",50,0))))))</f>
        <v/>
      </c>
      <c r="L1993" s="5" t="inlineStr"/>
      <c r="M1993" s="5" t="n"/>
    </row>
    <row r="1994">
      <c r="F1994" s="5" t="n"/>
      <c r="G1994" s="5" t="n"/>
      <c r="H1994" s="8" t="inlineStr"/>
      <c r="I1994" s="9">
        <f>IF(H1994="", "", H1994 + (J1994/Config!$B$9))</f>
        <v/>
      </c>
      <c r="J1994" s="10">
        <f>IFERROR(XLOOKUP(E1994,Config!$D$6:$D$100,Config!$E$6:$E$100),0)</f>
        <v/>
      </c>
      <c r="K1994" s="10">
        <f>IF(F1994="Completed",100,IF(F1994="In Progress",50,IF(F1994="Blocked",0,IF(F1994="Pending",0,IF(F1994="Rework Required",0,IF(F1994="Pending Review",50,0))))))</f>
        <v/>
      </c>
      <c r="L1994" s="5" t="inlineStr"/>
      <c r="M1994" s="5" t="n"/>
    </row>
    <row r="1995">
      <c r="F1995" s="5" t="n"/>
      <c r="G1995" s="5" t="n"/>
      <c r="H1995" s="8" t="inlineStr"/>
      <c r="I1995" s="9">
        <f>IF(H1995="", "", H1995 + (J1995/Config!$B$9))</f>
        <v/>
      </c>
      <c r="J1995" s="10">
        <f>IFERROR(XLOOKUP(E1995,Config!$D$6:$D$100,Config!$E$6:$E$100),0)</f>
        <v/>
      </c>
      <c r="K1995" s="10">
        <f>IF(F1995="Completed",100,IF(F1995="In Progress",50,IF(F1995="Blocked",0,IF(F1995="Pending",0,IF(F1995="Rework Required",0,IF(F1995="Pending Review",50,0))))))</f>
        <v/>
      </c>
      <c r="L1995" s="5" t="inlineStr"/>
      <c r="M1995" s="5" t="n"/>
    </row>
    <row r="1996">
      <c r="F1996" s="5" t="n"/>
      <c r="G1996" s="5" t="n"/>
      <c r="H1996" s="8" t="inlineStr"/>
      <c r="I1996" s="9">
        <f>IF(H1996="", "", H1996 + (J1996/Config!$B$9))</f>
        <v/>
      </c>
      <c r="J1996" s="10">
        <f>IFERROR(XLOOKUP(E1996,Config!$D$6:$D$100,Config!$E$6:$E$100),0)</f>
        <v/>
      </c>
      <c r="K1996" s="10">
        <f>IF(F1996="Completed",100,IF(F1996="In Progress",50,IF(F1996="Blocked",0,IF(F1996="Pending",0,IF(F1996="Rework Required",0,IF(F1996="Pending Review",50,0))))))</f>
        <v/>
      </c>
      <c r="L1996" s="5" t="inlineStr"/>
      <c r="M1996" s="5" t="n"/>
    </row>
    <row r="1997">
      <c r="F1997" s="5" t="n"/>
      <c r="G1997" s="5" t="n"/>
      <c r="H1997" s="8" t="inlineStr"/>
      <c r="I1997" s="9">
        <f>IF(H1997="", "", H1997 + (J1997/Config!$B$9))</f>
        <v/>
      </c>
      <c r="J1997" s="10">
        <f>IFERROR(XLOOKUP(E1997,Config!$D$6:$D$100,Config!$E$6:$E$100),0)</f>
        <v/>
      </c>
      <c r="K1997" s="10">
        <f>IF(F1997="Completed",100,IF(F1997="In Progress",50,IF(F1997="Blocked",0,IF(F1997="Pending",0,IF(F1997="Rework Required",0,IF(F1997="Pending Review",50,0))))))</f>
        <v/>
      </c>
      <c r="L1997" s="5" t="inlineStr"/>
      <c r="M1997" s="5" t="n"/>
    </row>
    <row r="1998">
      <c r="F1998" s="5" t="n"/>
      <c r="G1998" s="5" t="n"/>
      <c r="H1998" s="8" t="inlineStr"/>
      <c r="I1998" s="9">
        <f>IF(H1998="", "", H1998 + (J1998/Config!$B$9))</f>
        <v/>
      </c>
      <c r="J1998" s="10">
        <f>IFERROR(XLOOKUP(E1998,Config!$D$6:$D$100,Config!$E$6:$E$100),0)</f>
        <v/>
      </c>
      <c r="K1998" s="10">
        <f>IF(F1998="Completed",100,IF(F1998="In Progress",50,IF(F1998="Blocked",0,IF(F1998="Pending",0,IF(F1998="Rework Required",0,IF(F1998="Pending Review",50,0))))))</f>
        <v/>
      </c>
      <c r="L1998" s="5" t="inlineStr"/>
      <c r="M1998" s="5" t="n"/>
    </row>
    <row r="1999">
      <c r="F1999" s="5" t="n"/>
      <c r="G1999" s="5" t="n"/>
      <c r="H1999" s="8" t="inlineStr"/>
      <c r="I1999" s="9">
        <f>IF(H1999="", "", H1999 + (J1999/Config!$B$9))</f>
        <v/>
      </c>
      <c r="J1999" s="10">
        <f>IFERROR(XLOOKUP(E1999,Config!$D$6:$D$100,Config!$E$6:$E$100),0)</f>
        <v/>
      </c>
      <c r="K1999" s="10">
        <f>IF(F1999="Completed",100,IF(F1999="In Progress",50,IF(F1999="Blocked",0,IF(F1999="Pending",0,IF(F1999="Rework Required",0,IF(F1999="Pending Review",50,0))))))</f>
        <v/>
      </c>
      <c r="L1999" s="5" t="inlineStr"/>
      <c r="M1999" s="5" t="n"/>
    </row>
    <row r="2000">
      <c r="F2000" s="5" t="n"/>
      <c r="G2000" s="5" t="n"/>
      <c r="H2000" s="8" t="inlineStr"/>
      <c r="I2000" s="9">
        <f>IF(H2000="", "", H2000 + (J2000/Config!$B$9))</f>
        <v/>
      </c>
      <c r="J2000" s="10">
        <f>IFERROR(XLOOKUP(E2000,Config!$D$6:$D$100,Config!$E$6:$E$100),0)</f>
        <v/>
      </c>
      <c r="K2000" s="10">
        <f>IF(F2000="Completed",100,IF(F2000="In Progress",50,IF(F2000="Blocked",0,IF(F2000="Pending",0,IF(F2000="Rework Required",0,IF(F2000="Pending Review",50,0))))))</f>
        <v/>
      </c>
      <c r="L2000" s="5" t="inlineStr"/>
      <c r="M2000" s="5" t="n"/>
    </row>
    <row r="2001">
      <c r="F2001" s="5" t="n"/>
      <c r="G2001" s="5" t="n"/>
      <c r="H2001" s="8" t="inlineStr"/>
      <c r="I2001" s="9">
        <f>IF(H2001="", "", H2001 + (J2001/Config!$B$9))</f>
        <v/>
      </c>
      <c r="J2001" s="10">
        <f>IFERROR(XLOOKUP(E2001,Config!$D$6:$D$100,Config!$E$6:$E$100),0)</f>
        <v/>
      </c>
      <c r="K2001" s="10">
        <f>IF(F2001="Completed",100,IF(F2001="In Progress",50,IF(F2001="Blocked",0,IF(F2001="Pending",0,IF(F2001="Rework Required",0,IF(F2001="Pending Review",50,0))))))</f>
        <v/>
      </c>
      <c r="L2001" s="5" t="inlineStr"/>
      <c r="M2001" s="5" t="n"/>
    </row>
    <row r="2002">
      <c r="F2002" s="5" t="n"/>
      <c r="G2002" s="5" t="n"/>
      <c r="H2002" s="8" t="inlineStr"/>
      <c r="I2002" s="9">
        <f>IF(H2002="", "", H2002 + (J2002/Config!$B$9))</f>
        <v/>
      </c>
      <c r="J2002" s="10">
        <f>IFERROR(XLOOKUP(E2002,Config!$D$6:$D$100,Config!$E$6:$E$100),0)</f>
        <v/>
      </c>
      <c r="K2002" s="10">
        <f>IF(F2002="Completed",100,IF(F2002="In Progress",50,IF(F2002="Blocked",0,IF(F2002="Pending",0,IF(F2002="Rework Required",0,IF(F2002="Pending Review",50,0))))))</f>
        <v/>
      </c>
      <c r="L2002" s="5" t="inlineStr"/>
      <c r="M2002" s="5" t="n"/>
    </row>
    <row r="2003">
      <c r="F2003" s="5" t="n"/>
      <c r="G2003" s="5" t="n"/>
      <c r="H2003" s="8" t="inlineStr"/>
      <c r="I2003" s="9">
        <f>IF(H2003="", "", H2003 + (J2003/Config!$B$9))</f>
        <v/>
      </c>
      <c r="J2003" s="10">
        <f>IFERROR(XLOOKUP(E2003,Config!$D$6:$D$100,Config!$E$6:$E$100),0)</f>
        <v/>
      </c>
      <c r="K2003" s="10">
        <f>IF(F2003="Completed",100,IF(F2003="In Progress",50,IF(F2003="Blocked",0,IF(F2003="Pending",0,IF(F2003="Rework Required",0,IF(F2003="Pending Review",50,0))))))</f>
        <v/>
      </c>
      <c r="L2003" s="5" t="inlineStr"/>
      <c r="M2003" s="5" t="n"/>
    </row>
    <row r="2004">
      <c r="F2004" s="5" t="n"/>
      <c r="G2004" s="5" t="n"/>
      <c r="H2004" s="8" t="inlineStr"/>
      <c r="I2004" s="9">
        <f>IF(H2004="", "", H2004 + (J2004/Config!$B$9))</f>
        <v/>
      </c>
      <c r="J2004" s="10">
        <f>IFERROR(XLOOKUP(E2004,Config!$D$6:$D$100,Config!$E$6:$E$100),0)</f>
        <v/>
      </c>
      <c r="K2004" s="10">
        <f>IF(F2004="Completed",100,IF(F2004="In Progress",50,IF(F2004="Blocked",0,IF(F2004="Pending",0,IF(F2004="Rework Required",0,IF(F2004="Pending Review",50,0))))))</f>
        <v/>
      </c>
      <c r="L2004" s="5" t="inlineStr"/>
      <c r="M2004" s="5" t="n"/>
    </row>
    <row r="2005">
      <c r="F2005" s="5" t="n"/>
      <c r="G2005" s="5" t="n"/>
      <c r="H2005" s="8" t="inlineStr"/>
      <c r="I2005" s="9">
        <f>IF(H2005="", "", H2005 + (J2005/Config!$B$9))</f>
        <v/>
      </c>
      <c r="J2005" s="10">
        <f>IFERROR(XLOOKUP(E2005,Config!$D$6:$D$100,Config!$E$6:$E$100),0)</f>
        <v/>
      </c>
      <c r="K2005" s="10">
        <f>IF(F2005="Completed",100,IF(F2005="In Progress",50,IF(F2005="Blocked",0,IF(F2005="Pending",0,IF(F2005="Rework Required",0,IF(F2005="Pending Review",50,0))))))</f>
        <v/>
      </c>
      <c r="L2005" s="5" t="inlineStr"/>
      <c r="M2005" s="5" t="n"/>
    </row>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sheetProtection selectLockedCells="0" selectUnlockedCells="0" sheet="1" objects="0" insertRows="1" insertHyperlinks="1" autoFilter="1" scenarios="0" formatColumns="1" deleteColumns="1" insertColumns="1" pivotTables="1" deleteRows="1" formatCells="1" formatRows="1" sort="1" password="E633"/>
  <mergeCells count="2">
    <mergeCell ref="A1:N1"/>
    <mergeCell ref="A2:N2"/>
  </mergeCells>
  <conditionalFormatting sqref="A6:N2005">
    <cfRule type="expression" priority="1" dxfId="0">
      <formula>INDIRECT("F"&amp;ROW())="Completed"</formula>
    </cfRule>
    <cfRule type="expression" priority="2" dxfId="1">
      <formula>INDIRECT("F"&amp;ROW())="Rework Required"</formula>
    </cfRule>
    <cfRule type="expression" priority="3" dxfId="2">
      <formula>INDIRECT("F"&amp;ROW())="Pending Review"</formula>
    </cfRule>
    <cfRule type="expression" priority="4" dxfId="3">
      <formula>INDIRECT("F"&amp;ROW())="In Progress"</formula>
    </cfRule>
  </conditionalFormatting>
  <dataValidations count="4">
    <dataValidation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showErrorMessage="1" showInputMessage="1" allowBlank="1" type="list">
      <formula1>=Config!$G$6:$G$100</formula1>
    </dataValidation>
    <dataValidation sqref="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showErrorMessage="1" showInputMessage="1" allowBlank="1" type="list">
      <formula1>=Config!$I$6:$I$100</formula1>
    </dataValidation>
    <dataValidation sqref="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E1182 E1183 E1184 E1185 E1186 E1187 E1188 E1189 E1190 E1191 E1192 E1193 E1194 E1195 E1196 E1197 E1198 E1199 E1200 E1201 E1202 E1203 E1204 E1205 E1206 E1207 E1208 E1209 E1210 E1211 E1212 E1213 E1214 E1215 E1216 E1217 E1218 E1219 E1220 E1221 E1222 E1223 E1224 E1225 E1226 E1227 E1228 E1229 E1230 E1231 E1232 E1233 E1234 E1235 E1236 E1237 E1238 E1239 E1240 E1241 E1242 E1243 E1244 E1245 E1246 E1247 E1248 E1249 E1250 E1251 E1252 E1253 E1254 E1255 E1256 E1257 E1258 E1259 E1260 E1261 E1262 E1263 E1264 E1265 E1266 E1267 E1268 E1269 E1270 E1271 E1272 E1273 E1274 E1275 E1276 E1277 E1278 E1279 E1280 E1281 E1282 E1283 E1284 E1285 E1286 E1287 E1288 E1289 E1290 E1291 E1292 E1293 E1294 E1295 E1296 E1297 E1298 E1299 E1300 E1301 E1302 E1303 E1304 E1305 E1306 E1307 E1308 E1309 E1310 E1311 E1312 E1313 E1314 E1315 E1316 E1317 E1318 E1319 E1320 E1321 E1322 E1323 E1324 E1325 E1326 E1327 E1328 E1329 E1330 E1331 E1332 E1333 E1334 E1335 E1336 E1337 E1338 E1339 E1340 E1341 E1342 E1343 E1344 E1345 E1346 E1347 E1348 E1349 E1350 E1351 E1352 E1353 E1354 E1355 E1356 E1357 E1358 E1359 E1360 E1361 E1362 E1363 E1364 E1365 E1366 E1367 E1368 E1369 E1370 E1371 E1372 E1373 E1374 E1375 E1376 E1377 E1378 E1379 E1380 E1381 E1382 E1383 E1384 E1385 E1386 E1387 E1388 E1389 E1390 E1391 E1392 E1393 E1394 E1395 E1396 E1397 E1398 E1399 E1400 E1401 E1402 E1403 E1404 E1405 E1406 E1407 E1408 E1409 E1410 E1411 E1412 E1413 E1414 E1415 E1416 E1417 E1418 E1419 E1420 E1421 E1422 E1423 E1424 E1425 E1426 E1427 E1428 E1429 E1430 E1431 E1432 E1433 E1434 E1435 E1436 E1437 E1438 E1439 E1440 E1441 E1442 E1443 E1444 E1445 E1446 E1447 E1448 E1449 E1450 E1451 E1452 E1453 E1454 E1455 E1456 E1457 E1458 E1459 E1460 E1461 E1462 E1463 E1464 E1465 E1466 E1467 E1468 E1469 E1470 E1471 E1472 E1473 E1474 E1475 E1476 E1477 E1478 E1479 E1480 E1481 E1482 E1483 E1484 E1485 E1486 E1487 E1488 E1489 E1490 E1491 E1492 E1493 E1494 E1495 E1496 E1497 E1498 E1499 E1500 E1501 E1502 E1503 E1504 E1505 E1506 E1507 E1508 E1509 E1510 E1511 E1512 E1513 E1514 E1515 E1516 E1517 E1518 E1519 E1520 E1521 E1522 E1523 E1524 E1525 E1526 E1527 E1528 E1529 E1530 E1531 E1532 E1533 E1534 E1535 E1536 E1537 E1538 E1539 E1540 E1541 E1542 E1543 E1544 E1545 E1546 E1547 E1548 E1549 E1550 E1551 E1552 E1553 E1554 E1555 E1556 E1557 E1558 E1559 E1560 E1561 E1562 E1563 E1564 E1565 E1566 E1567 E1568 E1569 E1570 E1571 E1572 E1573 E1574 E1575 E1576 E1577 E1578 E1579 E1580 E1581 E1582 E1583 E1584 E1585 E1586 E1587 E1588 E1589 E1590 E1591 E1592 E1593 E1594 E1595 E1596 E1597 E1598 E1599 E1600 E1601 E1602 E1603 E1604 E1605 E1606 E1607 E1608 E1609 E1610 E1611 E1612 E1613 E1614 E1615 E1616 E1617 E1618 E1619 E1620 E1621 E1622 E1623 E1624 E1625 E1626 E1627 E1628 E1629 E1630 E1631 E1632 E1633 E1634 E1635 E1636 E1637 E1638 E1639 E1640 E1641 E1642 E1643 E1644 E1645 E1646 E1647 E1648 E1649 E1650 E1651 E1652 E1653 E1654 E1655 E1656 E1657 E1658 E1659 E1660 E1661 E1662 E1663 E1664 E1665 E1666 E1667 E1668 E1669 E1670 E1671 E1672 E1673 E1674 E1675 E1676 E1677 E1678 E1679 E1680 E1681 E1682 E1683 E1684 E1685 E1686 E1687 E1688 E1689 E1690 E1691 E1692 E1693 E1694 E1695 E1696 E1697 E1698 E1699 E1700 E1701 E1702 E1703 E1704 E1705 E1706 E1707 E1708 E1709 E1710 E1711 E1712 E1713 E1714 E1715 E1716 E1717 E1718 E1719 E1720 E1721 E1722 E1723 E1724 E1725 E1726 E1727 E1728 E1729 E1730 E1731 E1732 E1733 E1734 E1735 E1736 E1737 E1738 E1739 E1740 E1741 E1742 E1743 E1744 E1745 E1746 E1747 E1748 E1749 E1750 E1751 E1752 E1753 E1754 E1755 E1756 E1757 E1758 E1759 E1760 E1761 E1762 E1763 E1764 E1765 E1766 E1767 E1768 E1769 E1770 E1771 E1772 E1773 E1774 E1775 E1776 E1777 E1778 E1779 E1780 E1781 E1782 E1783 E1784 E1785 E1786 E1787 E1788 E1789 E1790 E1791 E1792 E1793 E1794 E1795 E1796 E1797 E1798 E1799 E1800 E1801 E1802 E1803 E1804 E1805 E1806 E1807 E1808 E1809 E1810 E1811 E1812 E1813 E1814 E1815 E1816 E1817 E1818 E1819 E1820 E1821 E1822 E1823 E1824 E1825 E1826 E1827 E1828 E1829 E1830 E1831 E1832 E1833 E1834 E1835 E1836 E1837 E1838 E1839 E1840 E1841 E1842 E1843 E1844 E1845 E1846 E1847 E1848 E1849 E1850 E1851 E1852 E1853 E1854 E1855 E1856 E1857 E1858 E1859 E1860 E1861 E1862 E1863 E1864 E1865 E1866 E1867 E1868 E1869 E1870 E1871 E1872 E1873 E1874 E1875 E1876 E1877 E1878 E1879 E1880 E1881 E1882 E1883 E1884 E1885 E1886 E1887 E1888 E1889 E1890 E1891 E1892 E1893 E1894 E1895 E1896 E1897 E1898 E1899 E1900 E1901 E1902 E1903 E1904 E1905 E1906 E1907 E1908 E1909 E1910 E1911 E1912 E1913 E1914 E1915 E1916 E1917 E1918 E1919 E1920 E1921 E1922 E1923 E1924 E1925 E1926 E1927 E1928 E1929 E1930 E1931 E1932 E1933 E1934 E1935 E1936 E1937 E1938 E1939 E1940 E1941 E1942 E1943 E1944 E1945 E1946 E1947 E1948 E1949 E1950 E1951 E1952 E1953 E1954 E1955 E1956 E1957 E1958 E1959 E1960 E1961 E1962 E1963 E1964 E1965 E1966 E1967 E1968 E1969 E1970 E1971 E1972 E1973 E1974 E1975 E1976 E1977 E1978 E1979 E1980 E1981 E1982 E1983 E1984 E1985 E1986 E1987 E1988 E1989 E1990 E1991 E1992 E1993 E1994 E1995 E1996 E1997 E1998 E1999 E2000 E2001 E2002 E2003 E2004 E2005" showErrorMessage="1" showInputMessage="1" allowBlank="1" type="list">
      <formula1>=Config!$D$6:$D$100</formula1>
    </dataValidation>
    <dataValidation sqref="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D1202 D1203 D1204 D1205 D1206 D1207 D1208 D1209 D1210 D1211 D1212 D1213 D1214 D1215 D1216 D1217 D1218 D1219 D1220 D1221 D1222 D1223 D1224 D1225 D1226 D1227 D1228 D1229 D1230 D1231 D1232 D1233 D1234 D1235 D1236 D1237 D1238 D1239 D1240 D1241 D1242 D1243 D1244 D1245 D1246 D1247 D1248 D1249 D1250 D1251 D1252 D1253 D1254 D1255 D1256 D1257 D1258 D1259 D1260 D1261 D1262 D1263 D1264 D1265 D1266 D1267 D1268 D1269 D1270 D1271 D1272 D1273 D1274 D1275 D1276 D1277 D1278 D1279 D1280 D1281 D1282 D1283 D1284 D1285 D1286 D1287 D1288 D1289 D1290 D1291 D1292 D1293 D1294 D1295 D1296 D1297 D1298 D1299 D1300 D1301 D1302 D1303 D1304 D1305 D1306 D1307 D1308 D1309 D1310 D1311 D1312 D1313 D1314 D1315 D1316 D1317 D1318 D1319 D1320 D1321 D1322 D1323 D1324 D1325 D1326 D1327 D1328 D1329 D1330 D1331 D1332 D1333 D1334 D1335 D1336 D1337 D1338 D1339 D1340 D1341 D1342 D1343 D1344 D1345 D1346 D1347 D1348 D1349 D1350 D1351 D1352 D1353 D1354 D1355 D1356 D1357 D1358 D1359 D1360 D1361 D1362 D1363 D1364 D1365 D1366 D1367 D1368 D1369 D1370 D1371 D1372 D1373 D1374 D1375 D1376 D1377 D1378 D1379 D1380 D1381 D1382 D1383 D1384 D1385 D1386 D1387 D1388 D1389 D1390 D1391 D1392 D1393 D1394 D1395 D1396 D1397 D1398 D1399 D1400 D1401 D1402 D1403 D1404 D1405 D1406 D1407 D1408 D1409 D1410 D1411 D1412 D1413 D1414 D1415 D1416 D1417 D1418 D1419 D1420 D1421 D1422 D1423 D1424 D1425 D1426 D1427 D1428 D1429 D1430 D1431 D1432 D1433 D1434 D1435 D1436 D1437 D1438 D1439 D1440 D1441 D1442 D1443 D1444 D1445 D1446 D1447 D1448 D1449 D1450 D1451 D1452 D1453 D1454 D1455 D1456 D1457 D1458 D1459 D1460 D1461 D1462 D1463 D1464 D1465 D1466 D1467 D1468 D1469 D1470 D1471 D1472 D1473 D1474 D1475 D1476 D1477 D1478 D1479 D1480 D1481 D1482 D1483 D1484 D1485 D1486 D1487 D1488 D1489 D1490 D1491 D1492 D1493 D1494 D1495 D1496 D1497 D1498 D1499 D1500 D1501 D1502 D1503 D1504 D1505 D1506 D1507 D1508 D1509 D1510 D1511 D1512 D1513 D1514 D1515 D1516 D1517 D1518 D1519 D1520 D1521 D1522 D1523 D1524 D1525 D1526 D1527 D1528 D1529 D1530 D1531 D1532 D1533 D1534 D1535 D1536 D1537 D1538 D1539 D1540 D1541 D1542 D1543 D1544 D1545 D1546 D1547 D1548 D1549 D1550 D1551 D1552 D1553 D1554 D1555 D1556 D1557 D1558 D1559 D1560 D1561 D1562 D1563 D1564 D1565 D1566 D1567 D1568 D1569 D1570 D1571 D1572 D1573 D1574 D1575 D1576 D1577 D1578 D1579 D1580 D1581 D1582 D1583 D1584 D1585 D1586 D1587 D1588 D1589 D1590 D1591 D1592 D1593 D1594 D1595 D1596 D1597 D1598 D1599 D1600 D1601 D1602 D1603 D1604 D1605 D1606 D1607 D1608 D1609 D1610 D1611 D1612 D1613 D1614 D1615 D1616 D1617 D1618 D1619 D1620 D1621 D1622 D1623 D1624 D1625 D1626 D1627 D1628 D1629 D1630 D1631 D1632 D1633 D1634 D1635 D1636 D1637 D1638 D1639 D1640 D1641 D1642 D1643 D1644 D1645 D1646 D1647 D1648 D1649 D1650 D1651 D1652 D1653 D1654 D1655 D1656 D1657 D1658 D1659 D1660 D1661 D1662 D1663 D1664 D1665 D1666 D1667 D1668 D1669 D1670 D1671 D1672 D1673 D1674 D1675 D1676 D1677 D1678 D1679 D1680 D1681 D1682 D1683 D1684 D1685 D1686 D1687 D1688 D1689 D1690 D1691 D1692 D1693 D1694 D1695 D1696 D1697 D1698 D1699 D1700 D1701 D1702 D1703 D1704 D1705 D1706 D1707 D1708 D1709 D1710 D1711 D1712 D1713 D1714 D1715 D1716 D1717 D1718 D1719 D1720 D1721 D1722 D1723 D1724 D1725 D1726 D1727 D1728 D1729 D1730 D1731 D1732 D1733 D1734 D1735 D1736 D1737 D1738 D1739 D1740 D1741 D1742 D1743 D1744 D1745 D1746 D1747 D1748 D1749 D1750 D1751 D1752 D1753 D1754 D1755 D1756 D1757 D1758 D1759 D1760 D1761 D1762 D1763 D1764 D1765 D1766 D1767 D1768 D1769 D1770 D1771 D1772 D1773 D1774 D1775 D1776 D1777 D1778 D1779 D1780 D1781 D1782 D1783 D1784 D1785 D1786 D1787 D1788 D1789 D1790 D1791 D1792 D1793 D1794 D1795 D1796 D1797 D1798 D1799 D1800 D1801 D1802 D1803 D1804 D1805 D1806 D1807 D1808 D1809 D1810 D1811 D1812 D1813 D1814 D1815 D1816 D1817 D1818 D1819 D1820 D1821 D1822 D1823 D1824 D1825 D1826 D1827 D1828 D1829 D1830 D1831 D1832 D1833 D1834 D1835 D1836 D1837 D1838 D1839 D1840 D1841 D1842 D1843 D1844 D1845 D1846 D1847 D1848 D1849 D1850 D1851 D1852 D1853 D1854 D1855 D1856 D1857 D1858 D1859 D1860 D1861 D1862 D1863 D1864 D1865 D1866 D1867 D1868 D1869 D1870 D1871 D1872 D1873 D1874 D1875 D1876 D1877 D1878 D1879 D1880 D1881 D1882 D1883 D1884 D1885 D1886 D1887 D1888 D1889 D1890 D1891 D1892 D1893 D1894 D1895 D1896 D1897 D1898 D1899 D1900 D1901 D1902 D1903 D1904 D1905 D1906 D1907 D1908 D1909 D1910 D1911 D1912 D1913 D1914 D1915 D1916 D1917 D1918 D1919 D1920 D1921 D1922 D1923 D1924 D1925 D1926 D1927 D1928 D1929 D1930 D1931 D1932 D1933 D1934 D1935 D1936 D1937 D1938 D1939 D1940 D1941 D1942 D1943 D1944 D1945 D1946 D1947 D1948 D1949 D1950 D1951 D1952 D1953 D1954 D1955 D1956 D1957 D1958 D1959 D1960 D1961 D1962 D1963 D1964 D1965 D1966 D1967 D1968 D1969 D1970 D1971 D1972 D1973 D1974 D1975 D1976 D1977 D1978 D1979 D1980 D1981 D1982 D1983 D1984 D1985 D1986 D1987 D1988 D1989 D1990 D1991 D1992 D1993 D1994 D1995 D1996 D1997 D1998 D1999 D2000 D2001 D2002 D2003 D2004 D2005" showErrorMessage="1" showInputMessage="1" allowBlank="1" type="list">
      <formula1>=Config!$K$6:$K$100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X5000"/>
  <sheetViews>
    <sheetView workbookViewId="0">
      <selection activeCell="A1" sqref="A1"/>
    </sheetView>
  </sheetViews>
  <sheetFormatPr baseColWidth="8" defaultRowHeight="15"/>
  <cols>
    <col width="28" customWidth="1" min="1" max="1"/>
    <col width="28" customWidth="1" min="2" max="2"/>
    <col width="28" customWidth="1" min="4" max="4"/>
    <col width="28" customWidth="1" min="5" max="5"/>
  </cols>
  <sheetData>
    <row r="1" ht="22" customHeight="1">
      <c r="A1" s="1" t="inlineStr">
        <is>
          <t>Evernorth Automation ROI Tracker — Protected</t>
        </is>
      </c>
    </row>
    <row r="2" ht="20" customHeight="1">
      <c r="A2" s="2" t="inlineStr">
        <is>
          <t>Only authorized users may edit unlocked fields. Admin can unprotect sheets if required.</t>
        </is>
      </c>
    </row>
    <row r="3">
      <c r="A3" t="inlineStr">
        <is>
          <t>Last Updated:</t>
        </is>
      </c>
      <c r="B3">
        <f>Config!B6</f>
        <v/>
      </c>
    </row>
    <row r="4">
      <c r="A4" t="inlineStr">
        <is>
          <t>Created by:</t>
        </is>
      </c>
      <c r="B4" t="inlineStr">
        <is>
          <t>Janaranjan Sahoo | Evernorth Automation ROI Suite</t>
        </is>
      </c>
    </row>
    <row r="5">
      <c r="A5" s="11" t="inlineStr">
        <is>
          <t>Metric</t>
        </is>
      </c>
      <c r="B5" s="11" t="inlineStr">
        <is>
          <t>Value</t>
        </is>
      </c>
      <c r="D5" s="11" t="inlineStr">
        <is>
          <t>ROI Parameters</t>
        </is>
      </c>
    </row>
    <row r="6">
      <c r="A6" s="4" t="inlineStr">
        <is>
          <t>Total Test Cases</t>
        </is>
      </c>
      <c r="B6" s="12">
        <f>COUNTA(Automation_Plan!$A$6:$A$1000)</f>
        <v/>
      </c>
      <c r="D6" t="inlineStr">
        <is>
          <t>Manual Time per Case (mins)</t>
        </is>
      </c>
      <c r="E6">
        <f>Config!$B$10</f>
        <v/>
      </c>
    </row>
    <row r="7">
      <c r="A7" s="4" t="inlineStr">
        <is>
          <t>Completed Count</t>
        </is>
      </c>
      <c r="B7" s="12">
        <f>COUNTIF(Automation_Plan!$F$6:$F$1000,"Completed")</f>
        <v/>
      </c>
      <c r="D7" t="inlineStr">
        <is>
          <t>Expected Executions per Release</t>
        </is>
      </c>
      <c r="E7">
        <f>Config!$B$11</f>
        <v/>
      </c>
    </row>
    <row r="8">
      <c r="A8" s="4" t="inlineStr">
        <is>
          <t>In Progress Count</t>
        </is>
      </c>
      <c r="B8" s="12">
        <f>COUNTIF(Automation_Plan!$F$6:$F$1000,"In Progress")</f>
        <v/>
      </c>
      <c r="D8" t="inlineStr">
        <is>
          <t>Releases per Year</t>
        </is>
      </c>
      <c r="E8">
        <f>Config!$B$12</f>
        <v/>
      </c>
    </row>
    <row r="9">
      <c r="A9" s="4" t="inlineStr">
        <is>
          <t>Blocked Count</t>
        </is>
      </c>
      <c r="B9" s="12">
        <f>COUNTIF(Automation_Plan!$F$6:$F$1000,"Blocked")</f>
        <v/>
      </c>
    </row>
    <row r="10">
      <c r="A10" s="4" t="inlineStr">
        <is>
          <t>Rework Required</t>
        </is>
      </c>
      <c r="B10" s="12">
        <f>COUNTIF(Automation_Plan!$F$6:$F$1000,"Rework Required")</f>
        <v/>
      </c>
      <c r="D10" t="inlineStr">
        <is>
          <t>Automated &amp; Completed Count</t>
        </is>
      </c>
      <c r="E10">
        <f>COUNTIFS(Automation_Plan!$G$6:$G$1000,"Yes",Automation_Plan!$F$6:$F$1000,"Completed")</f>
        <v/>
      </c>
    </row>
    <row r="11">
      <c r="A11" s="4" t="inlineStr">
        <is>
          <t>Total Dev Effort (hrs)</t>
        </is>
      </c>
      <c r="B11" s="12">
        <f>SUM(Automation_Plan!$J$6:$J$1000)</f>
        <v/>
      </c>
      <c r="D11" t="inlineStr">
        <is>
          <t>Annual Manual Effort Saved (hrs)</t>
        </is>
      </c>
      <c r="E11">
        <f>(E6/60)*E7*E8*E10</f>
        <v/>
      </c>
    </row>
    <row r="12">
      <c r="A12" s="4" t="inlineStr">
        <is>
          <t>Completed Effort (hrs)</t>
        </is>
      </c>
      <c r="B12" s="12">
        <f>SUMIF(Automation_Plan!$F$6:$F$1000,"Completed",Automation_Plan!$J$6:$J$1000)</f>
        <v/>
      </c>
      <c r="D12" t="inlineStr">
        <is>
          <t>Total Automation Effort (hrs)</t>
        </is>
      </c>
      <c r="E12">
        <f>SUMIFS(Automation_Plan!$J$6:$J$1000,Automation_Plan!$G$6:$G$1000,"Yes")</f>
        <v/>
      </c>
    </row>
    <row r="13">
      <c r="A13" s="4" t="inlineStr">
        <is>
          <t>Remaining Effort (hrs)</t>
        </is>
      </c>
      <c r="B13" s="12">
        <f>MAX(B11-B12,0)</f>
        <v/>
      </c>
      <c r="D13" t="inlineStr">
        <is>
          <t>ROI</t>
        </is>
      </c>
      <c r="E13" s="13">
        <f>IF(E12=0,0,ROUND((E11-E12)/E12,2))</f>
        <v/>
      </c>
    </row>
    <row r="14">
      <c r="A14" s="4" t="inlineStr">
        <is>
          <t>Resources Count</t>
        </is>
      </c>
      <c r="B14" s="12">
        <f>COUNTA(Config!$K$6:$K$100)</f>
        <v/>
      </c>
    </row>
    <row r="15">
      <c r="A15" s="4" t="inlineStr">
        <is>
          <t>Daily Capacity (hrs)</t>
        </is>
      </c>
      <c r="B15" s="12">
        <f>B13*Config!$B$9</f>
        <v/>
      </c>
    </row>
    <row r="16">
      <c r="A16" s="4" t="inlineStr">
        <is>
          <t>Weekly Capacity (hrs)</t>
        </is>
      </c>
      <c r="B16" s="12">
        <f>B14*5</f>
        <v/>
      </c>
    </row>
    <row r="17">
      <c r="A17" s="4" t="inlineStr">
        <is>
          <t>ETA (weeks)</t>
        </is>
      </c>
      <c r="B17" s="12">
        <f>IF(B11=0,0,ROUNDUP(B12/B16,0))</f>
        <v/>
      </c>
    </row>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c r="A200" s="6" t="inlineStr">
        <is>
          <t>© 2025 Evernorth Automation ROI Suite – Confidential</t>
        </is>
      </c>
    </row>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sheetProtection selectLockedCells="0" selectUnlockedCells="0" sheet="1" objects="0" insertRows="1" insertHyperlinks="1" autoFilter="1" scenarios="0" formatColumns="1" deleteColumns="1" insertColumns="1" pivotTables="1" deleteRows="1" formatCells="1" formatRows="1" sort="1" password="E633"/>
  <mergeCells count="2">
    <mergeCell ref="A1:H1"/>
    <mergeCell ref="A2:H2"/>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X500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s>
  <sheetData>
    <row r="1" ht="22" customHeight="1">
      <c r="A1" s="1" t="inlineStr">
        <is>
          <t>Evernorth Automation ROI Tracker — Protected</t>
        </is>
      </c>
    </row>
    <row r="2" ht="20" customHeight="1">
      <c r="A2" s="2" t="inlineStr">
        <is>
          <t>Only authorized users may edit unlocked fields. Admin can unprotect sheets if required.</t>
        </is>
      </c>
    </row>
    <row r="3">
      <c r="A3" t="inlineStr">
        <is>
          <t>Last Updated:</t>
        </is>
      </c>
      <c r="B3">
        <f>Config!B6</f>
        <v/>
      </c>
    </row>
    <row r="4">
      <c r="A4" t="inlineStr">
        <is>
          <t>Created by:</t>
        </is>
      </c>
      <c r="B4" t="inlineStr">
        <is>
          <t>Janaranjan Sahoo | Evernorth Automation ROI Suite</t>
        </is>
      </c>
    </row>
    <row r="5">
      <c r="A5" s="7" t="inlineStr">
        <is>
          <t>Resource</t>
        </is>
      </c>
      <c r="B5" s="7" t="inlineStr">
        <is>
          <t>Total TCs</t>
        </is>
      </c>
      <c r="C5" s="7" t="inlineStr">
        <is>
          <t>Completed</t>
        </is>
      </c>
      <c r="D5" s="7" t="inlineStr">
        <is>
          <t>% Completion</t>
        </is>
      </c>
      <c r="E5" s="7" t="inlineStr">
        <is>
          <t>Effort (hrs)</t>
        </is>
      </c>
      <c r="F5" s="7" t="inlineStr">
        <is>
          <t>ROI (%)</t>
        </is>
      </c>
    </row>
    <row r="6">
      <c r="A6" t="inlineStr">
        <is>
          <t>Ravi</t>
        </is>
      </c>
      <c r="B6">
        <f>COUNTIF(Automation_Plan!$D$6:$D$1000,"Ravi")</f>
        <v/>
      </c>
      <c r="C6">
        <f>COUNTIFS(Automation_Plan!$D$6:$D$1000,"Ravi",Automation_Plan!$F$6:$F$1000,"Completed")</f>
        <v/>
      </c>
      <c r="D6" s="13">
        <f>IF(B6=0,0,ROUND(C6/B6,2))</f>
        <v/>
      </c>
      <c r="E6" s="10">
        <f>SUMIFS(Automation_Plan!$J$6:$J$1000,Automation_Plan!$D$6:$D$1000,"Ravi")</f>
        <v/>
      </c>
      <c r="F6" s="13">
        <f>IF(SUMIFS(Automation_Plan!$J$6:$J$1000,Automation_Plan!$D$6:$D$1000,""Ravi"",Automation_Plan!$G$6:$G$1000,""Yes"")=0,0,ROUND(((Config!$B$10/60)*Config!$B$11*Config!$B$12*COUNTIFS(Automation_Plan!$D$6:$D$1000,""Ravi"",Automation_Plan!$G$6:$G$1000,""Yes"",Automation_Plan!$F$6:$F$1000,""Completed"") - SUMIFS(Automation_Plan!$J$6:$J$1000,Automation_Plan!$D$6:$D$1000,""Ravi"",Automation_Plan!$G$6:$G$1000,""Yes""))/SUMIFS(Automation_Plan!$J$6:$J$1000,Automation_Plan!$D$6:$D$1000,""Ravi"",Automation_Plan!$G$6:$G$1000,""Yes""),2))</f>
        <v/>
      </c>
    </row>
    <row r="7">
      <c r="A7" t="inlineStr">
        <is>
          <t>Om</t>
        </is>
      </c>
      <c r="B7">
        <f>COUNTIF(Automation_Plan!$D$6:$D$1000,"Om")</f>
        <v/>
      </c>
      <c r="C7">
        <f>COUNTIFS(Automation_Plan!$D$6:$D$1000,"Om",Automation_Plan!$F$6:$F$1000,"Completed")</f>
        <v/>
      </c>
      <c r="D7" s="13">
        <f>IF(B7=0,0,ROUND(C7/B7,2))</f>
        <v/>
      </c>
      <c r="E7" s="10">
        <f>SUMIFS(Automation_Plan!$J$6:$J$1000,Automation_Plan!$D$6:$D$1000,"Om")</f>
        <v/>
      </c>
      <c r="F7" s="13">
        <f>IF(SUMIFS(Automation_Plan!$J$6:$J$1000,Automation_Plan!$D$6:$D$1000,""Om"",Automation_Plan!$G$6:$G$1000,""Yes"")=0,0,ROUND(((Config!$B$10/60)*Config!$B$11*Config!$B$12*COUNTIFS(Automation_Plan!$D$6:$D$1000,""Om"",Automation_Plan!$G$6:$G$1000,""Yes"",Automation_Plan!$F$6:$F$1000,""Completed"") - SUMIFS(Automation_Plan!$J$6:$J$1000,Automation_Plan!$D$6:$D$1000,""Om"",Automation_Plan!$G$6:$G$1000,""Yes""))/SUMIFS(Automation_Plan!$J$6:$J$1000,Automation_Plan!$D$6:$D$1000,""Om"",Automation_Plan!$G$6:$G$1000,""Yes""),2))</f>
        <v/>
      </c>
    </row>
    <row r="8">
      <c r="A8" t="inlineStr">
        <is>
          <t>Jay</t>
        </is>
      </c>
      <c r="B8">
        <f>COUNTIF(Automation_Plan!$D$6:$D$1000,"Jay")</f>
        <v/>
      </c>
      <c r="C8">
        <f>COUNTIFS(Automation_Plan!$D$6:$D$1000,"Jay",Automation_Plan!$F$6:$F$1000,"Completed")</f>
        <v/>
      </c>
      <c r="D8" s="13">
        <f>IF(B8=0,0,ROUND(C8/B8,2))</f>
        <v/>
      </c>
      <c r="E8" s="10">
        <f>SUMIFS(Automation_Plan!$J$6:$J$1000,Automation_Plan!$D$6:$D$1000,"Jay")</f>
        <v/>
      </c>
      <c r="F8" s="13">
        <f>IF(SUMIFS(Automation_Plan!$J$6:$J$1000,Automation_Plan!$D$6:$D$1000,""Jay"",Automation_Plan!$G$6:$G$1000,""Yes"")=0,0,ROUND(((Config!$B$10/60)*Config!$B$11*Config!$B$12*COUNTIFS(Automation_Plan!$D$6:$D$1000,""Jay"",Automation_Plan!$G$6:$G$1000,""Yes"",Automation_Plan!$F$6:$F$1000,""Completed"") - SUMIFS(Automation_Plan!$J$6:$J$1000,Automation_Plan!$D$6:$D$1000,""Jay"",Automation_Plan!$G$6:$G$1000,""Yes""))/SUMIFS(Automation_Plan!$J$6:$J$1000,Automation_Plan!$D$6:$D$1000,""Jay"",Automation_Plan!$G$6:$G$1000,""Yes""),2))</f>
        <v/>
      </c>
    </row>
    <row r="9">
      <c r="A9" t="inlineStr">
        <is>
          <t>Janaranjan</t>
        </is>
      </c>
      <c r="B9">
        <f>COUNTIF(Automation_Plan!$D$6:$D$1000,"Janaranjan")</f>
        <v/>
      </c>
      <c r="C9">
        <f>COUNTIFS(Automation_Plan!$D$6:$D$1000,"Janaranjan",Automation_Plan!$F$6:$F$1000,"Completed")</f>
        <v/>
      </c>
      <c r="D9" s="13">
        <f>IF(B9=0,0,ROUND(C9/B9,2))</f>
        <v/>
      </c>
      <c r="E9" s="10">
        <f>SUMIFS(Automation_Plan!$J$6:$J$1000,Automation_Plan!$D$6:$D$1000,"Janaranjan")</f>
        <v/>
      </c>
      <c r="F9" s="13">
        <f>IF(SUMIFS(Automation_Plan!$J$6:$J$1000,Automation_Plan!$D$6:$D$1000,""Janaranjan"",Automation_Plan!$G$6:$G$1000,""Yes"")=0,0,ROUND(((Config!$B$10/60)*Config!$B$11*Config!$B$12*COUNTIFS(Automation_Plan!$D$6:$D$1000,""Janaranjan"",Automation_Plan!$G$6:$G$1000,""Yes"",Automation_Plan!$F$6:$F$1000,""Completed"") - SUMIFS(Automation_Plan!$J$6:$J$1000,Automation_Plan!$D$6:$D$1000,""Janaranjan"",Automation_Plan!$G$6:$G$1000,""Yes""))/SUMIFS(Automation_Plan!$J$6:$J$1000,Automation_Plan!$D$6:$D$1000,""Janaranjan"",Automation_Plan!$G$6:$G$1000,""Yes""),2))</f>
        <v/>
      </c>
    </row>
    <row r="10">
      <c r="A10" t="inlineStr">
        <is>
          <t>Rakesh</t>
        </is>
      </c>
      <c r="B10">
        <f>COUNTIF(Automation_Plan!$D$6:$D$1000,"Rakesh")</f>
        <v/>
      </c>
      <c r="C10">
        <f>COUNTIFS(Automation_Plan!$D$6:$D$1000,"Rakesh",Automation_Plan!$F$6:$F$1000,"Completed")</f>
        <v/>
      </c>
      <c r="D10" s="13">
        <f>IF(B10=0,0,ROUND(C10/B10,2))</f>
        <v/>
      </c>
      <c r="E10" s="10">
        <f>SUMIFS(Automation_Plan!$J$6:$J$1000,Automation_Plan!$D$6:$D$1000,"Rakesh")</f>
        <v/>
      </c>
      <c r="F10" s="13">
        <f>IF(SUMIFS(Automation_Plan!$J$6:$J$1000,Automation_Plan!$D$6:$D$1000,""Rakesh"",Automation_Plan!$G$6:$G$1000,""Yes"")=0,0,ROUND(((Config!$B$10/60)*Config!$B$11*Config!$B$12*COUNTIFS(Automation_Plan!$D$6:$D$1000,""Rakesh"",Automation_Plan!$G$6:$G$1000,""Yes"",Automation_Plan!$F$6:$F$1000,""Completed"") - SUMIFS(Automation_Plan!$J$6:$J$1000,Automation_Plan!$D$6:$D$1000,""Rakesh"",Automation_Plan!$G$6:$G$1000,""Yes""))/SUMIFS(Automation_Plan!$J$6:$J$1000,Automation_Plan!$D$6:$D$1000,""Rakesh"",Automation_Plan!$G$6:$G$1000,""Yes""),2))</f>
        <v/>
      </c>
    </row>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c r="A200" s="6" t="inlineStr">
        <is>
          <t>© 2025 Evernorth Automation ROI Suite – Confidential</t>
        </is>
      </c>
    </row>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sheetProtection selectLockedCells="0" selectUnlockedCells="0" sheet="1" objects="0" insertRows="1" insertHyperlinks="1" autoFilter="1" scenarios="0" formatColumns="1" deleteColumns="1" insertColumns="1" pivotTables="1" deleteRows="1" formatCells="1" formatRows="1" sort="1" password="E633"/>
  <mergeCells count="2">
    <mergeCell ref="A1:N1"/>
    <mergeCell ref="A2:N2"/>
  </mergeCell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AX5000"/>
  <sheetViews>
    <sheetView workbookViewId="0">
      <selection activeCell="A1" sqref="A1"/>
    </sheetView>
  </sheetViews>
  <sheetFormatPr baseColWidth="8" defaultRowHeight="15"/>
  <sheetData>
    <row r="1" ht="22" customHeight="1">
      <c r="A1" s="1" t="inlineStr">
        <is>
          <t>Evernorth Automation ROI Tracker — Protected</t>
        </is>
      </c>
    </row>
    <row r="2" ht="20" customHeight="1">
      <c r="A2" s="2" t="inlineStr">
        <is>
          <t>Only authorized users may edit unlocked fields. Admin can unprotect sheets if required.</t>
        </is>
      </c>
    </row>
    <row r="3">
      <c r="A3" t="inlineStr">
        <is>
          <t>Last Updated:</t>
        </is>
      </c>
      <c r="B3">
        <f>Config!B6</f>
        <v/>
      </c>
    </row>
    <row r="4">
      <c r="A4" t="inlineStr">
        <is>
          <t>Created by:</t>
        </is>
      </c>
      <c r="B4" t="inlineStr">
        <is>
          <t>Janaranjan Sahoo | Evernorth Automation ROI Suite</t>
        </is>
      </c>
    </row>
    <row r="5">
      <c r="A5" s="3" t="inlineStr">
        <is>
          <t>Status</t>
        </is>
      </c>
      <c r="B5" s="3" t="inlineStr">
        <is>
          <t>Count</t>
        </is>
      </c>
    </row>
    <row r="6">
      <c r="A6" t="inlineStr">
        <is>
          <t>Pending</t>
        </is>
      </c>
      <c r="B6">
        <f>COUNTIF(Automation_Plan!$F$6:$F$1000,"Pending")</f>
        <v/>
      </c>
    </row>
    <row r="7">
      <c r="A7" t="inlineStr">
        <is>
          <t>In Progress</t>
        </is>
      </c>
      <c r="B7">
        <f>COUNTIF(Automation_Plan!$F$6:$F$1000,"In Progress")</f>
        <v/>
      </c>
    </row>
    <row r="8">
      <c r="A8" t="inlineStr">
        <is>
          <t>Completed</t>
        </is>
      </c>
      <c r="B8">
        <f>COUNTIF(Automation_Plan!$F$6:$F$1000,"Completed")</f>
        <v/>
      </c>
    </row>
    <row r="9">
      <c r="A9" t="inlineStr">
        <is>
          <t>Rework Required</t>
        </is>
      </c>
      <c r="B9">
        <f>COUNTIF(Automation_Plan!$F$6:$F$1000,"Rework Required")</f>
        <v/>
      </c>
    </row>
    <row r="10">
      <c r="A10" t="inlineStr">
        <is>
          <t>Pending Review</t>
        </is>
      </c>
      <c r="B10">
        <f>COUNTIF(Automation_Plan!$F$6:$F$1000,"Pending Review")</f>
        <v/>
      </c>
    </row>
    <row r="11">
      <c r="A11" t="inlineStr">
        <is>
          <t>Blocked</t>
        </is>
      </c>
      <c r="B11">
        <f>COUNTIF(Automation_Plan!$F$6:$F$1000,"Blocked")</f>
        <v/>
      </c>
    </row>
    <row r="12"/>
    <row r="13"/>
    <row r="14">
      <c r="A14" s="3" t="inlineStr">
        <is>
          <t>Complexity</t>
        </is>
      </c>
      <c r="B14" s="3" t="inlineStr">
        <is>
          <t>Total Effort (hrs)</t>
        </is>
      </c>
    </row>
    <row r="15">
      <c r="A15" t="inlineStr">
        <is>
          <t>Complex</t>
        </is>
      </c>
      <c r="B15">
        <f>SUMIFS(Automation_Plan!$J$6:$J$1000,Automation_Plan!$E$6:$E$1000,"Complex")</f>
        <v/>
      </c>
    </row>
    <row r="16">
      <c r="A16" t="inlineStr">
        <is>
          <t>Medium</t>
        </is>
      </c>
      <c r="B16">
        <f>SUMIFS(Automation_Plan!$J$6:$J$1000,Automation_Plan!$E$6:$E$1000,"Medium")</f>
        <v/>
      </c>
    </row>
    <row r="17">
      <c r="A17" t="inlineStr">
        <is>
          <t>Simple</t>
        </is>
      </c>
      <c r="B17">
        <f>SUMIFS(Automation_Plan!$J$6:$J$1000,Automation_Plan!$E$6:$E$1000,"Simple")</f>
        <v/>
      </c>
    </row>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c r="A200" s="6" t="inlineStr">
        <is>
          <t>© 2025 Evernorth Automation ROI Suite – Confidential</t>
        </is>
      </c>
    </row>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sheetProtection selectLockedCells="0" selectUnlockedCells="0" sheet="1" objects="0" insertRows="1" insertHyperlinks="1" autoFilter="1" scenarios="0" formatColumns="1" deleteColumns="1" insertColumns="1" pivotTables="1" deleteRows="1" formatCells="1" formatRows="1" sort="1" password="E633"/>
  <mergeCells count="2">
    <mergeCell ref="A1:N1"/>
    <mergeCell ref="A2:N2"/>
  </mergeCells>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AX5000"/>
  <sheetViews>
    <sheetView workbookViewId="0">
      <selection activeCell="A1" sqref="A1"/>
    </sheetView>
  </sheetViews>
  <sheetFormatPr baseColWidth="8" defaultRowHeight="15"/>
  <sheetData>
    <row r="1" ht="22" customHeight="1">
      <c r="A1" s="1" t="inlineStr">
        <is>
          <t>Evernorth Automation ROI Tracker — Protected</t>
        </is>
      </c>
    </row>
    <row r="2" ht="20" customHeight="1">
      <c r="A2" s="2" t="inlineStr">
        <is>
          <t>Only authorized users may edit unlocked fields. Admin can unprotect sheets if required.</t>
        </is>
      </c>
    </row>
    <row r="3">
      <c r="A3" t="inlineStr">
        <is>
          <t>Last Updated:</t>
        </is>
      </c>
      <c r="B3">
        <f>Config!B6</f>
        <v/>
      </c>
    </row>
    <row r="4">
      <c r="A4" t="inlineStr">
        <is>
          <t>Created by:</t>
        </is>
      </c>
      <c r="B4" t="inlineStr">
        <is>
          <t>Janaranjan Sahoo | Evernorth Automation ROI Suite</t>
        </is>
      </c>
    </row>
    <row r="5"/>
    <row r="6">
      <c r="A6" s="14" t="inlineStr">
        <is>
          <t>Total Test Cases</t>
        </is>
      </c>
      <c r="B6" s="4">
        <f>Metrics!B6</f>
        <v/>
      </c>
    </row>
    <row r="7">
      <c r="A7" s="14" t="inlineStr">
        <is>
          <t>Completed (%)</t>
        </is>
      </c>
      <c r="B7" s="15">
        <f>IF(Metrics!B6=0,0,ROUND(Metrics!B7/Metrics!B6,2))</f>
        <v/>
      </c>
    </row>
    <row r="8">
      <c r="A8" s="14" t="inlineStr">
        <is>
          <t>Total Effort (hrs)</t>
        </is>
      </c>
      <c r="B8" s="4">
        <f>Metrics!B11</f>
        <v/>
      </c>
    </row>
    <row r="9">
      <c r="A9" s="14" t="inlineStr">
        <is>
          <t>Resources</t>
        </is>
      </c>
      <c r="B9" s="4">
        <f>Metrics!B14</f>
        <v/>
      </c>
    </row>
    <row r="10">
      <c r="A10" s="14" t="inlineStr">
        <is>
          <t>ETA (weeks)</t>
        </is>
      </c>
      <c r="B10" s="4">
        <f>Metrics!B17</f>
        <v/>
      </c>
    </row>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c r="A200" s="6" t="inlineStr">
        <is>
          <t>© 2025 Evernorth Automation ROI Suite – Confidential</t>
        </is>
      </c>
    </row>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sheetProtection selectLockedCells="0" selectUnlockedCells="0" sheet="1" objects="0" insertRows="1" insertHyperlinks="1" autoFilter="1" scenarios="0" formatColumns="1" deleteColumns="1" insertColumns="1" pivotTables="1" deleteRows="1" formatCells="1" formatRows="1" sort="1" password="E633"/>
  <mergeCells count="2">
    <mergeCell ref="A1:H1"/>
    <mergeCell ref="A2:H2"/>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AX5000"/>
  <sheetViews>
    <sheetView workbookViewId="0">
      <selection activeCell="A1" sqref="A1"/>
    </sheetView>
  </sheetViews>
  <sheetFormatPr baseColWidth="8" defaultRowHeight="15"/>
  <cols>
    <col width="26" customWidth="1" min="1" max="1"/>
    <col width="100" customWidth="1" min="2" max="2"/>
  </cols>
  <sheetData>
    <row r="1" ht="22" customHeight="1">
      <c r="A1" s="1" t="inlineStr">
        <is>
          <t>Evernorth Automation ROI Tracker — Protected</t>
        </is>
      </c>
    </row>
    <row r="2" ht="20" customHeight="1">
      <c r="A2" s="2" t="inlineStr">
        <is>
          <t>Only authorized users may edit unlocked fields. Admin can unprotect sheets if required.</t>
        </is>
      </c>
    </row>
    <row r="3">
      <c r="A3" t="inlineStr">
        <is>
          <t>Last Updated:</t>
        </is>
      </c>
      <c r="B3">
        <f>Config!B6</f>
        <v/>
      </c>
    </row>
    <row r="4">
      <c r="A4" t="inlineStr">
        <is>
          <t>Created by:</t>
        </is>
      </c>
      <c r="B4" t="inlineStr">
        <is>
          <t>Janaranjan Sahoo | Evernorth Automation ROI Suite</t>
        </is>
      </c>
    </row>
    <row r="5"/>
    <row r="6">
      <c r="A6" s="3" t="inlineStr">
        <is>
          <t>Purpose</t>
        </is>
      </c>
      <c r="B6" t="inlineStr">
        <is>
          <t>Tracks automation ROI, effort, and progress. Use Automation_Plan as the main sheet.</t>
        </is>
      </c>
    </row>
    <row r="7">
      <c r="A7" s="3" t="inlineStr">
        <is>
          <t>Editable Areas</t>
        </is>
      </c>
      <c r="B7" t="inlineStr">
        <is>
          <t>Automation_Plan: F,G,H,L,M | Config: K6:K100</t>
        </is>
      </c>
    </row>
    <row r="8">
      <c r="A8" s="3" t="inlineStr">
        <is>
          <t>Notes</t>
        </is>
      </c>
      <c r="B8" t="inlineStr">
        <is>
          <t>Status coloring: Completed=Green, Rework Required=Red, Pending Review=Light Blue. Charts &amp; metrics update automatically.</t>
        </is>
      </c>
    </row>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c r="A200" s="6" t="inlineStr">
        <is>
          <t>© 2025 Evernorth Automation ROI Suite – Confidential</t>
        </is>
      </c>
    </row>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sheetData>
  <sheetProtection selectLockedCells="0" selectUnlockedCells="0" sheet="1" objects="0" insertRows="1" insertHyperlinks="1" autoFilter="1" scenarios="0" formatColumns="1" deleteColumns="1" insertColumns="1" pivotTables="1" deleteRows="1" formatCells="1" formatRows="1" sort="1" password="E633"/>
  <mergeCells count="2">
    <mergeCell ref="A1:J1"/>
    <mergeCell ref="A2:J2"/>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2025-10-30T13:29:13Z</dcterms:created>
  <dcterms:modified xmlns:dcterms="http://purl.org/dc/terms/" xmlns:xsi="http://www.w3.org/2001/XMLSchema-instance" xsi:type="dcterms:W3CDTF">2025-10-30T13:29:13Z</dcterms:modified>
</cp:coreProperties>
</file>