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8195" windowHeight="10800" tabRatio="654" activeTab="6"/>
  </bookViews>
  <sheets>
    <sheet name="total_data_collected" sheetId="1" r:id="rId1"/>
    <sheet name="garmin_peformance" sheetId="2" r:id="rId2"/>
    <sheet name="Sheet3" sheetId="3" r:id="rId3"/>
    <sheet name="participant" sheetId="4" r:id="rId4"/>
    <sheet name="Sheet2" sheetId="5" r:id="rId5"/>
    <sheet name="Sheet1" sheetId="6" r:id="rId6"/>
    <sheet name="Sheet4" sheetId="7" r:id="rId7"/>
    <sheet name="stroke_type" sheetId="8" r:id="rId8"/>
  </sheets>
  <calcPr calcId="125725"/>
  <fileRecoveryPr repairLoad="1"/>
</workbook>
</file>

<file path=xl/calcChain.xml><?xml version="1.0" encoding="utf-8"?>
<calcChain xmlns="http://schemas.openxmlformats.org/spreadsheetml/2006/main">
  <c r="I34" i="8"/>
  <c r="I33"/>
  <c r="F33"/>
  <c r="E33"/>
  <c r="D33"/>
  <c r="C33"/>
  <c r="B33"/>
  <c r="F32"/>
  <c r="E32"/>
  <c r="D32"/>
  <c r="C32"/>
  <c r="B32"/>
  <c r="B31"/>
  <c r="C31"/>
  <c r="D31"/>
  <c r="E31"/>
  <c r="E5"/>
  <c r="D5"/>
  <c r="C5"/>
  <c r="B5"/>
  <c r="E5" i="7"/>
  <c r="D5"/>
  <c r="C5"/>
  <c r="B5"/>
  <c r="F4"/>
  <c r="F5" s="1"/>
  <c r="F3"/>
  <c r="F2"/>
  <c r="AO4" i="2"/>
  <c r="AN4"/>
  <c r="AM4"/>
  <c r="AL4"/>
  <c r="F5" i="6"/>
  <c r="E5"/>
  <c r="F4"/>
  <c r="F3"/>
  <c r="F2"/>
  <c r="D5"/>
  <c r="C5"/>
  <c r="B5"/>
  <c r="X24" i="2"/>
  <c r="J17" i="4"/>
  <c r="E5" i="5"/>
  <c r="D5"/>
  <c r="C5"/>
  <c r="B5"/>
  <c r="B19" i="2"/>
  <c r="B24"/>
  <c r="B25" s="1"/>
  <c r="B23"/>
  <c r="B22"/>
  <c r="B18"/>
  <c r="B17"/>
  <c r="B16"/>
  <c r="B11"/>
  <c r="B10"/>
  <c r="B9"/>
  <c r="B2"/>
  <c r="B3"/>
  <c r="B4"/>
  <c r="AC11"/>
  <c r="AB11"/>
  <c r="AA11"/>
  <c r="AK4"/>
  <c r="AJ4"/>
  <c r="AI4"/>
  <c r="AH4"/>
  <c r="AG4"/>
  <c r="AF4"/>
  <c r="AE4"/>
  <c r="AD4"/>
  <c r="H12" i="4"/>
  <c r="W24" i="2"/>
  <c r="XFD24"/>
  <c r="V24"/>
  <c r="U24"/>
  <c r="T24"/>
  <c r="T18"/>
  <c r="S18"/>
  <c r="R18"/>
  <c r="Q18"/>
  <c r="Z11"/>
  <c r="Y11"/>
  <c r="X11"/>
  <c r="W11"/>
  <c r="AC4"/>
  <c r="AB4"/>
  <c r="AA4"/>
  <c r="Z4"/>
  <c r="S24"/>
  <c r="R24"/>
  <c r="Q24"/>
  <c r="P24"/>
  <c r="O24"/>
  <c r="N24"/>
  <c r="M24"/>
  <c r="L24"/>
  <c r="U11"/>
  <c r="V11"/>
  <c r="K24"/>
  <c r="J14" i="4"/>
  <c r="J11"/>
  <c r="H10"/>
  <c r="J10"/>
  <c r="B5" i="1"/>
  <c r="B3"/>
  <c r="J24" i="2"/>
  <c r="I24"/>
  <c r="H24"/>
  <c r="G24"/>
  <c r="B5" i="3"/>
  <c r="C5"/>
  <c r="D5"/>
  <c r="E5"/>
  <c r="F5"/>
  <c r="G5"/>
  <c r="H5"/>
  <c r="G4"/>
  <c r="F4"/>
  <c r="E4"/>
  <c r="D4"/>
  <c r="C4"/>
  <c r="B4"/>
  <c r="H4" s="1"/>
  <c r="H3"/>
  <c r="H2"/>
  <c r="Y4" i="2"/>
  <c r="X4"/>
  <c r="W4"/>
  <c r="V4"/>
  <c r="U4"/>
  <c r="T4"/>
  <c r="P18"/>
  <c r="O18"/>
  <c r="N18"/>
  <c r="M18"/>
  <c r="L18"/>
  <c r="K18"/>
  <c r="D24"/>
  <c r="C24"/>
  <c r="S4"/>
  <c r="R4"/>
  <c r="Q4"/>
  <c r="P4"/>
  <c r="O4"/>
  <c r="N4"/>
  <c r="M4"/>
  <c r="L4"/>
  <c r="K4"/>
  <c r="J4"/>
  <c r="I4"/>
  <c r="H4"/>
  <c r="G4"/>
  <c r="F4"/>
  <c r="E4"/>
  <c r="D4"/>
  <c r="C4"/>
  <c r="J18"/>
  <c r="I18"/>
  <c r="H18"/>
  <c r="G18"/>
  <c r="F18"/>
  <c r="E18"/>
  <c r="D18"/>
  <c r="C18"/>
  <c r="M2" i="1"/>
  <c r="L2"/>
  <c r="C4"/>
  <c r="I2"/>
  <c r="H2"/>
  <c r="G2"/>
  <c r="F2"/>
  <c r="D2"/>
  <c r="C2"/>
  <c r="B5" i="2" l="1"/>
  <c r="T11"/>
  <c r="S11" l="1"/>
  <c r="R11" l="1"/>
  <c r="Q11" l="1"/>
  <c r="P11" l="1"/>
  <c r="O11" l="1"/>
  <c r="N11" l="1"/>
  <c r="M11" l="1"/>
  <c r="L11" l="1"/>
  <c r="K11" l="1"/>
  <c r="J11" l="1"/>
  <c r="H11" l="1"/>
  <c r="G11" l="1"/>
  <c r="F11" l="1"/>
  <c r="E11" l="1"/>
  <c r="D11" l="1"/>
  <c r="C11" l="1"/>
  <c r="B12" s="1"/>
</calcChain>
</file>

<file path=xl/sharedStrings.xml><?xml version="1.0" encoding="utf-8"?>
<sst xmlns="http://schemas.openxmlformats.org/spreadsheetml/2006/main" count="201" uniqueCount="97">
  <si>
    <t>FCS</t>
  </si>
  <si>
    <t>Back</t>
  </si>
  <si>
    <t>BrS</t>
  </si>
  <si>
    <t>Fly</t>
  </si>
  <si>
    <t>count</t>
  </si>
  <si>
    <t>Tina(L1)</t>
  </si>
  <si>
    <t>Von(L1)</t>
  </si>
  <si>
    <t>Conlin(L1)</t>
  </si>
  <si>
    <t>Garmin</t>
  </si>
  <si>
    <t>Truth</t>
  </si>
  <si>
    <t>0614_2015_Conlin_FCS</t>
  </si>
  <si>
    <t>ABS_ERR</t>
  </si>
  <si>
    <t>accuracy</t>
  </si>
  <si>
    <t>0607_2015_Von_FCS</t>
  </si>
  <si>
    <t>0606_144601_Tina_FCS_17_18_100m</t>
  </si>
  <si>
    <t>0607_2015_Von_Brs</t>
  </si>
  <si>
    <t>Gabriel(L2)</t>
  </si>
  <si>
    <t>Ziv</t>
  </si>
  <si>
    <t>NTUST.LG</t>
  </si>
  <si>
    <t>Gabriel_FCS</t>
  </si>
  <si>
    <t>Von</t>
  </si>
  <si>
    <t>0616_Gabriel</t>
  </si>
  <si>
    <t>0606_144601_Tina</t>
  </si>
  <si>
    <t>Conlin</t>
  </si>
  <si>
    <t>Josh</t>
  </si>
  <si>
    <t>conlin</t>
  </si>
  <si>
    <t>total</t>
  </si>
  <si>
    <t>50m</t>
  </si>
  <si>
    <t>Garmin count</t>
  </si>
  <si>
    <t>Truth count</t>
  </si>
  <si>
    <t>accuracy =
1 - (Err/Garmin count)</t>
  </si>
  <si>
    <t>No.</t>
  </si>
  <si>
    <t>Name</t>
  </si>
  <si>
    <t>Tina</t>
  </si>
  <si>
    <t>Gabriel</t>
  </si>
  <si>
    <t>Young</t>
  </si>
  <si>
    <t>Class</t>
  </si>
  <si>
    <t>Class 1</t>
  </si>
  <si>
    <t>Class 2</t>
  </si>
  <si>
    <t>Class 3</t>
  </si>
  <si>
    <t>FCS (sec/100m)</t>
  </si>
  <si>
    <t>BrS  (sec/100m)</t>
  </si>
  <si>
    <t>Back  (sec/100m)</t>
  </si>
  <si>
    <t>Fly  (sec/100m)</t>
  </si>
  <si>
    <t>Wu</t>
  </si>
  <si>
    <t>B_Fish</t>
  </si>
  <si>
    <t>Lumi</t>
  </si>
  <si>
    <t>Lui</t>
  </si>
  <si>
    <t>young</t>
  </si>
  <si>
    <t>Josh (69)</t>
  </si>
  <si>
    <t>Leo</t>
  </si>
  <si>
    <t>Ray</t>
  </si>
  <si>
    <t>watermanJR</t>
  </si>
  <si>
    <t>Lin</t>
  </si>
  <si>
    <t>back</t>
  </si>
  <si>
    <t>Alex-TC Hsu (徐OO)</t>
  </si>
  <si>
    <t>Rocky MTK_HR</t>
  </si>
  <si>
    <t>Wendy01_Back</t>
  </si>
  <si>
    <t>Wendy02_Fly</t>
  </si>
  <si>
    <t>Wendy03_BrS</t>
  </si>
  <si>
    <t>Deaflympics_BrS</t>
  </si>
  <si>
    <t>CY Chien</t>
  </si>
  <si>
    <t>MTK_White_Cap</t>
  </si>
  <si>
    <t>MTK_JJ</t>
  </si>
  <si>
    <t>YuanZhu</t>
  </si>
  <si>
    <t xml:space="preserve">FCS </t>
  </si>
  <si>
    <t>Garmin_type error</t>
  </si>
  <si>
    <t>note</t>
  </si>
  <si>
    <t>MTK_JJ_FCS</t>
  </si>
  <si>
    <t>08/20/2015</t>
  </si>
  <si>
    <t>NNU_Lin_Fly</t>
  </si>
  <si>
    <t>07/31/2015</t>
  </si>
  <si>
    <t>mix</t>
  </si>
  <si>
    <t>MTK_JJ_BrS</t>
  </si>
  <si>
    <t>08/14/2015</t>
  </si>
  <si>
    <t>Lumi_Fly_01</t>
  </si>
  <si>
    <t>07/21/2015</t>
  </si>
  <si>
    <t>仰式50m</t>
  </si>
  <si>
    <t>conlin_back_17_19</t>
  </si>
  <si>
    <t>06/24/2015</t>
  </si>
  <si>
    <t>0616_082445_Gabriel_BrS</t>
  </si>
  <si>
    <t>06/16/2015</t>
  </si>
  <si>
    <t>07/04/2015</t>
  </si>
  <si>
    <t>0624_071429_Ziv_FCS</t>
  </si>
  <si>
    <t>0624_071824_Ziv_FCS</t>
  </si>
  <si>
    <t>conlin_back_20_20</t>
  </si>
  <si>
    <t>06/27/2015</t>
  </si>
  <si>
    <t>0712_163921_Josh_Fly_16_50m_L_50</t>
  </si>
  <si>
    <t>07/12/2015</t>
  </si>
  <si>
    <t>0712_165549_Josh_Back_17_17_100m_L_50</t>
  </si>
  <si>
    <t>0715_194041_Young_Fly_21_50m_L_50</t>
  </si>
  <si>
    <t>07/14/2015</t>
  </si>
  <si>
    <t>0718_062325_Lui_Fly_31_50m_L_50</t>
  </si>
  <si>
    <t>07/18/2015</t>
  </si>
  <si>
    <t>stroke count</t>
  </si>
  <si>
    <t>Total</t>
  </si>
  <si>
    <t>MTK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</si>
</sst>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sz val="11"/>
      <color rgb="FF00B0F0"/>
      <name val="Calibri"/>
      <family val="2"/>
      <charset val="136"/>
      <scheme val="minor"/>
    </font>
    <font>
      <sz val="9"/>
      <color theme="1"/>
      <name val="Calibri"/>
      <family val="2"/>
      <charset val="136"/>
      <scheme val="minor"/>
    </font>
    <font>
      <sz val="11"/>
      <color theme="6"/>
      <name val="Calibri"/>
      <family val="2"/>
      <charset val="136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charset val="136"/>
      <scheme val="minor"/>
    </font>
    <font>
      <sz val="11"/>
      <color rgb="FF92D050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1" fillId="3" borderId="0" xfId="0" applyFont="1" applyFill="1"/>
    <xf numFmtId="0" fontId="6" fillId="3" borderId="0" xfId="0" applyFont="1" applyFill="1"/>
    <xf numFmtId="0" fontId="7" fillId="3" borderId="0" xfId="0" applyFont="1" applyFill="1"/>
    <xf numFmtId="1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tx>
            <c:strRef>
              <c:f>Sheet4!$A$9</c:f>
              <c:strCache>
                <c:ptCount val="1"/>
                <c:pt idx="0">
                  <c:v>Garmin</c:v>
                </c:pt>
              </c:strCache>
            </c:strRef>
          </c:tx>
          <c:marker>
            <c:symbol val="none"/>
          </c:marker>
          <c:cat>
            <c:strRef>
              <c:f>Sheet4!$B$8:$F$8</c:f>
              <c:strCache>
                <c:ptCount val="5"/>
                <c:pt idx="0">
                  <c:v>FCS</c:v>
                </c:pt>
                <c:pt idx="1">
                  <c:v>Back</c:v>
                </c:pt>
                <c:pt idx="2">
                  <c:v>BrS</c:v>
                </c:pt>
                <c:pt idx="3">
                  <c:v>Fly</c:v>
                </c:pt>
                <c:pt idx="4">
                  <c:v>Total</c:v>
                </c:pt>
              </c:strCache>
            </c:strRef>
          </c:cat>
          <c:val>
            <c:numRef>
              <c:f>Sheet4!$B$9:$F$9</c:f>
              <c:numCache>
                <c:formatCode>General</c:formatCode>
                <c:ptCount val="5"/>
                <c:pt idx="0">
                  <c:v>0.86</c:v>
                </c:pt>
                <c:pt idx="1">
                  <c:v>0.83</c:v>
                </c:pt>
                <c:pt idx="2">
                  <c:v>0.88</c:v>
                </c:pt>
                <c:pt idx="3">
                  <c:v>0.87</c:v>
                </c:pt>
                <c:pt idx="4">
                  <c:v>0.86</c:v>
                </c:pt>
              </c:numCache>
            </c:numRef>
          </c:val>
        </c:ser>
        <c:ser>
          <c:idx val="1"/>
          <c:order val="1"/>
          <c:tx>
            <c:strRef>
              <c:f>Sheet4!$A$10</c:f>
              <c:strCache>
                <c:ptCount val="1"/>
                <c:pt idx="0">
                  <c:v>MTK</c:v>
                </c:pt>
              </c:strCache>
            </c:strRef>
          </c:tx>
          <c:marker>
            <c:symbol val="none"/>
          </c:marker>
          <c:cat>
            <c:strRef>
              <c:f>Sheet4!$B$8:$F$8</c:f>
              <c:strCache>
                <c:ptCount val="5"/>
                <c:pt idx="0">
                  <c:v>FCS</c:v>
                </c:pt>
                <c:pt idx="1">
                  <c:v>Back</c:v>
                </c:pt>
                <c:pt idx="2">
                  <c:v>BrS</c:v>
                </c:pt>
                <c:pt idx="3">
                  <c:v>Fly</c:v>
                </c:pt>
                <c:pt idx="4">
                  <c:v>Total</c:v>
                </c:pt>
              </c:strCache>
            </c:strRef>
          </c:cat>
          <c:val>
            <c:numRef>
              <c:f>Sheet4!$B$10:$F$10</c:f>
              <c:numCache>
                <c:formatCode>General</c:formatCode>
                <c:ptCount val="5"/>
                <c:pt idx="0">
                  <c:v>0.99</c:v>
                </c:pt>
                <c:pt idx="1">
                  <c:v>0.97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</c:numCache>
            </c:numRef>
          </c:val>
        </c:ser>
        <c:axId val="133993984"/>
        <c:axId val="133995520"/>
      </c:radarChart>
      <c:catAx>
        <c:axId val="133993984"/>
        <c:scaling>
          <c:orientation val="minMax"/>
        </c:scaling>
        <c:axPos val="b"/>
        <c:majorGridlines/>
        <c:tickLblPos val="nextTo"/>
        <c:crossAx val="133995520"/>
        <c:crosses val="autoZero"/>
        <c:auto val="1"/>
        <c:lblAlgn val="ctr"/>
        <c:lblOffset val="100"/>
      </c:catAx>
      <c:valAx>
        <c:axId val="13399552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133993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12</xdr:row>
      <xdr:rowOff>104775</xdr:rowOff>
    </xdr:from>
    <xdr:to>
      <xdr:col>18</xdr:col>
      <xdr:colOff>0</xdr:colOff>
      <xdr:row>26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selection activeCell="B5" sqref="B5"/>
    </sheetView>
  </sheetViews>
  <sheetFormatPr defaultRowHeight="15"/>
  <cols>
    <col min="3" max="3" width="8" bestFit="1" customWidth="1"/>
  </cols>
  <sheetData>
    <row r="1" spans="1:16">
      <c r="B1" t="s">
        <v>4</v>
      </c>
      <c r="C1" t="s">
        <v>5</v>
      </c>
      <c r="F1" t="s">
        <v>6</v>
      </c>
      <c r="H1" t="s">
        <v>7</v>
      </c>
      <c r="J1" t="s">
        <v>16</v>
      </c>
      <c r="L1" t="s">
        <v>17</v>
      </c>
      <c r="N1" t="s">
        <v>18</v>
      </c>
      <c r="P1" t="s">
        <v>20</v>
      </c>
    </row>
    <row r="2" spans="1:16">
      <c r="A2" t="s">
        <v>0</v>
      </c>
      <c r="B2">
        <v>482</v>
      </c>
      <c r="C2">
        <f>17+18</f>
        <v>35</v>
      </c>
      <c r="D2">
        <f>18+18</f>
        <v>36</v>
      </c>
      <c r="E2">
        <v>9</v>
      </c>
      <c r="F2">
        <f>24+24</f>
        <v>48</v>
      </c>
      <c r="G2">
        <f>24+24</f>
        <v>48</v>
      </c>
      <c r="H2">
        <f>17+18</f>
        <v>35</v>
      </c>
      <c r="I2">
        <f>17+18</f>
        <v>35</v>
      </c>
      <c r="J2">
        <v>34</v>
      </c>
      <c r="K2">
        <v>35</v>
      </c>
      <c r="L2">
        <f>19+20</f>
        <v>39</v>
      </c>
      <c r="M2">
        <f>19+21</f>
        <v>40</v>
      </c>
      <c r="N2">
        <v>32</v>
      </c>
      <c r="O2">
        <v>33</v>
      </c>
      <c r="P2">
        <v>49</v>
      </c>
    </row>
    <row r="3" spans="1:16">
      <c r="A3" t="s">
        <v>1</v>
      </c>
      <c r="B3">
        <f>182+70</f>
        <v>252</v>
      </c>
      <c r="C3">
        <v>19</v>
      </c>
    </row>
    <row r="4" spans="1:16">
      <c r="A4" t="s">
        <v>2</v>
      </c>
      <c r="B4">
        <v>309</v>
      </c>
      <c r="C4">
        <f>22</f>
        <v>22</v>
      </c>
      <c r="D4">
        <v>11</v>
      </c>
      <c r="E4">
        <v>0</v>
      </c>
      <c r="F4">
        <v>24</v>
      </c>
      <c r="G4">
        <v>0</v>
      </c>
      <c r="H4">
        <v>0</v>
      </c>
      <c r="I4">
        <v>0</v>
      </c>
      <c r="J4">
        <v>27</v>
      </c>
      <c r="K4">
        <v>27</v>
      </c>
      <c r="P4">
        <v>41</v>
      </c>
    </row>
    <row r="5" spans="1:16">
      <c r="A5" t="s">
        <v>3</v>
      </c>
      <c r="B5">
        <f>109+69</f>
        <v>178</v>
      </c>
      <c r="C5">
        <v>10</v>
      </c>
      <c r="D5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5"/>
  <sheetViews>
    <sheetView topLeftCell="AJ1" zoomScaleNormal="100" workbookViewId="0">
      <selection activeCell="AL39" sqref="AL39"/>
    </sheetView>
  </sheetViews>
  <sheetFormatPr defaultRowHeight="15"/>
  <cols>
    <col min="1" max="1" width="21.140625" bestFit="1" customWidth="1"/>
    <col min="2" max="2" width="8.85546875" customWidth="1"/>
    <col min="38" max="38" width="10.42578125" customWidth="1"/>
  </cols>
  <sheetData>
    <row r="1" spans="1:41">
      <c r="A1" t="s">
        <v>0</v>
      </c>
      <c r="C1" s="3" t="s">
        <v>10</v>
      </c>
      <c r="G1" s="3" t="s">
        <v>13</v>
      </c>
      <c r="I1" s="3" t="s">
        <v>14</v>
      </c>
      <c r="N1" s="5" t="s">
        <v>19</v>
      </c>
      <c r="P1" t="s">
        <v>18</v>
      </c>
      <c r="R1" t="s">
        <v>20</v>
      </c>
      <c r="T1" t="s">
        <v>25</v>
      </c>
      <c r="Z1" t="s">
        <v>51</v>
      </c>
      <c r="AD1" t="s">
        <v>25</v>
      </c>
      <c r="AL1" t="s">
        <v>64</v>
      </c>
    </row>
    <row r="2" spans="1:41">
      <c r="A2" t="s">
        <v>9</v>
      </c>
      <c r="B2">
        <f>SUM(C2:AL2)</f>
        <v>710</v>
      </c>
      <c r="C2" s="1">
        <v>17</v>
      </c>
      <c r="D2" s="1">
        <v>18</v>
      </c>
      <c r="E2" s="1">
        <v>17</v>
      </c>
      <c r="F2" s="1">
        <v>18</v>
      </c>
      <c r="G2" s="2">
        <v>24</v>
      </c>
      <c r="H2" s="2">
        <v>24</v>
      </c>
      <c r="I2" s="4">
        <v>17</v>
      </c>
      <c r="J2" s="4">
        <v>18</v>
      </c>
      <c r="K2">
        <v>18</v>
      </c>
      <c r="L2">
        <v>18</v>
      </c>
      <c r="M2">
        <v>9</v>
      </c>
      <c r="N2">
        <v>34</v>
      </c>
      <c r="O2">
        <v>35</v>
      </c>
      <c r="P2">
        <v>32</v>
      </c>
      <c r="Q2">
        <v>33</v>
      </c>
      <c r="R2">
        <v>24</v>
      </c>
      <c r="S2">
        <v>25</v>
      </c>
      <c r="T2">
        <v>16</v>
      </c>
      <c r="U2">
        <v>17</v>
      </c>
      <c r="V2">
        <v>17</v>
      </c>
      <c r="W2">
        <v>17</v>
      </c>
      <c r="X2">
        <v>17</v>
      </c>
      <c r="Y2">
        <v>17</v>
      </c>
      <c r="Z2">
        <v>15</v>
      </c>
      <c r="AA2">
        <v>14</v>
      </c>
      <c r="AB2">
        <v>15</v>
      </c>
      <c r="AC2">
        <v>15</v>
      </c>
      <c r="AD2">
        <v>18</v>
      </c>
      <c r="AE2">
        <v>18</v>
      </c>
      <c r="AF2">
        <v>18</v>
      </c>
      <c r="AG2">
        <v>19</v>
      </c>
      <c r="AH2">
        <v>18</v>
      </c>
      <c r="AI2">
        <v>19</v>
      </c>
      <c r="AJ2">
        <v>18</v>
      </c>
      <c r="AK2">
        <v>19</v>
      </c>
      <c r="AL2">
        <v>22</v>
      </c>
      <c r="AM2">
        <v>23</v>
      </c>
      <c r="AN2">
        <v>23</v>
      </c>
      <c r="AO2">
        <v>23</v>
      </c>
    </row>
    <row r="3" spans="1:41">
      <c r="A3" t="s">
        <v>8</v>
      </c>
      <c r="B3">
        <f>SUM(C3:AL3)</f>
        <v>813</v>
      </c>
      <c r="C3">
        <v>19</v>
      </c>
      <c r="D3">
        <v>18</v>
      </c>
      <c r="E3">
        <v>16</v>
      </c>
      <c r="F3">
        <v>19</v>
      </c>
      <c r="G3">
        <v>26</v>
      </c>
      <c r="H3">
        <v>26</v>
      </c>
      <c r="I3">
        <v>17</v>
      </c>
      <c r="J3">
        <v>18</v>
      </c>
      <c r="K3">
        <v>18</v>
      </c>
      <c r="L3">
        <v>18</v>
      </c>
      <c r="M3">
        <v>19</v>
      </c>
      <c r="N3">
        <v>35</v>
      </c>
      <c r="O3">
        <v>37</v>
      </c>
      <c r="P3">
        <v>33</v>
      </c>
      <c r="Q3">
        <v>33</v>
      </c>
      <c r="R3">
        <v>25</v>
      </c>
      <c r="S3">
        <v>25</v>
      </c>
      <c r="T3">
        <v>28</v>
      </c>
      <c r="U3">
        <v>31</v>
      </c>
      <c r="V3">
        <v>29</v>
      </c>
      <c r="W3">
        <v>29</v>
      </c>
      <c r="X3">
        <v>26</v>
      </c>
      <c r="Y3">
        <v>31</v>
      </c>
      <c r="Z3">
        <v>16</v>
      </c>
      <c r="AA3">
        <v>16</v>
      </c>
      <c r="AB3">
        <v>15</v>
      </c>
      <c r="AC3">
        <v>17</v>
      </c>
      <c r="AD3">
        <v>19</v>
      </c>
      <c r="AE3">
        <v>18</v>
      </c>
      <c r="AF3">
        <v>20</v>
      </c>
      <c r="AG3">
        <v>18</v>
      </c>
      <c r="AH3">
        <v>19</v>
      </c>
      <c r="AI3">
        <v>18</v>
      </c>
      <c r="AJ3">
        <v>19</v>
      </c>
      <c r="AK3">
        <v>18</v>
      </c>
      <c r="AL3">
        <v>24</v>
      </c>
      <c r="AM3">
        <v>24</v>
      </c>
      <c r="AN3">
        <v>23</v>
      </c>
      <c r="AO3">
        <v>25</v>
      </c>
    </row>
    <row r="4" spans="1:41">
      <c r="A4" t="s">
        <v>11</v>
      </c>
      <c r="B4">
        <f>SUM(C4:AL4)</f>
        <v>111</v>
      </c>
      <c r="C4">
        <f t="shared" ref="C4:AO4" si="0">ABS(C3-C2)</f>
        <v>2</v>
      </c>
      <c r="D4">
        <f t="shared" si="0"/>
        <v>0</v>
      </c>
      <c r="E4">
        <f t="shared" si="0"/>
        <v>1</v>
      </c>
      <c r="F4">
        <f t="shared" si="0"/>
        <v>1</v>
      </c>
      <c r="G4">
        <f t="shared" si="0"/>
        <v>2</v>
      </c>
      <c r="H4">
        <f t="shared" si="0"/>
        <v>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10</v>
      </c>
      <c r="N4">
        <f t="shared" si="0"/>
        <v>1</v>
      </c>
      <c r="O4">
        <f t="shared" si="0"/>
        <v>2</v>
      </c>
      <c r="P4">
        <f t="shared" si="0"/>
        <v>1</v>
      </c>
      <c r="Q4">
        <f t="shared" si="0"/>
        <v>0</v>
      </c>
      <c r="R4">
        <f t="shared" si="0"/>
        <v>1</v>
      </c>
      <c r="S4">
        <f t="shared" si="0"/>
        <v>0</v>
      </c>
      <c r="T4">
        <f t="shared" si="0"/>
        <v>12</v>
      </c>
      <c r="U4">
        <f t="shared" si="0"/>
        <v>14</v>
      </c>
      <c r="V4">
        <f t="shared" si="0"/>
        <v>12</v>
      </c>
      <c r="W4">
        <f t="shared" si="0"/>
        <v>12</v>
      </c>
      <c r="X4">
        <f t="shared" si="0"/>
        <v>9</v>
      </c>
      <c r="Y4">
        <f t="shared" si="0"/>
        <v>14</v>
      </c>
      <c r="Z4">
        <f t="shared" si="0"/>
        <v>1</v>
      </c>
      <c r="AA4">
        <f t="shared" si="0"/>
        <v>2</v>
      </c>
      <c r="AB4">
        <f t="shared" si="0"/>
        <v>0</v>
      </c>
      <c r="AC4">
        <f t="shared" si="0"/>
        <v>2</v>
      </c>
      <c r="AD4">
        <f t="shared" si="0"/>
        <v>1</v>
      </c>
      <c r="AE4">
        <f t="shared" si="0"/>
        <v>0</v>
      </c>
      <c r="AF4">
        <f t="shared" si="0"/>
        <v>2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0"/>
        <v>2</v>
      </c>
      <c r="AM4">
        <f t="shared" si="0"/>
        <v>1</v>
      </c>
      <c r="AN4">
        <f t="shared" si="0"/>
        <v>0</v>
      </c>
      <c r="AO4">
        <f t="shared" si="0"/>
        <v>2</v>
      </c>
    </row>
    <row r="5" spans="1:41">
      <c r="A5" t="s">
        <v>12</v>
      </c>
      <c r="B5">
        <f>ROUND(1-(B4/B3),2)</f>
        <v>0.86</v>
      </c>
      <c r="Z5" s="6"/>
    </row>
    <row r="8" spans="1:41">
      <c r="A8" t="s">
        <v>1</v>
      </c>
      <c r="C8" s="3" t="s">
        <v>22</v>
      </c>
      <c r="E8" t="s">
        <v>23</v>
      </c>
      <c r="I8">
        <v>-70</v>
      </c>
      <c r="N8" t="s">
        <v>46</v>
      </c>
      <c r="O8" t="s">
        <v>50</v>
      </c>
      <c r="W8" t="s">
        <v>51</v>
      </c>
      <c r="AA8" t="s">
        <v>44</v>
      </c>
    </row>
    <row r="9" spans="1:41">
      <c r="A9" t="s">
        <v>9</v>
      </c>
      <c r="B9">
        <f>SUM(C9:AL9)</f>
        <v>484</v>
      </c>
      <c r="C9">
        <v>19</v>
      </c>
      <c r="D9">
        <v>10</v>
      </c>
      <c r="E9">
        <v>17</v>
      </c>
      <c r="F9">
        <v>19</v>
      </c>
      <c r="G9">
        <v>20</v>
      </c>
      <c r="H9">
        <v>20</v>
      </c>
      <c r="J9">
        <v>19</v>
      </c>
      <c r="K9">
        <v>19</v>
      </c>
      <c r="L9">
        <v>20</v>
      </c>
      <c r="M9">
        <v>19</v>
      </c>
      <c r="N9">
        <v>25</v>
      </c>
      <c r="O9">
        <v>14</v>
      </c>
      <c r="P9">
        <v>16</v>
      </c>
      <c r="Q9">
        <v>14</v>
      </c>
      <c r="R9">
        <v>15</v>
      </c>
      <c r="S9">
        <v>12</v>
      </c>
      <c r="T9">
        <v>14</v>
      </c>
      <c r="U9">
        <v>11</v>
      </c>
      <c r="V9">
        <v>14</v>
      </c>
      <c r="W9">
        <v>15</v>
      </c>
      <c r="X9">
        <v>15</v>
      </c>
      <c r="Y9">
        <v>15</v>
      </c>
      <c r="Z9">
        <v>15</v>
      </c>
      <c r="AA9">
        <v>35</v>
      </c>
      <c r="AB9">
        <v>36</v>
      </c>
      <c r="AC9">
        <v>36</v>
      </c>
    </row>
    <row r="10" spans="1:41">
      <c r="A10" t="s">
        <v>8</v>
      </c>
      <c r="B10">
        <f>SUM(C10:AL10)</f>
        <v>555</v>
      </c>
      <c r="C10">
        <v>20</v>
      </c>
      <c r="D10">
        <v>12</v>
      </c>
      <c r="E10">
        <v>18</v>
      </c>
      <c r="F10">
        <v>21</v>
      </c>
      <c r="G10">
        <v>21</v>
      </c>
      <c r="H10">
        <v>22</v>
      </c>
      <c r="J10">
        <v>12</v>
      </c>
      <c r="K10">
        <v>17</v>
      </c>
      <c r="L10">
        <v>20</v>
      </c>
      <c r="M10">
        <v>19</v>
      </c>
      <c r="N10">
        <v>28</v>
      </c>
      <c r="O10">
        <v>15</v>
      </c>
      <c r="P10">
        <v>17</v>
      </c>
      <c r="Q10">
        <v>14</v>
      </c>
      <c r="R10">
        <v>15</v>
      </c>
      <c r="S10">
        <v>13</v>
      </c>
      <c r="T10">
        <v>14</v>
      </c>
      <c r="U10">
        <v>11</v>
      </c>
      <c r="V10">
        <v>11</v>
      </c>
      <c r="W10">
        <v>18</v>
      </c>
      <c r="X10">
        <v>19</v>
      </c>
      <c r="Y10">
        <v>18</v>
      </c>
      <c r="Z10">
        <v>19</v>
      </c>
      <c r="AA10">
        <v>55</v>
      </c>
      <c r="AB10">
        <v>55</v>
      </c>
      <c r="AC10">
        <v>51</v>
      </c>
    </row>
    <row r="11" spans="1:41">
      <c r="A11" t="s">
        <v>11</v>
      </c>
      <c r="B11">
        <f>SUM(C11:AL11)</f>
        <v>95</v>
      </c>
      <c r="C11">
        <f t="shared" ref="C11:AC11" si="1">ABS(C10-C9)</f>
        <v>1</v>
      </c>
      <c r="D11">
        <f t="shared" si="1"/>
        <v>2</v>
      </c>
      <c r="E11">
        <f t="shared" si="1"/>
        <v>1</v>
      </c>
      <c r="F11">
        <f t="shared" si="1"/>
        <v>2</v>
      </c>
      <c r="G11">
        <f t="shared" si="1"/>
        <v>1</v>
      </c>
      <c r="H11">
        <f t="shared" si="1"/>
        <v>2</v>
      </c>
      <c r="J11">
        <f t="shared" si="1"/>
        <v>7</v>
      </c>
      <c r="K11">
        <f t="shared" si="1"/>
        <v>2</v>
      </c>
      <c r="L11">
        <f t="shared" si="1"/>
        <v>0</v>
      </c>
      <c r="M11">
        <f t="shared" si="1"/>
        <v>0</v>
      </c>
      <c r="N11">
        <f t="shared" si="1"/>
        <v>3</v>
      </c>
      <c r="O11">
        <f t="shared" si="1"/>
        <v>1</v>
      </c>
      <c r="P11">
        <f t="shared" si="1"/>
        <v>1</v>
      </c>
      <c r="Q11">
        <f t="shared" si="1"/>
        <v>0</v>
      </c>
      <c r="R11">
        <f t="shared" si="1"/>
        <v>0</v>
      </c>
      <c r="S11">
        <f t="shared" si="1"/>
        <v>1</v>
      </c>
      <c r="T11">
        <f t="shared" si="1"/>
        <v>0</v>
      </c>
      <c r="U11">
        <f t="shared" si="1"/>
        <v>0</v>
      </c>
      <c r="V11">
        <f t="shared" si="1"/>
        <v>3</v>
      </c>
      <c r="W11">
        <f t="shared" si="1"/>
        <v>3</v>
      </c>
      <c r="X11">
        <f t="shared" si="1"/>
        <v>4</v>
      </c>
      <c r="Y11">
        <f t="shared" si="1"/>
        <v>3</v>
      </c>
      <c r="Z11">
        <f t="shared" si="1"/>
        <v>4</v>
      </c>
      <c r="AA11">
        <f t="shared" si="1"/>
        <v>20</v>
      </c>
      <c r="AB11">
        <f t="shared" si="1"/>
        <v>19</v>
      </c>
      <c r="AC11">
        <f t="shared" si="1"/>
        <v>15</v>
      </c>
    </row>
    <row r="12" spans="1:41">
      <c r="A12" t="s">
        <v>12</v>
      </c>
      <c r="B12">
        <f>ROUND(1-(B11/B10),2)</f>
        <v>0.83</v>
      </c>
    </row>
    <row r="15" spans="1:41">
      <c r="A15" t="s">
        <v>2</v>
      </c>
      <c r="C15" s="3" t="s">
        <v>14</v>
      </c>
      <c r="E15" s="3" t="s">
        <v>15</v>
      </c>
      <c r="G15" t="s">
        <v>21</v>
      </c>
      <c r="I15" t="s">
        <v>20</v>
      </c>
      <c r="K15" t="s">
        <v>23</v>
      </c>
      <c r="Q15" t="s">
        <v>51</v>
      </c>
    </row>
    <row r="16" spans="1:41">
      <c r="A16" t="s">
        <v>9</v>
      </c>
      <c r="B16">
        <f>SUM(C16:AL16)</f>
        <v>370</v>
      </c>
      <c r="C16">
        <v>22</v>
      </c>
      <c r="D16">
        <v>11</v>
      </c>
      <c r="E16">
        <v>21</v>
      </c>
      <c r="F16">
        <v>0</v>
      </c>
      <c r="G16">
        <v>27</v>
      </c>
      <c r="H16">
        <v>27</v>
      </c>
      <c r="I16">
        <v>20</v>
      </c>
      <c r="J16">
        <v>21</v>
      </c>
      <c r="K16">
        <v>19</v>
      </c>
      <c r="L16">
        <v>18</v>
      </c>
      <c r="M16">
        <v>29</v>
      </c>
      <c r="N16">
        <v>32</v>
      </c>
      <c r="O16">
        <v>34</v>
      </c>
      <c r="P16">
        <v>28</v>
      </c>
      <c r="Q16">
        <v>16</v>
      </c>
      <c r="R16">
        <v>15</v>
      </c>
      <c r="S16">
        <v>15</v>
      </c>
      <c r="T16">
        <v>15</v>
      </c>
    </row>
    <row r="17" spans="1:24 16384:16384">
      <c r="A17" t="s">
        <v>8</v>
      </c>
      <c r="B17">
        <f>SUM(C17:AL17)</f>
        <v>390</v>
      </c>
      <c r="C17">
        <v>23</v>
      </c>
      <c r="D17">
        <v>13</v>
      </c>
      <c r="E17">
        <v>23</v>
      </c>
      <c r="F17">
        <v>0</v>
      </c>
      <c r="G17">
        <v>29</v>
      </c>
      <c r="H17">
        <v>25</v>
      </c>
      <c r="I17">
        <v>23</v>
      </c>
      <c r="J17">
        <v>16</v>
      </c>
      <c r="K17">
        <v>18</v>
      </c>
      <c r="L17">
        <v>19</v>
      </c>
      <c r="M17">
        <v>31</v>
      </c>
      <c r="N17">
        <v>30</v>
      </c>
      <c r="O17">
        <v>31</v>
      </c>
      <c r="P17">
        <v>30</v>
      </c>
      <c r="Q17">
        <v>26</v>
      </c>
      <c r="R17">
        <v>18</v>
      </c>
      <c r="S17">
        <v>17</v>
      </c>
      <c r="T17">
        <v>18</v>
      </c>
    </row>
    <row r="18" spans="1:24 16384:16384">
      <c r="A18" t="s">
        <v>11</v>
      </c>
      <c r="B18">
        <f>SUM(C18:AL18)</f>
        <v>46</v>
      </c>
      <c r="C18">
        <f t="shared" ref="C18:T18" si="2">ABS(C17-C16)</f>
        <v>1</v>
      </c>
      <c r="D18">
        <f t="shared" si="2"/>
        <v>2</v>
      </c>
      <c r="E18">
        <f t="shared" si="2"/>
        <v>2</v>
      </c>
      <c r="F18">
        <f t="shared" si="2"/>
        <v>0</v>
      </c>
      <c r="G18">
        <f t="shared" si="2"/>
        <v>2</v>
      </c>
      <c r="H18">
        <f t="shared" si="2"/>
        <v>2</v>
      </c>
      <c r="I18">
        <f t="shared" si="2"/>
        <v>3</v>
      </c>
      <c r="J18">
        <f t="shared" si="2"/>
        <v>5</v>
      </c>
      <c r="K18">
        <f t="shared" si="2"/>
        <v>1</v>
      </c>
      <c r="L18">
        <f t="shared" si="2"/>
        <v>1</v>
      </c>
      <c r="M18">
        <f t="shared" si="2"/>
        <v>2</v>
      </c>
      <c r="N18">
        <f t="shared" si="2"/>
        <v>2</v>
      </c>
      <c r="O18">
        <f t="shared" si="2"/>
        <v>3</v>
      </c>
      <c r="P18">
        <f t="shared" si="2"/>
        <v>2</v>
      </c>
      <c r="Q18">
        <f t="shared" si="2"/>
        <v>10</v>
      </c>
      <c r="R18">
        <f t="shared" si="2"/>
        <v>3</v>
      </c>
      <c r="S18">
        <f t="shared" si="2"/>
        <v>2</v>
      </c>
      <c r="T18">
        <f t="shared" si="2"/>
        <v>3</v>
      </c>
    </row>
    <row r="19" spans="1:24 16384:16384">
      <c r="A19" t="s">
        <v>12</v>
      </c>
      <c r="B19">
        <f>ROUND(1-(B18/B17),2)</f>
        <v>0.88</v>
      </c>
    </row>
    <row r="21" spans="1:24 16384:16384">
      <c r="A21" t="s">
        <v>3</v>
      </c>
      <c r="C21" s="3" t="s">
        <v>14</v>
      </c>
      <c r="F21" t="s">
        <v>49</v>
      </c>
      <c r="G21" t="s">
        <v>48</v>
      </c>
      <c r="K21" t="s">
        <v>46</v>
      </c>
      <c r="L21" t="s">
        <v>50</v>
      </c>
      <c r="T21" t="s">
        <v>51</v>
      </c>
      <c r="X21" t="s">
        <v>53</v>
      </c>
    </row>
    <row r="22" spans="1:24 16384:16384">
      <c r="A22" t="s">
        <v>9</v>
      </c>
      <c r="B22">
        <f>SUM(C22:AL22)</f>
        <v>327</v>
      </c>
      <c r="C22">
        <v>10</v>
      </c>
      <c r="D22">
        <v>10</v>
      </c>
      <c r="G22">
        <v>20</v>
      </c>
      <c r="H22">
        <v>22</v>
      </c>
      <c r="I22">
        <v>23</v>
      </c>
      <c r="J22">
        <v>24</v>
      </c>
      <c r="K22">
        <v>33</v>
      </c>
      <c r="L22">
        <v>12</v>
      </c>
      <c r="M22">
        <v>12</v>
      </c>
      <c r="N22">
        <v>13</v>
      </c>
      <c r="O22">
        <v>13</v>
      </c>
      <c r="P22">
        <v>12</v>
      </c>
      <c r="Q22">
        <v>11</v>
      </c>
      <c r="R22">
        <v>12</v>
      </c>
      <c r="S22">
        <v>10</v>
      </c>
      <c r="T22">
        <v>18</v>
      </c>
      <c r="U22">
        <v>17</v>
      </c>
      <c r="V22">
        <v>18</v>
      </c>
      <c r="W22">
        <v>18</v>
      </c>
      <c r="X22">
        <v>19</v>
      </c>
    </row>
    <row r="23" spans="1:24 16384:16384">
      <c r="A23" t="s">
        <v>8</v>
      </c>
      <c r="B23">
        <f>SUM(C23:AL23)</f>
        <v>340</v>
      </c>
      <c r="C23">
        <v>12</v>
      </c>
      <c r="D23">
        <v>12</v>
      </c>
      <c r="G23">
        <v>16</v>
      </c>
      <c r="H23">
        <v>15</v>
      </c>
      <c r="I23">
        <v>24</v>
      </c>
      <c r="J23">
        <v>25</v>
      </c>
      <c r="K23">
        <v>29</v>
      </c>
      <c r="L23">
        <v>13</v>
      </c>
      <c r="M23">
        <v>11</v>
      </c>
      <c r="N23">
        <v>15</v>
      </c>
      <c r="O23">
        <v>13</v>
      </c>
      <c r="P23">
        <v>12</v>
      </c>
      <c r="Q23">
        <v>12</v>
      </c>
      <c r="R23">
        <v>14</v>
      </c>
      <c r="S23">
        <v>13</v>
      </c>
      <c r="T23">
        <v>21</v>
      </c>
      <c r="U23">
        <v>22</v>
      </c>
      <c r="V23">
        <v>20</v>
      </c>
      <c r="W23">
        <v>21</v>
      </c>
      <c r="X23">
        <v>20</v>
      </c>
    </row>
    <row r="24" spans="1:24 16384:16384">
      <c r="A24" t="s">
        <v>11</v>
      </c>
      <c r="B24">
        <f>SUM(C24:AL24)</f>
        <v>45</v>
      </c>
      <c r="C24">
        <f>ABS(C23-C22)</f>
        <v>2</v>
      </c>
      <c r="D24">
        <f>ABS(D23-D22)</f>
        <v>2</v>
      </c>
      <c r="G24">
        <f>ABS(G23-G22)</f>
        <v>4</v>
      </c>
      <c r="H24">
        <f>ABS(H23-H22)</f>
        <v>7</v>
      </c>
      <c r="I24">
        <f>ABS(I23-I22)</f>
        <v>1</v>
      </c>
      <c r="J24">
        <f>ABS(J23-J22)</f>
        <v>1</v>
      </c>
      <c r="K24">
        <f>ABS(K23-K22)</f>
        <v>4</v>
      </c>
      <c r="L24">
        <f>ABS(L23-L22)</f>
        <v>1</v>
      </c>
      <c r="M24">
        <f>ABS(M23-M22)</f>
        <v>1</v>
      </c>
      <c r="N24">
        <f>ABS(N23-N22)</f>
        <v>2</v>
      </c>
      <c r="O24">
        <f>ABS(O23-O22)</f>
        <v>0</v>
      </c>
      <c r="P24">
        <f>ABS(P23-P22)</f>
        <v>0</v>
      </c>
      <c r="Q24">
        <f>ABS(Q23-Q22)</f>
        <v>1</v>
      </c>
      <c r="R24">
        <f>ABS(R23-R22)</f>
        <v>2</v>
      </c>
      <c r="S24">
        <f>ABS(S23-S22)</f>
        <v>3</v>
      </c>
      <c r="T24">
        <f>ABS(T23-T22)</f>
        <v>3</v>
      </c>
      <c r="U24">
        <f>ABS(U23-U22)</f>
        <v>5</v>
      </c>
      <c r="V24">
        <f>ABS(V23-V22)</f>
        <v>2</v>
      </c>
      <c r="W24">
        <f>ABS(W23-W22)</f>
        <v>3</v>
      </c>
      <c r="X24">
        <f>ABS(X23-X22)</f>
        <v>1</v>
      </c>
      <c r="XFD24">
        <f>ABS(XFD23-XFD22)</f>
        <v>0</v>
      </c>
    </row>
    <row r="25" spans="1:24 16384:16384">
      <c r="A25" t="s">
        <v>12</v>
      </c>
      <c r="B25">
        <f>ROUND(1-(B24/B23),2)</f>
        <v>0.87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26" sqref="H26"/>
    </sheetView>
  </sheetViews>
  <sheetFormatPr defaultRowHeight="15"/>
  <cols>
    <col min="1" max="1" width="29.140625" bestFit="1" customWidth="1"/>
  </cols>
  <sheetData>
    <row r="1" spans="1:8">
      <c r="A1" t="s">
        <v>0</v>
      </c>
      <c r="B1" t="s">
        <v>27</v>
      </c>
      <c r="C1" t="s">
        <v>27</v>
      </c>
      <c r="D1" t="s">
        <v>27</v>
      </c>
      <c r="E1" t="s">
        <v>27</v>
      </c>
      <c r="F1" t="s">
        <v>27</v>
      </c>
      <c r="G1" t="s">
        <v>27</v>
      </c>
      <c r="H1" t="s">
        <v>26</v>
      </c>
    </row>
    <row r="2" spans="1:8">
      <c r="A2" t="s">
        <v>29</v>
      </c>
      <c r="B2">
        <v>16</v>
      </c>
      <c r="C2">
        <v>17</v>
      </c>
      <c r="D2">
        <v>17</v>
      </c>
      <c r="E2">
        <v>17</v>
      </c>
      <c r="F2">
        <v>17</v>
      </c>
      <c r="G2">
        <v>17</v>
      </c>
      <c r="H2">
        <f>SUM(B2:G2)</f>
        <v>101</v>
      </c>
    </row>
    <row r="3" spans="1:8">
      <c r="A3" t="s">
        <v>28</v>
      </c>
      <c r="B3">
        <v>28</v>
      </c>
      <c r="C3">
        <v>31</v>
      </c>
      <c r="D3">
        <v>29</v>
      </c>
      <c r="E3">
        <v>29</v>
      </c>
      <c r="F3">
        <v>26</v>
      </c>
      <c r="G3">
        <v>31</v>
      </c>
      <c r="H3">
        <f>SUM(B3:G3)</f>
        <v>174</v>
      </c>
    </row>
    <row r="4" spans="1:8">
      <c r="A4" t="s">
        <v>11</v>
      </c>
      <c r="B4">
        <f t="shared" ref="B4:G4" si="0">ABS(B3-B2)</f>
        <v>12</v>
      </c>
      <c r="C4">
        <f t="shared" si="0"/>
        <v>14</v>
      </c>
      <c r="D4">
        <f t="shared" si="0"/>
        <v>12</v>
      </c>
      <c r="E4">
        <f t="shared" si="0"/>
        <v>12</v>
      </c>
      <c r="F4">
        <f t="shared" si="0"/>
        <v>9</v>
      </c>
      <c r="G4">
        <f t="shared" si="0"/>
        <v>14</v>
      </c>
      <c r="H4">
        <f>SUM(B4:G4)</f>
        <v>73</v>
      </c>
    </row>
    <row r="5" spans="1:8" ht="30">
      <c r="A5" s="7" t="s">
        <v>30</v>
      </c>
      <c r="B5" s="9">
        <f t="shared" ref="B5:H5" si="1">1-(B4/B3)</f>
        <v>0.5714285714285714</v>
      </c>
      <c r="C5" s="10">
        <f t="shared" si="1"/>
        <v>0.54838709677419351</v>
      </c>
      <c r="D5" s="9">
        <f t="shared" si="1"/>
        <v>0.5862068965517242</v>
      </c>
      <c r="E5" s="9">
        <f t="shared" si="1"/>
        <v>0.5862068965517242</v>
      </c>
      <c r="F5" s="9">
        <f t="shared" si="1"/>
        <v>0.65384615384615385</v>
      </c>
      <c r="G5" s="10">
        <f t="shared" si="1"/>
        <v>0.54838709677419351</v>
      </c>
      <c r="H5" s="8">
        <f t="shared" si="1"/>
        <v>0.58045977011494254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A25" sqref="A25:G26"/>
    </sheetView>
  </sheetViews>
  <sheetFormatPr defaultRowHeight="15"/>
  <cols>
    <col min="2" max="2" width="23.5703125" bestFit="1" customWidth="1"/>
    <col min="3" max="3" width="13.7109375" bestFit="1" customWidth="1"/>
    <col min="4" max="4" width="14.5703125" bestFit="1" customWidth="1"/>
    <col min="5" max="5" width="11.42578125" customWidth="1"/>
    <col min="6" max="6" width="14.7109375" bestFit="1" customWidth="1"/>
    <col min="7" max="7" width="12.42578125" customWidth="1"/>
    <col min="8" max="8" width="15.85546875" bestFit="1" customWidth="1"/>
    <col min="10" max="10" width="14.42578125" bestFit="1" customWidth="1"/>
  </cols>
  <sheetData>
    <row r="1" spans="1:11">
      <c r="A1" t="s">
        <v>31</v>
      </c>
      <c r="B1" t="s">
        <v>32</v>
      </c>
      <c r="D1" t="s">
        <v>40</v>
      </c>
      <c r="E1" t="s">
        <v>36</v>
      </c>
      <c r="F1" t="s">
        <v>41</v>
      </c>
      <c r="G1" t="s">
        <v>36</v>
      </c>
      <c r="H1" t="s">
        <v>42</v>
      </c>
      <c r="I1" t="s">
        <v>36</v>
      </c>
      <c r="J1" t="s">
        <v>43</v>
      </c>
      <c r="K1" t="s">
        <v>36</v>
      </c>
    </row>
    <row r="2" spans="1:11">
      <c r="A2">
        <v>1</v>
      </c>
      <c r="B2" t="s">
        <v>23</v>
      </c>
      <c r="D2" s="1">
        <v>80</v>
      </c>
      <c r="E2">
        <v>1</v>
      </c>
      <c r="F2">
        <v>112</v>
      </c>
      <c r="G2">
        <v>2</v>
      </c>
      <c r="H2">
        <v>81.900000000000006</v>
      </c>
      <c r="I2">
        <v>1</v>
      </c>
      <c r="J2">
        <v>73.5</v>
      </c>
      <c r="K2">
        <v>1</v>
      </c>
    </row>
    <row r="3" spans="1:11">
      <c r="A3">
        <v>2</v>
      </c>
      <c r="B3" t="s">
        <v>33</v>
      </c>
      <c r="D3">
        <v>93</v>
      </c>
      <c r="E3">
        <v>2</v>
      </c>
      <c r="F3">
        <v>116</v>
      </c>
      <c r="G3">
        <v>2</v>
      </c>
      <c r="H3">
        <v>88</v>
      </c>
      <c r="I3">
        <v>1</v>
      </c>
      <c r="J3">
        <v>71</v>
      </c>
      <c r="K3">
        <v>1</v>
      </c>
    </row>
    <row r="4" spans="1:11">
      <c r="A4">
        <v>3</v>
      </c>
      <c r="B4" t="s">
        <v>34</v>
      </c>
      <c r="D4">
        <v>158</v>
      </c>
      <c r="E4">
        <v>3</v>
      </c>
      <c r="F4">
        <v>193</v>
      </c>
      <c r="G4">
        <v>3</v>
      </c>
    </row>
    <row r="5" spans="1:11">
      <c r="A5">
        <v>4</v>
      </c>
      <c r="B5" t="s">
        <v>17</v>
      </c>
      <c r="D5">
        <v>115</v>
      </c>
      <c r="E5">
        <v>2</v>
      </c>
    </row>
    <row r="6" spans="1:11">
      <c r="A6">
        <v>5</v>
      </c>
      <c r="B6" t="s">
        <v>18</v>
      </c>
      <c r="D6">
        <v>98</v>
      </c>
      <c r="E6">
        <v>2</v>
      </c>
    </row>
    <row r="7" spans="1:11">
      <c r="A7">
        <v>6</v>
      </c>
      <c r="B7" t="s">
        <v>20</v>
      </c>
      <c r="D7">
        <v>144</v>
      </c>
      <c r="E7">
        <v>2</v>
      </c>
      <c r="F7">
        <v>172</v>
      </c>
      <c r="G7">
        <v>3</v>
      </c>
    </row>
    <row r="8" spans="1:11">
      <c r="A8">
        <v>7</v>
      </c>
      <c r="B8" t="s">
        <v>24</v>
      </c>
      <c r="H8">
        <v>84</v>
      </c>
      <c r="I8">
        <v>1</v>
      </c>
      <c r="J8" s="1">
        <v>62.6</v>
      </c>
      <c r="K8">
        <v>1</v>
      </c>
    </row>
    <row r="9" spans="1:11">
      <c r="A9">
        <v>8</v>
      </c>
      <c r="B9" t="s">
        <v>35</v>
      </c>
      <c r="H9">
        <v>84</v>
      </c>
      <c r="I9">
        <v>1</v>
      </c>
      <c r="J9">
        <v>100</v>
      </c>
      <c r="K9">
        <v>2</v>
      </c>
    </row>
    <row r="10" spans="1:11">
      <c r="A10">
        <v>9</v>
      </c>
      <c r="B10" t="s">
        <v>47</v>
      </c>
      <c r="H10">
        <f>23+21+22+23</f>
        <v>89</v>
      </c>
      <c r="J10">
        <f>32+29</f>
        <v>61</v>
      </c>
    </row>
    <row r="11" spans="1:11">
      <c r="A11">
        <v>10</v>
      </c>
      <c r="B11" t="s">
        <v>45</v>
      </c>
      <c r="J11">
        <f>12+14+13+12</f>
        <v>51</v>
      </c>
    </row>
    <row r="12" spans="1:11">
      <c r="A12">
        <v>11</v>
      </c>
      <c r="B12" t="s">
        <v>46</v>
      </c>
      <c r="H12">
        <f>120+45</f>
        <v>165</v>
      </c>
      <c r="I12">
        <v>2</v>
      </c>
      <c r="J12">
        <v>110</v>
      </c>
      <c r="K12">
        <v>2</v>
      </c>
    </row>
    <row r="13" spans="1:11">
      <c r="A13">
        <v>12</v>
      </c>
      <c r="B13" t="s">
        <v>44</v>
      </c>
      <c r="H13">
        <v>232</v>
      </c>
      <c r="I13">
        <v>3</v>
      </c>
    </row>
    <row r="14" spans="1:11">
      <c r="A14">
        <v>13</v>
      </c>
      <c r="B14" t="s">
        <v>50</v>
      </c>
      <c r="H14">
        <v>160</v>
      </c>
      <c r="I14">
        <v>3</v>
      </c>
      <c r="J14">
        <f>12+11+12+10+12+12+12+13+13+12+12</f>
        <v>131</v>
      </c>
    </row>
    <row r="15" spans="1:11">
      <c r="A15">
        <v>14</v>
      </c>
      <c r="B15" s="1" t="s">
        <v>51</v>
      </c>
      <c r="D15">
        <v>74</v>
      </c>
      <c r="E15">
        <v>1</v>
      </c>
      <c r="F15">
        <v>84</v>
      </c>
      <c r="G15">
        <v>1</v>
      </c>
      <c r="H15">
        <v>72</v>
      </c>
      <c r="I15">
        <v>1</v>
      </c>
      <c r="J15">
        <v>62</v>
      </c>
      <c r="K15">
        <v>1</v>
      </c>
    </row>
    <row r="16" spans="1:11">
      <c r="A16">
        <v>15</v>
      </c>
      <c r="B16" t="s">
        <v>52</v>
      </c>
      <c r="H16">
        <v>119</v>
      </c>
      <c r="I16">
        <v>2</v>
      </c>
    </row>
    <row r="17" spans="1:11">
      <c r="A17">
        <v>16</v>
      </c>
      <c r="B17" t="s">
        <v>53</v>
      </c>
      <c r="D17">
        <v>101</v>
      </c>
      <c r="E17">
        <v>2</v>
      </c>
      <c r="F17">
        <v>132</v>
      </c>
      <c r="G17">
        <v>2</v>
      </c>
      <c r="H17">
        <v>128</v>
      </c>
      <c r="I17">
        <v>2</v>
      </c>
      <c r="J17">
        <f>120-4</f>
        <v>116</v>
      </c>
      <c r="K17">
        <v>2</v>
      </c>
    </row>
    <row r="18" spans="1:11">
      <c r="A18">
        <v>17</v>
      </c>
      <c r="B18" t="s">
        <v>61</v>
      </c>
      <c r="D18">
        <v>111</v>
      </c>
      <c r="E18">
        <v>2</v>
      </c>
      <c r="F18">
        <v>151</v>
      </c>
      <c r="G18">
        <v>3</v>
      </c>
    </row>
    <row r="19" spans="1:11">
      <c r="A19">
        <v>18</v>
      </c>
      <c r="B19" t="s">
        <v>55</v>
      </c>
      <c r="D19">
        <v>110</v>
      </c>
      <c r="E19">
        <v>2</v>
      </c>
    </row>
    <row r="20" spans="1:11">
      <c r="A20">
        <v>19</v>
      </c>
      <c r="B20" t="s">
        <v>56</v>
      </c>
      <c r="D20">
        <v>125</v>
      </c>
      <c r="E20">
        <v>2</v>
      </c>
      <c r="F20">
        <v>148</v>
      </c>
      <c r="G20">
        <v>2</v>
      </c>
    </row>
    <row r="21" spans="1:11">
      <c r="A21">
        <v>20</v>
      </c>
      <c r="B21" t="s">
        <v>57</v>
      </c>
      <c r="H21">
        <v>122</v>
      </c>
      <c r="I21">
        <v>2</v>
      </c>
    </row>
    <row r="22" spans="1:11">
      <c r="A22">
        <v>21</v>
      </c>
      <c r="B22" t="s">
        <v>58</v>
      </c>
      <c r="J22">
        <v>150</v>
      </c>
      <c r="K22">
        <v>3</v>
      </c>
    </row>
    <row r="23" spans="1:11">
      <c r="A23">
        <v>22</v>
      </c>
      <c r="B23" t="s">
        <v>59</v>
      </c>
      <c r="F23">
        <v>170</v>
      </c>
      <c r="G23">
        <v>3</v>
      </c>
    </row>
    <row r="24" spans="1:11">
      <c r="A24">
        <v>23</v>
      </c>
      <c r="B24" t="s">
        <v>60</v>
      </c>
      <c r="F24" s="1">
        <v>75</v>
      </c>
      <c r="G24">
        <v>1</v>
      </c>
    </row>
    <row r="25" spans="1:11">
      <c r="A25">
        <v>24</v>
      </c>
      <c r="B25" t="s">
        <v>62</v>
      </c>
      <c r="D25">
        <v>158</v>
      </c>
      <c r="E25">
        <v>3</v>
      </c>
      <c r="F25">
        <v>199</v>
      </c>
      <c r="G25">
        <v>3</v>
      </c>
    </row>
    <row r="26" spans="1:11">
      <c r="A26">
        <v>25</v>
      </c>
      <c r="B26" t="s">
        <v>63</v>
      </c>
      <c r="D26">
        <v>121</v>
      </c>
      <c r="E26">
        <v>2</v>
      </c>
      <c r="F26">
        <v>128</v>
      </c>
      <c r="G26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H9" sqref="H9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37</v>
      </c>
      <c r="B2">
        <v>2</v>
      </c>
      <c r="C2">
        <v>5</v>
      </c>
      <c r="D2">
        <v>1</v>
      </c>
      <c r="E2">
        <v>4</v>
      </c>
    </row>
    <row r="3" spans="1:5">
      <c r="A3" t="s">
        <v>38</v>
      </c>
      <c r="B3">
        <v>4</v>
      </c>
      <c r="C3">
        <v>3</v>
      </c>
      <c r="D3">
        <v>2</v>
      </c>
      <c r="E3">
        <v>5</v>
      </c>
    </row>
    <row r="4" spans="1:5">
      <c r="A4" t="s">
        <v>39</v>
      </c>
      <c r="B4">
        <v>1</v>
      </c>
      <c r="C4">
        <v>2</v>
      </c>
      <c r="D4">
        <v>2</v>
      </c>
      <c r="E4">
        <v>0</v>
      </c>
    </row>
    <row r="5" spans="1:5">
      <c r="A5" t="s">
        <v>26</v>
      </c>
      <c r="B5">
        <f>B4+B3+B2</f>
        <v>7</v>
      </c>
      <c r="C5">
        <f>C4+C3+C2</f>
        <v>10</v>
      </c>
      <c r="D5">
        <f>D4+D3+D2</f>
        <v>5</v>
      </c>
      <c r="E5">
        <f>E4+E3+E2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sqref="A1:F5"/>
    </sheetView>
  </sheetViews>
  <sheetFormatPr defaultRowHeight="15"/>
  <sheetData>
    <row r="1" spans="1:6">
      <c r="B1" t="s">
        <v>0</v>
      </c>
      <c r="C1" t="s">
        <v>54</v>
      </c>
      <c r="D1" t="s">
        <v>2</v>
      </c>
      <c r="E1" t="s">
        <v>3</v>
      </c>
    </row>
    <row r="2" spans="1:6">
      <c r="A2" t="s">
        <v>9</v>
      </c>
      <c r="B2">
        <v>688</v>
      </c>
      <c r="C2">
        <v>484</v>
      </c>
      <c r="D2">
        <v>370</v>
      </c>
      <c r="E2">
        <v>327</v>
      </c>
      <c r="F2">
        <f>SUM(B2:E2)</f>
        <v>1869</v>
      </c>
    </row>
    <row r="3" spans="1:6">
      <c r="A3" t="s">
        <v>8</v>
      </c>
      <c r="B3">
        <v>789</v>
      </c>
      <c r="C3">
        <v>555</v>
      </c>
      <c r="D3">
        <v>390</v>
      </c>
      <c r="E3">
        <v>340</v>
      </c>
      <c r="F3">
        <f>SUM(B3:E3)</f>
        <v>2074</v>
      </c>
    </row>
    <row r="4" spans="1:6">
      <c r="A4" t="s">
        <v>11</v>
      </c>
      <c r="B4">
        <v>109</v>
      </c>
      <c r="C4">
        <v>95</v>
      </c>
      <c r="D4">
        <v>46</v>
      </c>
      <c r="E4">
        <v>45</v>
      </c>
      <c r="F4">
        <f>SUM(B4:E4)</f>
        <v>295</v>
      </c>
    </row>
    <row r="5" spans="1:6">
      <c r="A5" t="s">
        <v>12</v>
      </c>
      <c r="B5">
        <f>ROUND(1-(B4/B3),2)</f>
        <v>0.86</v>
      </c>
      <c r="C5">
        <f>ROUND(1-(C4/C3),2)</f>
        <v>0.83</v>
      </c>
      <c r="D5">
        <f>ROUND(1-(D4/D3),2)</f>
        <v>0.88</v>
      </c>
      <c r="E5">
        <f>ROUND(1-(E4/E3),2)</f>
        <v>0.87</v>
      </c>
      <c r="F5">
        <f>ROUND(1-(F4/F3),2)</f>
        <v>0.86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R10" sqref="R10"/>
    </sheetView>
  </sheetViews>
  <sheetFormatPr defaultRowHeight="15"/>
  <cols>
    <col min="1" max="1" width="12" bestFit="1" customWidth="1"/>
    <col min="2" max="2" width="14" bestFit="1" customWidth="1"/>
    <col min="3" max="6" width="5.5703125" bestFit="1" customWidth="1"/>
    <col min="8" max="8" width="14" bestFit="1" customWidth="1"/>
  </cols>
  <sheetData>
    <row r="1" spans="1:6">
      <c r="B1" t="s">
        <v>0</v>
      </c>
      <c r="C1" t="s">
        <v>54</v>
      </c>
      <c r="D1" t="s">
        <v>2</v>
      </c>
      <c r="E1" t="s">
        <v>3</v>
      </c>
    </row>
    <row r="2" spans="1:6">
      <c r="A2" t="s">
        <v>9</v>
      </c>
      <c r="B2">
        <v>688</v>
      </c>
      <c r="C2">
        <v>484</v>
      </c>
      <c r="D2">
        <v>370</v>
      </c>
      <c r="E2">
        <v>327</v>
      </c>
      <c r="F2">
        <f>SUM(B2:E2)</f>
        <v>1869</v>
      </c>
    </row>
    <row r="3" spans="1:6">
      <c r="A3" t="s">
        <v>8</v>
      </c>
      <c r="B3">
        <v>789</v>
      </c>
      <c r="C3">
        <v>555</v>
      </c>
      <c r="D3">
        <v>390</v>
      </c>
      <c r="E3">
        <v>340</v>
      </c>
      <c r="F3">
        <f>SUM(B3:E3)</f>
        <v>2074</v>
      </c>
    </row>
    <row r="4" spans="1:6">
      <c r="A4" t="s">
        <v>11</v>
      </c>
      <c r="B4">
        <v>109</v>
      </c>
      <c r="C4">
        <v>95</v>
      </c>
      <c r="D4">
        <v>46</v>
      </c>
      <c r="E4">
        <v>45</v>
      </c>
      <c r="F4">
        <f>SUM(B4:E4)</f>
        <v>295</v>
      </c>
    </row>
    <row r="5" spans="1:6">
      <c r="A5" t="s">
        <v>12</v>
      </c>
      <c r="B5">
        <f>ROUND(1-(B4/B3),2)</f>
        <v>0.86</v>
      </c>
      <c r="C5">
        <f>ROUND(1-(C4/C3),2)</f>
        <v>0.83</v>
      </c>
      <c r="D5">
        <f>ROUND(1-(D4/D3),2)</f>
        <v>0.88</v>
      </c>
      <c r="E5">
        <f>ROUND(1-(E4/E3),2)</f>
        <v>0.87</v>
      </c>
      <c r="F5">
        <f>ROUND(1-(F4/F3),2)</f>
        <v>0.86</v>
      </c>
    </row>
    <row r="8" spans="1:6">
      <c r="A8" t="s">
        <v>94</v>
      </c>
      <c r="B8" s="12" t="s">
        <v>0</v>
      </c>
      <c r="C8" t="s">
        <v>1</v>
      </c>
      <c r="D8" t="s">
        <v>2</v>
      </c>
      <c r="E8" t="s">
        <v>3</v>
      </c>
      <c r="F8" t="s">
        <v>95</v>
      </c>
    </row>
    <row r="9" spans="1:6">
      <c r="A9" t="s">
        <v>8</v>
      </c>
      <c r="B9">
        <v>0.86</v>
      </c>
      <c r="C9">
        <v>0.83</v>
      </c>
      <c r="D9">
        <v>0.88</v>
      </c>
      <c r="E9">
        <v>0.87</v>
      </c>
      <c r="F9">
        <v>0.86</v>
      </c>
    </row>
    <row r="10" spans="1:6">
      <c r="A10" t="s">
        <v>96</v>
      </c>
      <c r="B10">
        <v>0.99</v>
      </c>
      <c r="C10">
        <v>0.97</v>
      </c>
      <c r="D10">
        <v>0.99</v>
      </c>
      <c r="E10">
        <v>0.99</v>
      </c>
      <c r="F10">
        <v>0.99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2" sqref="B32:F32"/>
    </sheetView>
  </sheetViews>
  <sheetFormatPr defaultRowHeight="15"/>
  <cols>
    <col min="1" max="1" width="17.5703125" bestFit="1" customWidth="1"/>
    <col min="7" max="7" width="39.42578125" bestFit="1" customWidth="1"/>
    <col min="8" max="8" width="10.7109375" bestFit="1" customWidth="1"/>
  </cols>
  <sheetData>
    <row r="1" spans="1:8">
      <c r="B1" t="s">
        <v>65</v>
      </c>
      <c r="C1" t="s">
        <v>1</v>
      </c>
      <c r="D1" t="s">
        <v>2</v>
      </c>
      <c r="E1" t="s">
        <v>3</v>
      </c>
      <c r="G1" t="s">
        <v>67</v>
      </c>
    </row>
    <row r="2" spans="1:8">
      <c r="A2" t="s">
        <v>37</v>
      </c>
      <c r="B2">
        <v>2</v>
      </c>
      <c r="C2">
        <v>5</v>
      </c>
      <c r="D2">
        <v>2</v>
      </c>
      <c r="E2">
        <v>4</v>
      </c>
    </row>
    <row r="3" spans="1:8">
      <c r="A3" t="s">
        <v>38</v>
      </c>
      <c r="B3">
        <v>10</v>
      </c>
      <c r="C3">
        <v>6</v>
      </c>
      <c r="D3">
        <v>5</v>
      </c>
      <c r="E3">
        <v>6</v>
      </c>
    </row>
    <row r="4" spans="1:8">
      <c r="A4" t="s">
        <v>39</v>
      </c>
      <c r="B4">
        <v>2</v>
      </c>
      <c r="C4">
        <v>2</v>
      </c>
      <c r="D4">
        <v>6</v>
      </c>
      <c r="E4">
        <v>1</v>
      </c>
    </row>
    <row r="5" spans="1:8">
      <c r="A5" t="s">
        <v>26</v>
      </c>
      <c r="B5">
        <f>SUM(B2:B4)</f>
        <v>14</v>
      </c>
      <c r="C5">
        <f>SUM(C2:C4)</f>
        <v>13</v>
      </c>
      <c r="D5">
        <f>SUM(D2:D4)</f>
        <v>13</v>
      </c>
      <c r="E5">
        <f>SUM(E2:E4)</f>
        <v>11</v>
      </c>
    </row>
    <row r="7" spans="1:8">
      <c r="A7" t="s">
        <v>66</v>
      </c>
      <c r="B7">
        <v>1</v>
      </c>
      <c r="F7" t="s">
        <v>1</v>
      </c>
      <c r="G7" t="s">
        <v>68</v>
      </c>
      <c r="H7" t="s">
        <v>69</v>
      </c>
    </row>
    <row r="8" spans="1:8">
      <c r="E8">
        <v>1</v>
      </c>
      <c r="F8" t="s">
        <v>72</v>
      </c>
      <c r="G8" t="s">
        <v>70</v>
      </c>
      <c r="H8" t="s">
        <v>71</v>
      </c>
    </row>
    <row r="9" spans="1:8">
      <c r="D9">
        <v>1</v>
      </c>
      <c r="F9" t="s">
        <v>1</v>
      </c>
      <c r="G9" t="s">
        <v>73</v>
      </c>
      <c r="H9" t="s">
        <v>69</v>
      </c>
    </row>
    <row r="10" spans="1:8">
      <c r="E10">
        <v>1</v>
      </c>
      <c r="F10" t="s">
        <v>0</v>
      </c>
      <c r="G10" t="s">
        <v>70</v>
      </c>
      <c r="H10" t="s">
        <v>71</v>
      </c>
    </row>
    <row r="11" spans="1:8">
      <c r="E11">
        <v>1</v>
      </c>
      <c r="F11" t="s">
        <v>0</v>
      </c>
      <c r="G11" t="s">
        <v>58</v>
      </c>
      <c r="H11" t="s">
        <v>74</v>
      </c>
    </row>
    <row r="12" spans="1:8">
      <c r="D12">
        <v>1</v>
      </c>
      <c r="F12" t="s">
        <v>1</v>
      </c>
      <c r="G12" t="s">
        <v>59</v>
      </c>
      <c r="H12" t="s">
        <v>74</v>
      </c>
    </row>
    <row r="13" spans="1:8">
      <c r="E13">
        <v>1</v>
      </c>
      <c r="F13" t="s">
        <v>0</v>
      </c>
      <c r="G13" t="s">
        <v>75</v>
      </c>
      <c r="H13" t="s">
        <v>76</v>
      </c>
    </row>
    <row r="14" spans="1:8">
      <c r="C14">
        <v>1</v>
      </c>
      <c r="F14" t="s">
        <v>0</v>
      </c>
      <c r="G14" t="s">
        <v>77</v>
      </c>
      <c r="H14" t="s">
        <v>82</v>
      </c>
    </row>
    <row r="15" spans="1:8">
      <c r="C15">
        <v>1</v>
      </c>
      <c r="F15" t="s">
        <v>0</v>
      </c>
      <c r="G15" t="s">
        <v>78</v>
      </c>
      <c r="H15" t="s">
        <v>79</v>
      </c>
    </row>
    <row r="16" spans="1:8">
      <c r="D16">
        <v>1</v>
      </c>
      <c r="F16" t="s">
        <v>0</v>
      </c>
      <c r="G16" t="s">
        <v>80</v>
      </c>
      <c r="H16" t="s">
        <v>81</v>
      </c>
    </row>
    <row r="17" spans="2:8">
      <c r="B17">
        <v>1</v>
      </c>
      <c r="F17" t="s">
        <v>2</v>
      </c>
      <c r="G17" t="s">
        <v>83</v>
      </c>
      <c r="H17" t="s">
        <v>79</v>
      </c>
    </row>
    <row r="18" spans="2:8">
      <c r="B18">
        <v>1</v>
      </c>
      <c r="F18" t="s">
        <v>2</v>
      </c>
      <c r="G18" t="s">
        <v>84</v>
      </c>
      <c r="H18" t="s">
        <v>79</v>
      </c>
    </row>
    <row r="19" spans="2:8">
      <c r="C19">
        <v>1</v>
      </c>
      <c r="F19" t="s">
        <v>0</v>
      </c>
      <c r="G19" t="s">
        <v>85</v>
      </c>
      <c r="H19" t="s">
        <v>86</v>
      </c>
    </row>
    <row r="20" spans="2:8">
      <c r="E20">
        <v>1</v>
      </c>
      <c r="F20" t="s">
        <v>0</v>
      </c>
      <c r="G20" t="s">
        <v>87</v>
      </c>
      <c r="H20" t="s">
        <v>88</v>
      </c>
    </row>
    <row r="21" spans="2:8">
      <c r="C21">
        <v>1</v>
      </c>
      <c r="F21" t="s">
        <v>0</v>
      </c>
      <c r="G21" t="s">
        <v>89</v>
      </c>
      <c r="H21" t="s">
        <v>88</v>
      </c>
    </row>
    <row r="22" spans="2:8">
      <c r="E22">
        <v>1</v>
      </c>
      <c r="F22" t="s">
        <v>0</v>
      </c>
      <c r="G22" t="s">
        <v>90</v>
      </c>
      <c r="H22" t="s">
        <v>91</v>
      </c>
    </row>
    <row r="23" spans="2:8">
      <c r="E23">
        <v>1</v>
      </c>
      <c r="F23" t="s">
        <v>0</v>
      </c>
      <c r="G23" t="s">
        <v>92</v>
      </c>
      <c r="H23" t="s">
        <v>93</v>
      </c>
    </row>
    <row r="31" spans="2:8">
      <c r="B31">
        <f>SUM(B7:B30)</f>
        <v>3</v>
      </c>
      <c r="C31">
        <f>SUM(C7:C30)</f>
        <v>4</v>
      </c>
      <c r="D31">
        <f>SUM(D7:D30)</f>
        <v>3</v>
      </c>
      <c r="E31">
        <f>SUM(E7:E30)</f>
        <v>7</v>
      </c>
    </row>
    <row r="32" spans="2:8">
      <c r="B32" s="11">
        <f>B31/B5</f>
        <v>0.21428571428571427</v>
      </c>
      <c r="C32" s="11">
        <f>C31/C5</f>
        <v>0.30769230769230771</v>
      </c>
      <c r="D32" s="11">
        <f>D31/D5</f>
        <v>0.23076923076923078</v>
      </c>
      <c r="E32" s="11">
        <f>E31/E5</f>
        <v>0.63636363636363635</v>
      </c>
      <c r="F32" s="11">
        <f>AVERAGE(B32:E32)</f>
        <v>0.34727772227772225</v>
      </c>
    </row>
    <row r="33" spans="2:9">
      <c r="B33" s="11">
        <f>1-B32</f>
        <v>0.7857142857142857</v>
      </c>
      <c r="C33" s="11">
        <f>1-C32</f>
        <v>0.69230769230769229</v>
      </c>
      <c r="D33" s="11">
        <f>1-D32</f>
        <v>0.76923076923076916</v>
      </c>
      <c r="E33" s="11">
        <f>1-E32</f>
        <v>0.36363636363636365</v>
      </c>
      <c r="F33" s="11">
        <f>1-F32</f>
        <v>0.65272227772227775</v>
      </c>
      <c r="I33" s="11">
        <f>AVERAGE(B33:F33)</f>
        <v>0.65272227772227775</v>
      </c>
    </row>
    <row r="34" spans="2:9">
      <c r="F34" s="11"/>
      <c r="I34" s="11">
        <f>1-I33</f>
        <v>0.34727772227772225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total_data_collected</vt:lpstr>
      <vt:lpstr>garmin_peformance</vt:lpstr>
      <vt:lpstr>Sheet3</vt:lpstr>
      <vt:lpstr>participant</vt:lpstr>
      <vt:lpstr>Sheet2</vt:lpstr>
      <vt:lpstr>Sheet1</vt:lpstr>
      <vt:lpstr>Sheet4</vt:lpstr>
      <vt:lpstr>stroke_type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mtk10401</dc:creator>
  <cp:lastModifiedBy>mtk10401</cp:lastModifiedBy>
  <dcterms:created xsi:type="dcterms:W3CDTF">2015-06-15T02:59:23Z</dcterms:created>
  <dcterms:modified xsi:type="dcterms:W3CDTF">2015-10-20T08:19:30Z</dcterms:modified>
</cp:coreProperties>
</file>